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slicers/slicer2.xml" ContentType="application/vnd.ms-excel.slicer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drawings/drawing5.xml" ContentType="application/vnd.openxmlformats-officedocument.drawing+xml"/>
  <Override PartName="/xl/slicers/slicer4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D:\Perfil ldguerrero\Documents\6. POAS 2020\1. POAS 2020\1. Inversión\"/>
    </mc:Choice>
  </mc:AlternateContent>
  <bookViews>
    <workbookView xWindow="-120" yWindow="-120" windowWidth="20730" windowHeight="11160" tabRatio="885" activeTab="1"/>
  </bookViews>
  <sheets>
    <sheet name="Presentación" sheetId="28" r:id="rId1"/>
    <sheet name="Avance_meta_productoPDD" sheetId="7" r:id="rId2"/>
    <sheet name="Avance_proyectos_inversión" sheetId="20" r:id="rId3"/>
    <sheet name="Magnitud" sheetId="1" state="hidden" r:id="rId4"/>
    <sheet name="Recursos" sheetId="2" state="hidden" r:id="rId5"/>
    <sheet name="Proy Inversion" sheetId="5" state="hidden" r:id="rId6"/>
    <sheet name="Estructura_pdd" sheetId="25" state="hidden" r:id="rId7"/>
    <sheet name="Base Proy" sheetId="22" state="hidden" r:id="rId8"/>
    <sheet name="Base MP" sheetId="12" state="hidden" r:id="rId9"/>
  </sheets>
  <externalReferences>
    <externalReference r:id="rId10"/>
  </externalReferences>
  <definedNames>
    <definedName name="_xlnm._FilterDatabase" localSheetId="3" hidden="1">Magnitud!$A$1:$T$283</definedName>
    <definedName name="_xlnm._FilterDatabase" localSheetId="5" hidden="1">'Proy Inversion'!$A$1:$BA$195</definedName>
    <definedName name="_xlnm._FilterDatabase" localSheetId="4" hidden="1">Recursos!$A$1:$AX$19</definedName>
    <definedName name="_xlcn.LinkedTable_Estructura_plan1" hidden="1">Estructura_plan[]</definedName>
    <definedName name="_xlcn.LinkedTable_Magnitud_Metaproducto1" hidden="1">Magnitud_Metaproducto[]</definedName>
    <definedName name="_xlcn.LinkedTable_Proyectos_inversion1" hidden="1">Proyectos_inversion[]</definedName>
    <definedName name="_xlcn.LinkedTable_Recursos_Metaproducto1" hidden="1">Recursos_Metaproducto[]</definedName>
    <definedName name="_xlnm.Print_Area" localSheetId="1">Avance_meta_productoPDD!$A$1:$AV$38</definedName>
    <definedName name="Estructura_pdd" localSheetId="0">[1]!Estructura_plan[#All]</definedName>
    <definedName name="Estructura_pdd">Estructura_plan[#All]</definedName>
    <definedName name="MagMP">Magnitud!$A$1:$W$96</definedName>
    <definedName name="Proyecto">'Proy Inversion'!$A$1:$BA$101</definedName>
    <definedName name="RecMP">Recursos!$A$1:$AX$19</definedName>
    <definedName name="SegmentaciónDeDatos_Cod_Meta_Producto1">#N/A</definedName>
    <definedName name="SegmentaciónDeDatos_Codigo_proyecto_inversión">#N/A</definedName>
  </definedNames>
  <calcPr calcId="162913"/>
  <pivotCaches>
    <pivotCache cacheId="66" r:id="rId11"/>
    <pivotCache cacheId="69" r:id="rId12"/>
    <pivotCache cacheId="72" r:id="rId13"/>
    <pivotCache cacheId="75" r:id="rId14"/>
    <pivotCache cacheId="78" r:id="rId15"/>
    <pivotCache cacheId="81" r:id="rId16"/>
    <pivotCache cacheId="84" r:id="rId17"/>
    <pivotCache cacheId="87" r:id="rId18"/>
    <pivotCache cacheId="90" r:id="rId19"/>
    <pivotCache cacheId="93" r:id="rId20"/>
    <pivotCache cacheId="96" r:id="rId21"/>
    <pivotCache cacheId="99" r:id="rId22"/>
  </pivotCaches>
  <extLst>
    <ext xmlns:x14="http://schemas.microsoft.com/office/spreadsheetml/2009/9/main" uri="{876F7934-8845-4945-9796-88D515C7AA90}">
      <x14:pivotCaches>
        <pivotCache cacheId="12" r:id="rId23"/>
        <pivotCache cacheId="13" r:id="rId24"/>
      </x14:pivotCaches>
    </ext>
    <ext xmlns:x14="http://schemas.microsoft.com/office/spreadsheetml/2009/9/main" uri="{BBE1A952-AA13-448e-AADC-164F8A28A991}">
      <x14:slicerCaches>
        <x14:slicerCache r:id="rId25"/>
        <x14:slicerCache r:id="rId2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Recursos_Metaproducto" name="Recursos_Metaproducto" connection="LinkedTable_Recursos_Metaproducto"/>
          <x15:modelTable id="Proyectos_inversion" name="Proyectos_inversion" connection="LinkedTable_Proyectos_inversion"/>
          <x15:modelTable id="Magnitud_Metaproducto" name="Magnitud_Metaproducto" connection="LinkedTable_Magnitud_Metaproducto"/>
          <x15:modelTable id="Estructura_plan" name="Estructura_plan" connection="LinkedTable_Estructura_plan"/>
        </x15:modelTables>
        <x15:modelRelationships>
          <x15:modelRelationship fromTable="Proyectos_inversion" fromColumn="Cod Meta Producto" toTable="Recursos_Metaproducto" toColumn="Cod Meta Producto"/>
          <x15:modelRelationship fromTable="Proyectos_inversion" fromColumn="Cod Proyecto prioritario" toTable="Estructura_plan" toColumn="Cod Proyecto prioritario"/>
          <x15:modelRelationship fromTable="Magnitud_Metaproducto" fromColumn="Cod Meta Producto" toTable="Recursos_Metaproducto" toColumn="Cod Meta Producto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20" l="1"/>
  <c r="AI14" i="5"/>
  <c r="AH14" i="5"/>
  <c r="AY141" i="22"/>
  <c r="AY142" i="22"/>
  <c r="BA141" i="22" l="1"/>
  <c r="AI42" i="5" l="1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I86" i="5"/>
  <c r="AI87" i="5"/>
  <c r="AI88" i="5"/>
  <c r="AI89" i="5"/>
  <c r="AI90" i="5"/>
  <c r="AI91" i="5"/>
  <c r="AI92" i="5"/>
  <c r="AI93" i="5"/>
  <c r="AI94" i="5"/>
  <c r="AI95" i="5"/>
  <c r="AI96" i="5"/>
  <c r="AI97" i="5"/>
  <c r="AI98" i="5"/>
  <c r="AI99" i="5"/>
  <c r="AI100" i="5"/>
  <c r="AI101" i="5"/>
  <c r="AM53" i="22" l="1"/>
  <c r="AZ101" i="5" l="1"/>
  <c r="AY101" i="5"/>
  <c r="AZ100" i="5"/>
  <c r="AY100" i="5"/>
  <c r="AZ99" i="5"/>
  <c r="AY99" i="5"/>
  <c r="AZ98" i="5"/>
  <c r="AY98" i="5"/>
  <c r="AZ97" i="5"/>
  <c r="AY97" i="5"/>
  <c r="AZ96" i="5"/>
  <c r="AY96" i="5"/>
  <c r="AZ95" i="5"/>
  <c r="AY95" i="5"/>
  <c r="AZ94" i="5"/>
  <c r="AY94" i="5"/>
  <c r="AZ93" i="5"/>
  <c r="AY93" i="5"/>
  <c r="AZ92" i="5"/>
  <c r="AY92" i="5"/>
  <c r="AZ91" i="5"/>
  <c r="AY91" i="5"/>
  <c r="AZ90" i="5"/>
  <c r="AY90" i="5"/>
  <c r="AZ89" i="5"/>
  <c r="AY89" i="5"/>
  <c r="AZ88" i="5"/>
  <c r="AY88" i="5"/>
  <c r="AZ87" i="5"/>
  <c r="AY87" i="5"/>
  <c r="AZ86" i="5"/>
  <c r="AY86" i="5"/>
  <c r="AZ85" i="5"/>
  <c r="AY85" i="5"/>
  <c r="AZ84" i="5"/>
  <c r="AY84" i="5"/>
  <c r="AZ83" i="5"/>
  <c r="AY83" i="5"/>
  <c r="AZ82" i="5"/>
  <c r="AY82" i="5"/>
  <c r="AZ81" i="5"/>
  <c r="AY81" i="5"/>
  <c r="AZ80" i="5"/>
  <c r="AY80" i="5"/>
  <c r="AZ79" i="5"/>
  <c r="AY79" i="5"/>
  <c r="AZ78" i="5"/>
  <c r="AY78" i="5"/>
  <c r="AZ77" i="5"/>
  <c r="AY77" i="5"/>
  <c r="AZ76" i="5"/>
  <c r="AY76" i="5"/>
  <c r="AZ75" i="5"/>
  <c r="AY75" i="5"/>
  <c r="AZ74" i="5"/>
  <c r="AY74" i="5"/>
  <c r="AZ73" i="5"/>
  <c r="AY73" i="5"/>
  <c r="AZ72" i="5"/>
  <c r="AY72" i="5"/>
  <c r="AZ71" i="5"/>
  <c r="AY71" i="5"/>
  <c r="AZ70" i="5"/>
  <c r="AY70" i="5"/>
  <c r="AZ69" i="5"/>
  <c r="AY69" i="5"/>
  <c r="AZ68" i="5"/>
  <c r="AY68" i="5"/>
  <c r="AZ67" i="5"/>
  <c r="AY67" i="5"/>
  <c r="AZ66" i="5"/>
  <c r="AY66" i="5"/>
  <c r="AZ65" i="5"/>
  <c r="AY65" i="5"/>
  <c r="AZ64" i="5"/>
  <c r="AY64" i="5"/>
  <c r="AZ63" i="5"/>
  <c r="AY63" i="5"/>
  <c r="AZ62" i="5"/>
  <c r="AY62" i="5"/>
  <c r="AZ61" i="5"/>
  <c r="AY61" i="5"/>
  <c r="AZ60" i="5"/>
  <c r="AY60" i="5"/>
  <c r="AZ59" i="5"/>
  <c r="AY59" i="5"/>
  <c r="AZ58" i="5"/>
  <c r="AY58" i="5"/>
  <c r="AZ57" i="5"/>
  <c r="AY57" i="5"/>
  <c r="AZ56" i="5"/>
  <c r="AY56" i="5"/>
  <c r="AZ55" i="5"/>
  <c r="AY55" i="5"/>
  <c r="AZ54" i="5"/>
  <c r="AY54" i="5"/>
  <c r="AZ53" i="5"/>
  <c r="AY53" i="5"/>
  <c r="AZ52" i="5"/>
  <c r="AY52" i="5"/>
  <c r="AZ51" i="5"/>
  <c r="AY51" i="5"/>
  <c r="AZ50" i="5"/>
  <c r="AY50" i="5"/>
  <c r="AZ49" i="5"/>
  <c r="AY49" i="5"/>
  <c r="AZ48" i="5"/>
  <c r="AY48" i="5"/>
  <c r="AZ47" i="5"/>
  <c r="AY47" i="5"/>
  <c r="AZ46" i="5"/>
  <c r="AY46" i="5"/>
  <c r="AZ45" i="5"/>
  <c r="AY45" i="5"/>
  <c r="AZ44" i="5"/>
  <c r="AY44" i="5"/>
  <c r="AZ43" i="5"/>
  <c r="AY43" i="5"/>
  <c r="AZ42" i="5"/>
  <c r="AY42" i="5"/>
  <c r="AZ41" i="5"/>
  <c r="AY41" i="5"/>
  <c r="AH41" i="5"/>
  <c r="AI41" i="5" s="1"/>
  <c r="AZ40" i="5"/>
  <c r="AY40" i="5"/>
  <c r="AH40" i="5"/>
  <c r="AI40" i="5" s="1"/>
  <c r="AZ39" i="5"/>
  <c r="AY39" i="5"/>
  <c r="AH39" i="5"/>
  <c r="AI39" i="5" s="1"/>
  <c r="AZ38" i="5"/>
  <c r="AY38" i="5"/>
  <c r="AH38" i="5"/>
  <c r="AI38" i="5" s="1"/>
  <c r="AZ37" i="5"/>
  <c r="AY37" i="5"/>
  <c r="AH37" i="5"/>
  <c r="AI37" i="5" s="1"/>
  <c r="AZ36" i="5"/>
  <c r="AY36" i="5"/>
  <c r="AH36" i="5"/>
  <c r="AI36" i="5" s="1"/>
  <c r="AZ35" i="5"/>
  <c r="AY35" i="5"/>
  <c r="AH35" i="5"/>
  <c r="AI35" i="5" s="1"/>
  <c r="AZ34" i="5"/>
  <c r="AY34" i="5"/>
  <c r="AH34" i="5"/>
  <c r="AI34" i="5" s="1"/>
  <c r="AZ33" i="5"/>
  <c r="AY33" i="5"/>
  <c r="AH33" i="5"/>
  <c r="AI33" i="5" s="1"/>
  <c r="AZ32" i="5"/>
  <c r="AY32" i="5"/>
  <c r="AH32" i="5"/>
  <c r="AI32" i="5" s="1"/>
  <c r="AZ31" i="5"/>
  <c r="AY31" i="5"/>
  <c r="AH31" i="5"/>
  <c r="AI31" i="5" s="1"/>
  <c r="AZ30" i="5"/>
  <c r="AY30" i="5"/>
  <c r="AH30" i="5"/>
  <c r="AI30" i="5" s="1"/>
  <c r="AZ29" i="5"/>
  <c r="AY29" i="5"/>
  <c r="AH29" i="5"/>
  <c r="AI29" i="5" s="1"/>
  <c r="AZ28" i="5"/>
  <c r="AY28" i="5"/>
  <c r="AH28" i="5"/>
  <c r="AI28" i="5" s="1"/>
  <c r="AZ27" i="5"/>
  <c r="AY27" i="5"/>
  <c r="AH27" i="5"/>
  <c r="AI27" i="5" s="1"/>
  <c r="AZ26" i="5"/>
  <c r="AY26" i="5"/>
  <c r="AH26" i="5"/>
  <c r="AI26" i="5" s="1"/>
  <c r="AZ25" i="5"/>
  <c r="AY25" i="5"/>
  <c r="AH25" i="5"/>
  <c r="AI25" i="5" s="1"/>
  <c r="AZ24" i="5"/>
  <c r="AY24" i="5"/>
  <c r="AH24" i="5"/>
  <c r="AI24" i="5" s="1"/>
  <c r="AZ23" i="5"/>
  <c r="AY23" i="5"/>
  <c r="AH23" i="5"/>
  <c r="AI23" i="5" s="1"/>
  <c r="AZ22" i="5"/>
  <c r="AY22" i="5"/>
  <c r="AH22" i="5"/>
  <c r="AI22" i="5" s="1"/>
  <c r="AZ21" i="5"/>
  <c r="AY21" i="5"/>
  <c r="AH21" i="5"/>
  <c r="AI21" i="5" s="1"/>
  <c r="AZ20" i="5"/>
  <c r="AY20" i="5"/>
  <c r="AH20" i="5"/>
  <c r="AI20" i="5" s="1"/>
  <c r="AZ19" i="5"/>
  <c r="AY19" i="5"/>
  <c r="AH19" i="5"/>
  <c r="AI19" i="5" s="1"/>
  <c r="AZ18" i="5"/>
  <c r="AY18" i="5"/>
  <c r="AH18" i="5"/>
  <c r="AI18" i="5" s="1"/>
  <c r="AZ17" i="5"/>
  <c r="AY17" i="5"/>
  <c r="AH17" i="5"/>
  <c r="AI17" i="5" s="1"/>
  <c r="AZ16" i="5"/>
  <c r="AY16" i="5"/>
  <c r="AH16" i="5"/>
  <c r="AI16" i="5" s="1"/>
  <c r="AZ15" i="5"/>
  <c r="AY15" i="5"/>
  <c r="AH15" i="5"/>
  <c r="AI15" i="5" s="1"/>
  <c r="AZ14" i="5"/>
  <c r="AY14" i="5"/>
  <c r="AZ13" i="5"/>
  <c r="AY13" i="5"/>
  <c r="AH13" i="5"/>
  <c r="AI13" i="5" s="1"/>
  <c r="AZ12" i="5"/>
  <c r="AY12" i="5"/>
  <c r="AH12" i="5"/>
  <c r="AI12" i="5" s="1"/>
  <c r="AZ11" i="5"/>
  <c r="AY11" i="5"/>
  <c r="AH11" i="5"/>
  <c r="AI11" i="5" s="1"/>
  <c r="AZ10" i="5"/>
  <c r="AY10" i="5"/>
  <c r="AH10" i="5"/>
  <c r="AI10" i="5" s="1"/>
  <c r="AZ9" i="5"/>
  <c r="AY9" i="5"/>
  <c r="AH9" i="5"/>
  <c r="AI9" i="5" s="1"/>
  <c r="AZ8" i="5"/>
  <c r="AY8" i="5"/>
  <c r="AH8" i="5"/>
  <c r="AI8" i="5" s="1"/>
  <c r="AZ7" i="5"/>
  <c r="AY7" i="5"/>
  <c r="AH7" i="5"/>
  <c r="AI7" i="5" s="1"/>
  <c r="AZ6" i="5"/>
  <c r="AY6" i="5"/>
  <c r="AH6" i="5"/>
  <c r="AI6" i="5" s="1"/>
  <c r="AZ5" i="5"/>
  <c r="AY5" i="5"/>
  <c r="AH5" i="5"/>
  <c r="AI5" i="5" s="1"/>
  <c r="AZ4" i="5"/>
  <c r="AY4" i="5"/>
  <c r="AH4" i="5"/>
  <c r="AI4" i="5" s="1"/>
  <c r="AZ3" i="5"/>
  <c r="AY3" i="5"/>
  <c r="AH3" i="5"/>
  <c r="AI3" i="5" s="1"/>
  <c r="AZ2" i="5"/>
  <c r="AY2" i="5"/>
  <c r="AH2" i="5"/>
  <c r="AI2" i="5" s="1"/>
  <c r="W96" i="1" l="1"/>
  <c r="W86" i="1"/>
  <c r="W76" i="1"/>
  <c r="W71" i="1"/>
  <c r="W66" i="1"/>
  <c r="W61" i="1"/>
  <c r="W56" i="1"/>
  <c r="W51" i="1"/>
  <c r="W46" i="1"/>
  <c r="W36" i="1"/>
  <c r="W31" i="1"/>
  <c r="W26" i="1"/>
  <c r="W21" i="1"/>
  <c r="W16" i="1"/>
  <c r="W11" i="1"/>
  <c r="W6" i="1"/>
  <c r="K98" i="12" l="1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G115" i="12"/>
  <c r="H115" i="12"/>
  <c r="G116" i="12"/>
  <c r="H116" i="12"/>
  <c r="I116" i="12"/>
  <c r="J116" i="12"/>
  <c r="L116" i="12"/>
  <c r="M116" i="12"/>
  <c r="G97" i="12"/>
  <c r="H97" i="12"/>
  <c r="I97" i="12"/>
  <c r="J97" i="12"/>
  <c r="K97" i="12"/>
  <c r="L97" i="12"/>
  <c r="M97" i="12"/>
  <c r="G98" i="12"/>
  <c r="H98" i="12"/>
  <c r="I98" i="12"/>
  <c r="J98" i="12"/>
  <c r="L98" i="12"/>
  <c r="M98" i="12"/>
  <c r="G99" i="12"/>
  <c r="H99" i="12"/>
  <c r="I99" i="12"/>
  <c r="J99" i="12"/>
  <c r="L99" i="12"/>
  <c r="M99" i="12"/>
  <c r="G100" i="12"/>
  <c r="H100" i="12"/>
  <c r="I100" i="12"/>
  <c r="J100" i="12"/>
  <c r="L100" i="12"/>
  <c r="M100" i="12"/>
  <c r="G101" i="12"/>
  <c r="H101" i="12"/>
  <c r="I101" i="12"/>
  <c r="J101" i="12"/>
  <c r="L101" i="12"/>
  <c r="M101" i="12"/>
  <c r="G102" i="12"/>
  <c r="H102" i="12"/>
  <c r="I102" i="12"/>
  <c r="J102" i="12"/>
  <c r="L102" i="12"/>
  <c r="M102" i="12"/>
  <c r="G103" i="12"/>
  <c r="H103" i="12"/>
  <c r="I103" i="12"/>
  <c r="J103" i="12"/>
  <c r="L103" i="12"/>
  <c r="M103" i="12"/>
  <c r="G104" i="12"/>
  <c r="H104" i="12"/>
  <c r="I104" i="12"/>
  <c r="J104" i="12"/>
  <c r="L104" i="12"/>
  <c r="M104" i="12"/>
  <c r="G105" i="12"/>
  <c r="H105" i="12"/>
  <c r="I105" i="12"/>
  <c r="J105" i="12"/>
  <c r="L105" i="12"/>
  <c r="M105" i="12"/>
  <c r="G106" i="12"/>
  <c r="H106" i="12"/>
  <c r="I106" i="12"/>
  <c r="J106" i="12"/>
  <c r="L106" i="12"/>
  <c r="M106" i="12"/>
  <c r="G107" i="12"/>
  <c r="H107" i="12"/>
  <c r="I107" i="12"/>
  <c r="J107" i="12"/>
  <c r="L107" i="12"/>
  <c r="M107" i="12"/>
  <c r="G108" i="12"/>
  <c r="H108" i="12"/>
  <c r="I108" i="12"/>
  <c r="J108" i="12"/>
  <c r="L108" i="12"/>
  <c r="M108" i="12"/>
  <c r="G109" i="12"/>
  <c r="H109" i="12"/>
  <c r="I109" i="12"/>
  <c r="J109" i="12"/>
  <c r="L109" i="12"/>
  <c r="M109" i="12"/>
  <c r="G110" i="12"/>
  <c r="H110" i="12"/>
  <c r="I110" i="12"/>
  <c r="J110" i="12"/>
  <c r="L110" i="12"/>
  <c r="M110" i="12"/>
  <c r="G111" i="12"/>
  <c r="H111" i="12"/>
  <c r="I111" i="12"/>
  <c r="J111" i="12"/>
  <c r="L111" i="12"/>
  <c r="M111" i="12"/>
  <c r="G112" i="12"/>
  <c r="H112" i="12"/>
  <c r="I112" i="12"/>
  <c r="J112" i="12"/>
  <c r="L112" i="12"/>
  <c r="M112" i="12"/>
  <c r="G113" i="12"/>
  <c r="H113" i="12"/>
  <c r="I113" i="12"/>
  <c r="J113" i="12"/>
  <c r="L113" i="12"/>
  <c r="M113" i="12"/>
  <c r="G114" i="12"/>
  <c r="H114" i="12"/>
  <c r="I114" i="12"/>
  <c r="J114" i="12"/>
  <c r="L114" i="12"/>
  <c r="M114" i="12"/>
  <c r="I115" i="12"/>
  <c r="J115" i="12"/>
  <c r="L115" i="12"/>
  <c r="M115" i="12"/>
  <c r="AW15" i="7" l="1"/>
  <c r="AW18" i="7"/>
  <c r="AM87" i="22" l="1"/>
  <c r="G2" i="20" l="1"/>
  <c r="AM38" i="7"/>
  <c r="AM37" i="7"/>
  <c r="AM36" i="7"/>
  <c r="AM35" i="7"/>
  <c r="AM34" i="7"/>
  <c r="AM33" i="7"/>
  <c r="AM32" i="7"/>
  <c r="AM31" i="7"/>
  <c r="AM30" i="7"/>
  <c r="AM29" i="7"/>
  <c r="AM28" i="7"/>
  <c r="AM27" i="7"/>
  <c r="AM26" i="7"/>
  <c r="AM25" i="7"/>
  <c r="AM24" i="7"/>
  <c r="AM23" i="7"/>
  <c r="AM22" i="7"/>
  <c r="AM21" i="7"/>
  <c r="P40" i="12" l="1"/>
  <c r="X125" i="22"/>
  <c r="E2" i="20" l="1"/>
  <c r="E21" i="7"/>
  <c r="H21" i="7"/>
  <c r="T21" i="7"/>
  <c r="T22" i="7"/>
  <c r="E23" i="7"/>
  <c r="H23" i="7"/>
  <c r="T23" i="7"/>
  <c r="E24" i="7"/>
  <c r="T24" i="7"/>
  <c r="E25" i="7"/>
  <c r="H25" i="7"/>
  <c r="T25" i="7"/>
  <c r="E26" i="7"/>
  <c r="R26" i="7"/>
  <c r="T26" i="7"/>
  <c r="E27" i="7"/>
  <c r="H27" i="7"/>
  <c r="T27" i="7"/>
  <c r="E28" i="7"/>
  <c r="H28" i="7"/>
  <c r="T28" i="7"/>
  <c r="R29" i="7"/>
  <c r="T29" i="7"/>
  <c r="E30" i="7"/>
  <c r="H30" i="7"/>
  <c r="T30" i="7"/>
  <c r="E31" i="7"/>
  <c r="T31" i="7"/>
  <c r="E32" i="7"/>
  <c r="H32" i="7"/>
  <c r="T32" i="7"/>
  <c r="E33" i="7"/>
  <c r="H33" i="7"/>
  <c r="T33" i="7"/>
  <c r="E34" i="7"/>
  <c r="H34" i="7"/>
  <c r="R34" i="7"/>
  <c r="T34" i="7"/>
  <c r="E35" i="7"/>
  <c r="T35" i="7"/>
  <c r="H36" i="7"/>
  <c r="T36" i="7"/>
  <c r="E37" i="7"/>
  <c r="H37" i="7"/>
  <c r="T38" i="7"/>
  <c r="E8" i="20"/>
  <c r="F8" i="20"/>
  <c r="G8" i="20"/>
  <c r="H8" i="20"/>
  <c r="I8" i="20"/>
  <c r="J8" i="20"/>
  <c r="K8" i="20"/>
  <c r="L8" i="20"/>
  <c r="M8" i="20"/>
  <c r="S95" i="22"/>
  <c r="A57" i="20" s="1"/>
  <c r="S93" i="22"/>
  <c r="S91" i="22"/>
  <c r="A53" i="20" s="1"/>
  <c r="T89" i="22"/>
  <c r="S89" i="22"/>
  <c r="A51" i="20" s="1"/>
  <c r="J13" i="20"/>
  <c r="L13" i="20"/>
  <c r="M13" i="20"/>
  <c r="J14" i="20"/>
  <c r="K14" i="20"/>
  <c r="L14" i="20"/>
  <c r="M14" i="20"/>
  <c r="N14" i="20"/>
  <c r="O14" i="20"/>
  <c r="BO179" i="22"/>
  <c r="BM179" i="22"/>
  <c r="BO177" i="22"/>
  <c r="BM177" i="22"/>
  <c r="BO175" i="22"/>
  <c r="BM175" i="22"/>
  <c r="BM171" i="22"/>
  <c r="BM169" i="22"/>
  <c r="A13" i="20"/>
  <c r="B13" i="20"/>
  <c r="C13" i="20"/>
  <c r="D13" i="20"/>
  <c r="F13" i="20"/>
  <c r="H13" i="20"/>
  <c r="D14" i="20"/>
  <c r="E14" i="20"/>
  <c r="F14" i="20"/>
  <c r="G14" i="20"/>
  <c r="H14" i="20"/>
  <c r="I14" i="20"/>
  <c r="AP21" i="7"/>
  <c r="AS21" i="7"/>
  <c r="AP22" i="7"/>
  <c r="AS22" i="7"/>
  <c r="AP23" i="7"/>
  <c r="AS23" i="7"/>
  <c r="AP24" i="7"/>
  <c r="AS24" i="7"/>
  <c r="AP25" i="7"/>
  <c r="AS25" i="7"/>
  <c r="AP26" i="7"/>
  <c r="AS26" i="7"/>
  <c r="AP27" i="7"/>
  <c r="AS27" i="7"/>
  <c r="AP28" i="7"/>
  <c r="AS28" i="7"/>
  <c r="AP29" i="7"/>
  <c r="AS29" i="7"/>
  <c r="AP30" i="7"/>
  <c r="AS30" i="7"/>
  <c r="AP31" i="7"/>
  <c r="AS31" i="7"/>
  <c r="AP32" i="7"/>
  <c r="AS32" i="7"/>
  <c r="AP33" i="7"/>
  <c r="AS33" i="7"/>
  <c r="AP34" i="7"/>
  <c r="AS34" i="7"/>
  <c r="AP35" i="7"/>
  <c r="AS35" i="7"/>
  <c r="AP36" i="7"/>
  <c r="AS36" i="7"/>
  <c r="T37" i="7"/>
  <c r="AP37" i="7"/>
  <c r="AS37" i="7"/>
  <c r="AP38" i="7"/>
  <c r="AS38" i="7"/>
  <c r="E36" i="7"/>
  <c r="I36" i="7"/>
  <c r="J36" i="7"/>
  <c r="K36" i="7"/>
  <c r="L36" i="7"/>
  <c r="M36" i="7"/>
  <c r="N36" i="7"/>
  <c r="O36" i="7"/>
  <c r="P36" i="7"/>
  <c r="T69" i="22"/>
  <c r="V70" i="22" s="1"/>
  <c r="C32" i="20" s="1"/>
  <c r="T67" i="22"/>
  <c r="B29" i="20" s="1"/>
  <c r="T65" i="22"/>
  <c r="V66" i="22" s="1"/>
  <c r="C28" i="20" s="1"/>
  <c r="T63" i="22"/>
  <c r="B25" i="20" s="1"/>
  <c r="T61" i="22"/>
  <c r="V62" i="22" s="1"/>
  <c r="C24" i="20" s="1"/>
  <c r="T71" i="22"/>
  <c r="V72" i="22" s="1"/>
  <c r="C34" i="20" s="1"/>
  <c r="T73" i="22"/>
  <c r="B35" i="20" s="1"/>
  <c r="T75" i="22"/>
  <c r="V76" i="22" s="1"/>
  <c r="C38" i="20" s="1"/>
  <c r="T77" i="22"/>
  <c r="V78" i="22" s="1"/>
  <c r="C40" i="20" s="1"/>
  <c r="T79" i="22"/>
  <c r="B41" i="20" s="1"/>
  <c r="T81" i="22"/>
  <c r="V82" i="22" s="1"/>
  <c r="C44" i="20" s="1"/>
  <c r="T83" i="22"/>
  <c r="V84" i="22" s="1"/>
  <c r="C46" i="20" s="1"/>
  <c r="T85" i="22"/>
  <c r="T87" i="22"/>
  <c r="T91" i="22"/>
  <c r="V92" i="22" s="1"/>
  <c r="C54" i="20" s="1"/>
  <c r="T93" i="22"/>
  <c r="V93" i="22" s="1"/>
  <c r="C55" i="20" s="1"/>
  <c r="T95" i="22"/>
  <c r="V95" i="22" s="1"/>
  <c r="C57" i="20" s="1"/>
  <c r="A55" i="20"/>
  <c r="S87" i="22"/>
  <c r="A49" i="20" s="1"/>
  <c r="S85" i="22"/>
  <c r="A47" i="20" s="1"/>
  <c r="S83" i="22"/>
  <c r="A45" i="20" s="1"/>
  <c r="S81" i="22"/>
  <c r="A43" i="20" s="1"/>
  <c r="S79" i="22"/>
  <c r="A41" i="20" s="1"/>
  <c r="S77" i="22"/>
  <c r="A39" i="20" s="1"/>
  <c r="S75" i="22"/>
  <c r="A37" i="20" s="1"/>
  <c r="S73" i="22"/>
  <c r="A35" i="20" s="1"/>
  <c r="S71" i="22"/>
  <c r="A33" i="20" s="1"/>
  <c r="S69" i="22"/>
  <c r="A31" i="20" s="1"/>
  <c r="S67" i="22"/>
  <c r="A29" i="20" s="1"/>
  <c r="S65" i="22"/>
  <c r="A27" i="20" s="1"/>
  <c r="S63" i="22"/>
  <c r="A25" i="20" s="1"/>
  <c r="S61" i="22"/>
  <c r="A23" i="20" s="1"/>
  <c r="T59" i="22"/>
  <c r="V59" i="22" s="1"/>
  <c r="C21" i="20" s="1"/>
  <c r="S59" i="22"/>
  <c r="A21" i="20" s="1"/>
  <c r="T57" i="22"/>
  <c r="V57" i="22" s="1"/>
  <c r="C19" i="20" s="1"/>
  <c r="S57" i="22"/>
  <c r="A19" i="20" s="1"/>
  <c r="T55" i="22"/>
  <c r="S55" i="22"/>
  <c r="A17" i="20" s="1"/>
  <c r="T53" i="22"/>
  <c r="B15" i="20" s="1"/>
  <c r="S53" i="22"/>
  <c r="A15" i="20" s="1"/>
  <c r="W67" i="22"/>
  <c r="D29" i="20" s="1"/>
  <c r="X67" i="22"/>
  <c r="E29" i="20" s="1"/>
  <c r="Z67" i="22"/>
  <c r="F29" i="20" s="1"/>
  <c r="AA67" i="22"/>
  <c r="G29" i="20" s="1"/>
  <c r="AC67" i="22"/>
  <c r="H29" i="20" s="1"/>
  <c r="AD67" i="22"/>
  <c r="I29" i="20" s="1"/>
  <c r="AF67" i="22"/>
  <c r="J29" i="20" s="1"/>
  <c r="W68" i="22"/>
  <c r="D30" i="20" s="1"/>
  <c r="X68" i="22"/>
  <c r="E30" i="20" s="1"/>
  <c r="Z68" i="22"/>
  <c r="F30" i="20" s="1"/>
  <c r="AA68" i="22"/>
  <c r="G30" i="20" s="1"/>
  <c r="AC68" i="22"/>
  <c r="H30" i="20" s="1"/>
  <c r="AD68" i="22"/>
  <c r="I30" i="20" s="1"/>
  <c r="AF68" i="22"/>
  <c r="J30" i="20" s="1"/>
  <c r="W69" i="22"/>
  <c r="D31" i="20" s="1"/>
  <c r="X69" i="22"/>
  <c r="E31" i="20" s="1"/>
  <c r="Z69" i="22"/>
  <c r="F31" i="20" s="1"/>
  <c r="AA69" i="22"/>
  <c r="G31" i="20" s="1"/>
  <c r="AC69" i="22"/>
  <c r="H31" i="20" s="1"/>
  <c r="AD69" i="22"/>
  <c r="I31" i="20" s="1"/>
  <c r="AF69" i="22"/>
  <c r="J31" i="20" s="1"/>
  <c r="W70" i="22"/>
  <c r="D32" i="20" s="1"/>
  <c r="X70" i="22"/>
  <c r="E32" i="20" s="1"/>
  <c r="Z70" i="22"/>
  <c r="F32" i="20" s="1"/>
  <c r="AA70" i="22"/>
  <c r="G32" i="20" s="1"/>
  <c r="AC70" i="22"/>
  <c r="H32" i="20" s="1"/>
  <c r="AD70" i="22"/>
  <c r="I32" i="20" s="1"/>
  <c r="AF70" i="22"/>
  <c r="J32" i="20" s="1"/>
  <c r="W71" i="22"/>
  <c r="D33" i="20" s="1"/>
  <c r="X71" i="22"/>
  <c r="E33" i="20" s="1"/>
  <c r="Z71" i="22"/>
  <c r="F33" i="20" s="1"/>
  <c r="AA71" i="22"/>
  <c r="G33" i="20" s="1"/>
  <c r="AC71" i="22"/>
  <c r="H33" i="20" s="1"/>
  <c r="AD71" i="22"/>
  <c r="I33" i="20" s="1"/>
  <c r="AF71" i="22"/>
  <c r="J33" i="20" s="1"/>
  <c r="W72" i="22"/>
  <c r="D34" i="20" s="1"/>
  <c r="X72" i="22"/>
  <c r="E34" i="20" s="1"/>
  <c r="Z72" i="22"/>
  <c r="F34" i="20" s="1"/>
  <c r="AA72" i="22"/>
  <c r="G34" i="20" s="1"/>
  <c r="AC72" i="22"/>
  <c r="H34" i="20" s="1"/>
  <c r="AD72" i="22"/>
  <c r="I34" i="20" s="1"/>
  <c r="AF72" i="22"/>
  <c r="J34" i="20" s="1"/>
  <c r="W73" i="22"/>
  <c r="D35" i="20" s="1"/>
  <c r="X73" i="22"/>
  <c r="E35" i="20" s="1"/>
  <c r="Z73" i="22"/>
  <c r="F35" i="20" s="1"/>
  <c r="AA73" i="22"/>
  <c r="G35" i="20" s="1"/>
  <c r="AC73" i="22"/>
  <c r="H35" i="20" s="1"/>
  <c r="AD73" i="22"/>
  <c r="I35" i="20" s="1"/>
  <c r="AF73" i="22"/>
  <c r="J35" i="20" s="1"/>
  <c r="W74" i="22"/>
  <c r="D36" i="20" s="1"/>
  <c r="X74" i="22"/>
  <c r="E36" i="20" s="1"/>
  <c r="Z74" i="22"/>
  <c r="F36" i="20" s="1"/>
  <c r="AA74" i="22"/>
  <c r="G36" i="20" s="1"/>
  <c r="AC74" i="22"/>
  <c r="H36" i="20" s="1"/>
  <c r="AD74" i="22"/>
  <c r="I36" i="20" s="1"/>
  <c r="AF74" i="22"/>
  <c r="J36" i="20" s="1"/>
  <c r="W75" i="22"/>
  <c r="D37" i="20" s="1"/>
  <c r="X75" i="22"/>
  <c r="E37" i="20" s="1"/>
  <c r="Z75" i="22"/>
  <c r="F37" i="20" s="1"/>
  <c r="AA75" i="22"/>
  <c r="G37" i="20" s="1"/>
  <c r="AC75" i="22"/>
  <c r="H37" i="20" s="1"/>
  <c r="AD75" i="22"/>
  <c r="I37" i="20" s="1"/>
  <c r="AF75" i="22"/>
  <c r="J37" i="20" s="1"/>
  <c r="W76" i="22"/>
  <c r="D38" i="20" s="1"/>
  <c r="X76" i="22"/>
  <c r="E38" i="20" s="1"/>
  <c r="Z76" i="22"/>
  <c r="F38" i="20" s="1"/>
  <c r="AA76" i="22"/>
  <c r="G38" i="20" s="1"/>
  <c r="AC76" i="22"/>
  <c r="H38" i="20" s="1"/>
  <c r="AD76" i="22"/>
  <c r="I38" i="20" s="1"/>
  <c r="AF76" i="22"/>
  <c r="J38" i="20" s="1"/>
  <c r="W77" i="22"/>
  <c r="D39" i="20" s="1"/>
  <c r="X77" i="22"/>
  <c r="E39" i="20" s="1"/>
  <c r="Z77" i="22"/>
  <c r="F39" i="20" s="1"/>
  <c r="AA77" i="22"/>
  <c r="G39" i="20" s="1"/>
  <c r="AC77" i="22"/>
  <c r="H39" i="20" s="1"/>
  <c r="AD77" i="22"/>
  <c r="I39" i="20" s="1"/>
  <c r="AF77" i="22"/>
  <c r="J39" i="20" s="1"/>
  <c r="W78" i="22"/>
  <c r="D40" i="20" s="1"/>
  <c r="X78" i="22"/>
  <c r="E40" i="20" s="1"/>
  <c r="Z78" i="22"/>
  <c r="F40" i="20" s="1"/>
  <c r="AA78" i="22"/>
  <c r="G40" i="20" s="1"/>
  <c r="AC78" i="22"/>
  <c r="H40" i="20" s="1"/>
  <c r="AD78" i="22"/>
  <c r="I40" i="20" s="1"/>
  <c r="AF78" i="22"/>
  <c r="J40" i="20" s="1"/>
  <c r="W79" i="22"/>
  <c r="D41" i="20" s="1"/>
  <c r="X79" i="22"/>
  <c r="E41" i="20" s="1"/>
  <c r="Z79" i="22"/>
  <c r="F41" i="20" s="1"/>
  <c r="AA79" i="22"/>
  <c r="G41" i="20" s="1"/>
  <c r="AC79" i="22"/>
  <c r="H41" i="20" s="1"/>
  <c r="AD79" i="22"/>
  <c r="I41" i="20" s="1"/>
  <c r="AF79" i="22"/>
  <c r="J41" i="20" s="1"/>
  <c r="W80" i="22"/>
  <c r="D42" i="20" s="1"/>
  <c r="X80" i="22"/>
  <c r="E42" i="20" s="1"/>
  <c r="Z80" i="22"/>
  <c r="F42" i="20" s="1"/>
  <c r="AA80" i="22"/>
  <c r="G42" i="20" s="1"/>
  <c r="AC80" i="22"/>
  <c r="H42" i="20" s="1"/>
  <c r="AD80" i="22"/>
  <c r="I42" i="20" s="1"/>
  <c r="AF80" i="22"/>
  <c r="J42" i="20" s="1"/>
  <c r="W81" i="22"/>
  <c r="D43" i="20" s="1"/>
  <c r="X81" i="22"/>
  <c r="E43" i="20" s="1"/>
  <c r="Z81" i="22"/>
  <c r="F43" i="20" s="1"/>
  <c r="AA81" i="22"/>
  <c r="G43" i="20" s="1"/>
  <c r="AC81" i="22"/>
  <c r="H43" i="20" s="1"/>
  <c r="AD81" i="22"/>
  <c r="I43" i="20" s="1"/>
  <c r="AF81" i="22"/>
  <c r="J43" i="20" s="1"/>
  <c r="W82" i="22"/>
  <c r="D44" i="20" s="1"/>
  <c r="X82" i="22"/>
  <c r="E44" i="20" s="1"/>
  <c r="Z82" i="22"/>
  <c r="F44" i="20" s="1"/>
  <c r="AA82" i="22"/>
  <c r="G44" i="20" s="1"/>
  <c r="AC82" i="22"/>
  <c r="H44" i="20" s="1"/>
  <c r="AD82" i="22"/>
  <c r="I44" i="20" s="1"/>
  <c r="AF82" i="22"/>
  <c r="J44" i="20" s="1"/>
  <c r="W83" i="22"/>
  <c r="D45" i="20" s="1"/>
  <c r="X83" i="22"/>
  <c r="E45" i="20" s="1"/>
  <c r="Z83" i="22"/>
  <c r="F45" i="20" s="1"/>
  <c r="AA83" i="22"/>
  <c r="G45" i="20" s="1"/>
  <c r="AC83" i="22"/>
  <c r="H45" i="20" s="1"/>
  <c r="AD83" i="22"/>
  <c r="I45" i="20" s="1"/>
  <c r="AF83" i="22"/>
  <c r="J45" i="20" s="1"/>
  <c r="W84" i="22"/>
  <c r="D46" i="20" s="1"/>
  <c r="X84" i="22"/>
  <c r="E46" i="20" s="1"/>
  <c r="Z84" i="22"/>
  <c r="F46" i="20" s="1"/>
  <c r="AA84" i="22"/>
  <c r="G46" i="20" s="1"/>
  <c r="AC84" i="22"/>
  <c r="H46" i="20" s="1"/>
  <c r="AD84" i="22"/>
  <c r="I46" i="20" s="1"/>
  <c r="AF84" i="22"/>
  <c r="J46" i="20" s="1"/>
  <c r="W85" i="22"/>
  <c r="D47" i="20" s="1"/>
  <c r="X85" i="22"/>
  <c r="E47" i="20" s="1"/>
  <c r="Z85" i="22"/>
  <c r="F47" i="20" s="1"/>
  <c r="AA85" i="22"/>
  <c r="G47" i="20" s="1"/>
  <c r="AC85" i="22"/>
  <c r="H47" i="20" s="1"/>
  <c r="AD85" i="22"/>
  <c r="I47" i="20" s="1"/>
  <c r="AF85" i="22"/>
  <c r="J47" i="20" s="1"/>
  <c r="W86" i="22"/>
  <c r="D48" i="20" s="1"/>
  <c r="X86" i="22"/>
  <c r="E48" i="20" s="1"/>
  <c r="Z86" i="22"/>
  <c r="F48" i="20" s="1"/>
  <c r="AA86" i="22"/>
  <c r="G48" i="20" s="1"/>
  <c r="AC86" i="22"/>
  <c r="H48" i="20" s="1"/>
  <c r="AD86" i="22"/>
  <c r="I48" i="20" s="1"/>
  <c r="AF86" i="22"/>
  <c r="J48" i="20" s="1"/>
  <c r="W87" i="22"/>
  <c r="D49" i="20" s="1"/>
  <c r="X87" i="22"/>
  <c r="E49" i="20" s="1"/>
  <c r="Z87" i="22"/>
  <c r="F49" i="20" s="1"/>
  <c r="AA87" i="22"/>
  <c r="G49" i="20" s="1"/>
  <c r="AC87" i="22"/>
  <c r="H49" i="20" s="1"/>
  <c r="AD87" i="22"/>
  <c r="I49" i="20" s="1"/>
  <c r="AF87" i="22"/>
  <c r="J49" i="20" s="1"/>
  <c r="W88" i="22"/>
  <c r="D50" i="20" s="1"/>
  <c r="X88" i="22"/>
  <c r="E50" i="20" s="1"/>
  <c r="Z88" i="22"/>
  <c r="F50" i="20" s="1"/>
  <c r="AA88" i="22"/>
  <c r="G50" i="20" s="1"/>
  <c r="AC88" i="22"/>
  <c r="H50" i="20" s="1"/>
  <c r="AD88" i="22"/>
  <c r="I50" i="20" s="1"/>
  <c r="AF88" i="22"/>
  <c r="J50" i="20" s="1"/>
  <c r="W89" i="22"/>
  <c r="D51" i="20" s="1"/>
  <c r="X89" i="22"/>
  <c r="E51" i="20" s="1"/>
  <c r="Z89" i="22"/>
  <c r="F51" i="20" s="1"/>
  <c r="AA89" i="22"/>
  <c r="G51" i="20" s="1"/>
  <c r="AC89" i="22"/>
  <c r="H51" i="20" s="1"/>
  <c r="AD89" i="22"/>
  <c r="I51" i="20" s="1"/>
  <c r="AF89" i="22"/>
  <c r="J51" i="20" s="1"/>
  <c r="W90" i="22"/>
  <c r="D52" i="20" s="1"/>
  <c r="X90" i="22"/>
  <c r="E52" i="20" s="1"/>
  <c r="Z90" i="22"/>
  <c r="F52" i="20" s="1"/>
  <c r="AA90" i="22"/>
  <c r="G52" i="20" s="1"/>
  <c r="AC90" i="22"/>
  <c r="H52" i="20" s="1"/>
  <c r="AD90" i="22"/>
  <c r="I52" i="20" s="1"/>
  <c r="AF90" i="22"/>
  <c r="J52" i="20" s="1"/>
  <c r="W91" i="22"/>
  <c r="D53" i="20" s="1"/>
  <c r="X91" i="22"/>
  <c r="E53" i="20" s="1"/>
  <c r="Z91" i="22"/>
  <c r="F53" i="20" s="1"/>
  <c r="AA91" i="22"/>
  <c r="G53" i="20" s="1"/>
  <c r="AC91" i="22"/>
  <c r="H53" i="20" s="1"/>
  <c r="AD91" i="22"/>
  <c r="I53" i="20" s="1"/>
  <c r="AF91" i="22"/>
  <c r="J53" i="20" s="1"/>
  <c r="W92" i="22"/>
  <c r="D54" i="20" s="1"/>
  <c r="X92" i="22"/>
  <c r="E54" i="20" s="1"/>
  <c r="Z92" i="22"/>
  <c r="F54" i="20" s="1"/>
  <c r="AA92" i="22"/>
  <c r="G54" i="20" s="1"/>
  <c r="AC92" i="22"/>
  <c r="H54" i="20" s="1"/>
  <c r="AD92" i="22"/>
  <c r="I54" i="20" s="1"/>
  <c r="AF92" i="22"/>
  <c r="J54" i="20" s="1"/>
  <c r="W93" i="22"/>
  <c r="D55" i="20" s="1"/>
  <c r="X93" i="22"/>
  <c r="E55" i="20" s="1"/>
  <c r="Z93" i="22"/>
  <c r="F55" i="20" s="1"/>
  <c r="AA93" i="22"/>
  <c r="G55" i="20" s="1"/>
  <c r="AC93" i="22"/>
  <c r="H55" i="20" s="1"/>
  <c r="AD93" i="22"/>
  <c r="I55" i="20" s="1"/>
  <c r="AF93" i="22"/>
  <c r="J55" i="20" s="1"/>
  <c r="W94" i="22"/>
  <c r="D56" i="20" s="1"/>
  <c r="X94" i="22"/>
  <c r="E56" i="20" s="1"/>
  <c r="Z94" i="22"/>
  <c r="F56" i="20" s="1"/>
  <c r="AA94" i="22"/>
  <c r="G56" i="20" s="1"/>
  <c r="AC94" i="22"/>
  <c r="H56" i="20" s="1"/>
  <c r="AD94" i="22"/>
  <c r="I56" i="20" s="1"/>
  <c r="AF94" i="22"/>
  <c r="J56" i="20" s="1"/>
  <c r="W95" i="22"/>
  <c r="D57" i="20" s="1"/>
  <c r="X95" i="22"/>
  <c r="E57" i="20" s="1"/>
  <c r="Z95" i="22"/>
  <c r="F57" i="20" s="1"/>
  <c r="AA95" i="22"/>
  <c r="G57" i="20" s="1"/>
  <c r="AC95" i="22"/>
  <c r="H57" i="20" s="1"/>
  <c r="AD95" i="22"/>
  <c r="I57" i="20" s="1"/>
  <c r="AF95" i="22"/>
  <c r="J57" i="20" s="1"/>
  <c r="W96" i="22"/>
  <c r="D58" i="20" s="1"/>
  <c r="X96" i="22"/>
  <c r="E58" i="20" s="1"/>
  <c r="Z96" i="22"/>
  <c r="F58" i="20" s="1"/>
  <c r="AA96" i="22"/>
  <c r="G58" i="20" s="1"/>
  <c r="AC96" i="22"/>
  <c r="H58" i="20" s="1"/>
  <c r="AD96" i="22"/>
  <c r="I58" i="20" s="1"/>
  <c r="AF96" i="22"/>
  <c r="J58" i="20" s="1"/>
  <c r="W54" i="22"/>
  <c r="D16" i="20" s="1"/>
  <c r="X54" i="22"/>
  <c r="E16" i="20" s="1"/>
  <c r="Z54" i="22"/>
  <c r="F16" i="20" s="1"/>
  <c r="AA54" i="22"/>
  <c r="G16" i="20" s="1"/>
  <c r="AC54" i="22"/>
  <c r="H16" i="20" s="1"/>
  <c r="AD54" i="22"/>
  <c r="I16" i="20" s="1"/>
  <c r="AF54" i="22"/>
  <c r="J16" i="20" s="1"/>
  <c r="AG54" i="22"/>
  <c r="K16" i="20" s="1"/>
  <c r="AI54" i="22"/>
  <c r="L16" i="20" s="1"/>
  <c r="AK54" i="22"/>
  <c r="M16" i="20" s="1"/>
  <c r="AL54" i="22"/>
  <c r="N16" i="20" s="1"/>
  <c r="AM54" i="22"/>
  <c r="O16" i="20" s="1"/>
  <c r="W56" i="22"/>
  <c r="D18" i="20" s="1"/>
  <c r="X56" i="22"/>
  <c r="E18" i="20" s="1"/>
  <c r="Z56" i="22"/>
  <c r="F18" i="20" s="1"/>
  <c r="AA56" i="22"/>
  <c r="G18" i="20" s="1"/>
  <c r="AC56" i="22"/>
  <c r="H18" i="20" s="1"/>
  <c r="AD56" i="22"/>
  <c r="I18" i="20" s="1"/>
  <c r="AF56" i="22"/>
  <c r="J18" i="20" s="1"/>
  <c r="AG56" i="22"/>
  <c r="K18" i="20" s="1"/>
  <c r="AI56" i="22"/>
  <c r="L18" i="20" s="1"/>
  <c r="AK56" i="22"/>
  <c r="M18" i="20" s="1"/>
  <c r="AL56" i="22"/>
  <c r="N18" i="20" s="1"/>
  <c r="AM56" i="22"/>
  <c r="O18" i="20" s="1"/>
  <c r="W58" i="22"/>
  <c r="D20" i="20" s="1"/>
  <c r="X58" i="22"/>
  <c r="E20" i="20" s="1"/>
  <c r="Z58" i="22"/>
  <c r="F20" i="20" s="1"/>
  <c r="AA58" i="22"/>
  <c r="G20" i="20" s="1"/>
  <c r="AC58" i="22"/>
  <c r="H20" i="20" s="1"/>
  <c r="AD58" i="22"/>
  <c r="I20" i="20" s="1"/>
  <c r="AF58" i="22"/>
  <c r="J20" i="20" s="1"/>
  <c r="AG58" i="22"/>
  <c r="K20" i="20" s="1"/>
  <c r="AI58" i="22"/>
  <c r="L20" i="20" s="1"/>
  <c r="AK58" i="22"/>
  <c r="M20" i="20" s="1"/>
  <c r="AL58" i="22"/>
  <c r="N20" i="20" s="1"/>
  <c r="AM58" i="22"/>
  <c r="O20" i="20" s="1"/>
  <c r="W60" i="22"/>
  <c r="D22" i="20" s="1"/>
  <c r="X60" i="22"/>
  <c r="E22" i="20" s="1"/>
  <c r="Z60" i="22"/>
  <c r="F22" i="20" s="1"/>
  <c r="AA60" i="22"/>
  <c r="G22" i="20" s="1"/>
  <c r="AC60" i="22"/>
  <c r="H22" i="20" s="1"/>
  <c r="AD60" i="22"/>
  <c r="I22" i="20" s="1"/>
  <c r="AF60" i="22"/>
  <c r="J22" i="20" s="1"/>
  <c r="AG60" i="22"/>
  <c r="K22" i="20" s="1"/>
  <c r="AI60" i="22"/>
  <c r="L22" i="20" s="1"/>
  <c r="AK60" i="22"/>
  <c r="M22" i="20" s="1"/>
  <c r="AL60" i="22"/>
  <c r="N22" i="20" s="1"/>
  <c r="AM60" i="22"/>
  <c r="O22" i="20" s="1"/>
  <c r="W62" i="22"/>
  <c r="D24" i="20" s="1"/>
  <c r="X62" i="22"/>
  <c r="E24" i="20" s="1"/>
  <c r="Z62" i="22"/>
  <c r="F24" i="20" s="1"/>
  <c r="AA62" i="22"/>
  <c r="G24" i="20" s="1"/>
  <c r="AC62" i="22"/>
  <c r="H24" i="20" s="1"/>
  <c r="AD62" i="22"/>
  <c r="I24" i="20" s="1"/>
  <c r="AF62" i="22"/>
  <c r="J24" i="20" s="1"/>
  <c r="AG62" i="22"/>
  <c r="K24" i="20" s="1"/>
  <c r="AI62" i="22"/>
  <c r="L24" i="20" s="1"/>
  <c r="AK62" i="22"/>
  <c r="M24" i="20" s="1"/>
  <c r="AL62" i="22"/>
  <c r="N24" i="20" s="1"/>
  <c r="AM62" i="22"/>
  <c r="O24" i="20" s="1"/>
  <c r="W64" i="22"/>
  <c r="D26" i="20" s="1"/>
  <c r="X64" i="22"/>
  <c r="E26" i="20" s="1"/>
  <c r="Z64" i="22"/>
  <c r="F26" i="20" s="1"/>
  <c r="AA64" i="22"/>
  <c r="G26" i="20" s="1"/>
  <c r="AC64" i="22"/>
  <c r="H26" i="20" s="1"/>
  <c r="AD64" i="22"/>
  <c r="I26" i="20" s="1"/>
  <c r="AF64" i="22"/>
  <c r="J26" i="20" s="1"/>
  <c r="AG64" i="22"/>
  <c r="K26" i="20" s="1"/>
  <c r="AI64" i="22"/>
  <c r="L26" i="20" s="1"/>
  <c r="AK64" i="22"/>
  <c r="M26" i="20" s="1"/>
  <c r="AL64" i="22"/>
  <c r="N26" i="20" s="1"/>
  <c r="AM64" i="22"/>
  <c r="O26" i="20" s="1"/>
  <c r="W66" i="22"/>
  <c r="D28" i="20" s="1"/>
  <c r="X66" i="22"/>
  <c r="E28" i="20" s="1"/>
  <c r="Z66" i="22"/>
  <c r="F28" i="20" s="1"/>
  <c r="AA66" i="22"/>
  <c r="G28" i="20" s="1"/>
  <c r="AC66" i="22"/>
  <c r="H28" i="20" s="1"/>
  <c r="AD66" i="22"/>
  <c r="I28" i="20" s="1"/>
  <c r="AF66" i="22"/>
  <c r="J28" i="20" s="1"/>
  <c r="AG66" i="22"/>
  <c r="K28" i="20" s="1"/>
  <c r="AI66" i="22"/>
  <c r="L28" i="20" s="1"/>
  <c r="AK66" i="22"/>
  <c r="M28" i="20" s="1"/>
  <c r="AL66" i="22"/>
  <c r="N28" i="20" s="1"/>
  <c r="AM66" i="22"/>
  <c r="O28" i="20" s="1"/>
  <c r="AG68" i="22"/>
  <c r="K30" i="20" s="1"/>
  <c r="AI68" i="22"/>
  <c r="L30" i="20" s="1"/>
  <c r="AK68" i="22"/>
  <c r="M30" i="20" s="1"/>
  <c r="AL68" i="22"/>
  <c r="N30" i="20" s="1"/>
  <c r="AM68" i="22"/>
  <c r="O30" i="20" s="1"/>
  <c r="AG70" i="22"/>
  <c r="K32" i="20" s="1"/>
  <c r="AI70" i="22"/>
  <c r="L32" i="20" s="1"/>
  <c r="AK70" i="22"/>
  <c r="M32" i="20" s="1"/>
  <c r="AL70" i="22"/>
  <c r="N32" i="20" s="1"/>
  <c r="AM70" i="22"/>
  <c r="O32" i="20" s="1"/>
  <c r="AG72" i="22"/>
  <c r="K34" i="20" s="1"/>
  <c r="AI72" i="22"/>
  <c r="L34" i="20" s="1"/>
  <c r="AK72" i="22"/>
  <c r="M34" i="20" s="1"/>
  <c r="AL72" i="22"/>
  <c r="N34" i="20" s="1"/>
  <c r="AM72" i="22"/>
  <c r="O34" i="20" s="1"/>
  <c r="AG74" i="22"/>
  <c r="K36" i="20" s="1"/>
  <c r="AI74" i="22"/>
  <c r="L36" i="20" s="1"/>
  <c r="AK74" i="22"/>
  <c r="M36" i="20" s="1"/>
  <c r="AL74" i="22"/>
  <c r="N36" i="20" s="1"/>
  <c r="AM74" i="22"/>
  <c r="O36" i="20" s="1"/>
  <c r="AG76" i="22"/>
  <c r="K38" i="20" s="1"/>
  <c r="AI76" i="22"/>
  <c r="L38" i="20" s="1"/>
  <c r="AK76" i="22"/>
  <c r="M38" i="20" s="1"/>
  <c r="AL76" i="22"/>
  <c r="N38" i="20" s="1"/>
  <c r="AM76" i="22"/>
  <c r="O38" i="20" s="1"/>
  <c r="AG78" i="22"/>
  <c r="K40" i="20" s="1"/>
  <c r="AI78" i="22"/>
  <c r="L40" i="20" s="1"/>
  <c r="AK78" i="22"/>
  <c r="M40" i="20" s="1"/>
  <c r="AL78" i="22"/>
  <c r="N40" i="20" s="1"/>
  <c r="AM78" i="22"/>
  <c r="O40" i="20" s="1"/>
  <c r="AG80" i="22"/>
  <c r="K42" i="20" s="1"/>
  <c r="AI80" i="22"/>
  <c r="L42" i="20" s="1"/>
  <c r="AK80" i="22"/>
  <c r="M42" i="20" s="1"/>
  <c r="AL80" i="22"/>
  <c r="N42" i="20" s="1"/>
  <c r="AM80" i="22"/>
  <c r="O42" i="20" s="1"/>
  <c r="AG82" i="22"/>
  <c r="K44" i="20" s="1"/>
  <c r="AI82" i="22"/>
  <c r="L44" i="20" s="1"/>
  <c r="AK82" i="22"/>
  <c r="M44" i="20" s="1"/>
  <c r="AL82" i="22"/>
  <c r="N44" i="20" s="1"/>
  <c r="AM82" i="22"/>
  <c r="O44" i="20" s="1"/>
  <c r="AG84" i="22"/>
  <c r="K46" i="20" s="1"/>
  <c r="AI84" i="22"/>
  <c r="L46" i="20" s="1"/>
  <c r="AK84" i="22"/>
  <c r="M46" i="20" s="1"/>
  <c r="AL84" i="22"/>
  <c r="N46" i="20" s="1"/>
  <c r="AM84" i="22"/>
  <c r="O46" i="20" s="1"/>
  <c r="AG86" i="22"/>
  <c r="K48" i="20" s="1"/>
  <c r="AI86" i="22"/>
  <c r="L48" i="20" s="1"/>
  <c r="AK86" i="22"/>
  <c r="M48" i="20" s="1"/>
  <c r="AL86" i="22"/>
  <c r="N48" i="20" s="1"/>
  <c r="AM86" i="22"/>
  <c r="O48" i="20" s="1"/>
  <c r="AG88" i="22"/>
  <c r="K50" i="20" s="1"/>
  <c r="AI88" i="22"/>
  <c r="L50" i="20" s="1"/>
  <c r="AK88" i="22"/>
  <c r="M50" i="20" s="1"/>
  <c r="AL88" i="22"/>
  <c r="N50" i="20" s="1"/>
  <c r="AM88" i="22"/>
  <c r="O50" i="20" s="1"/>
  <c r="AG90" i="22"/>
  <c r="K52" i="20" s="1"/>
  <c r="AI90" i="22"/>
  <c r="L52" i="20" s="1"/>
  <c r="AK90" i="22"/>
  <c r="M52" i="20" s="1"/>
  <c r="AL90" i="22"/>
  <c r="N52" i="20" s="1"/>
  <c r="AM90" i="22"/>
  <c r="O52" i="20" s="1"/>
  <c r="AG92" i="22"/>
  <c r="K54" i="20" s="1"/>
  <c r="AI92" i="22"/>
  <c r="L54" i="20" s="1"/>
  <c r="AK92" i="22"/>
  <c r="M54" i="20" s="1"/>
  <c r="AL92" i="22"/>
  <c r="N54" i="20" s="1"/>
  <c r="AM92" i="22"/>
  <c r="O54" i="20" s="1"/>
  <c r="AG94" i="22"/>
  <c r="K56" i="20" s="1"/>
  <c r="AI94" i="22"/>
  <c r="L56" i="20" s="1"/>
  <c r="AK94" i="22"/>
  <c r="M56" i="20" s="1"/>
  <c r="AL94" i="22"/>
  <c r="N56" i="20" s="1"/>
  <c r="AM94" i="22"/>
  <c r="O56" i="20" s="1"/>
  <c r="AG96" i="22"/>
  <c r="K58" i="20" s="1"/>
  <c r="AI96" i="22"/>
  <c r="L58" i="20" s="1"/>
  <c r="AK96" i="22"/>
  <c r="M58" i="20" s="1"/>
  <c r="AL96" i="22"/>
  <c r="N58" i="20" s="1"/>
  <c r="AM96" i="22"/>
  <c r="O58" i="20" s="1"/>
  <c r="W55" i="22"/>
  <c r="D17" i="20" s="1"/>
  <c r="X55" i="22"/>
  <c r="E17" i="20" s="1"/>
  <c r="Z55" i="22"/>
  <c r="F17" i="20" s="1"/>
  <c r="AA55" i="22"/>
  <c r="G17" i="20" s="1"/>
  <c r="AC55" i="22"/>
  <c r="H17" i="20" s="1"/>
  <c r="AD55" i="22"/>
  <c r="I17" i="20" s="1"/>
  <c r="AF55" i="22"/>
  <c r="J17" i="20" s="1"/>
  <c r="AG55" i="22"/>
  <c r="K17" i="20" s="1"/>
  <c r="AI55" i="22"/>
  <c r="L17" i="20" s="1"/>
  <c r="AK55" i="22"/>
  <c r="M17" i="20" s="1"/>
  <c r="AL55" i="22"/>
  <c r="N17" i="20" s="1"/>
  <c r="AM55" i="22"/>
  <c r="O17" i="20" s="1"/>
  <c r="W57" i="22"/>
  <c r="D19" i="20" s="1"/>
  <c r="X57" i="22"/>
  <c r="E19" i="20" s="1"/>
  <c r="Z57" i="22"/>
  <c r="F19" i="20" s="1"/>
  <c r="AA57" i="22"/>
  <c r="G19" i="20" s="1"/>
  <c r="AC57" i="22"/>
  <c r="H19" i="20" s="1"/>
  <c r="AD57" i="22"/>
  <c r="I19" i="20" s="1"/>
  <c r="AF57" i="22"/>
  <c r="J19" i="20" s="1"/>
  <c r="AG57" i="22"/>
  <c r="K19" i="20" s="1"/>
  <c r="AI57" i="22"/>
  <c r="L19" i="20" s="1"/>
  <c r="AK57" i="22"/>
  <c r="M19" i="20" s="1"/>
  <c r="AL57" i="22"/>
  <c r="N19" i="20" s="1"/>
  <c r="AM57" i="22"/>
  <c r="O19" i="20" s="1"/>
  <c r="W59" i="22"/>
  <c r="D21" i="20" s="1"/>
  <c r="X59" i="22"/>
  <c r="E21" i="20" s="1"/>
  <c r="Z59" i="22"/>
  <c r="F21" i="20" s="1"/>
  <c r="AA59" i="22"/>
  <c r="G21" i="20" s="1"/>
  <c r="AC59" i="22"/>
  <c r="H21" i="20" s="1"/>
  <c r="AD59" i="22"/>
  <c r="I21" i="20" s="1"/>
  <c r="AF59" i="22"/>
  <c r="J21" i="20" s="1"/>
  <c r="AG59" i="22"/>
  <c r="K21" i="20" s="1"/>
  <c r="AI59" i="22"/>
  <c r="L21" i="20" s="1"/>
  <c r="AK59" i="22"/>
  <c r="M21" i="20" s="1"/>
  <c r="AL59" i="22"/>
  <c r="N21" i="20" s="1"/>
  <c r="AM59" i="22"/>
  <c r="O21" i="20" s="1"/>
  <c r="W61" i="22"/>
  <c r="D23" i="20" s="1"/>
  <c r="X61" i="22"/>
  <c r="E23" i="20" s="1"/>
  <c r="Z61" i="22"/>
  <c r="F23" i="20" s="1"/>
  <c r="AA61" i="22"/>
  <c r="G23" i="20" s="1"/>
  <c r="AC61" i="22"/>
  <c r="H23" i="20" s="1"/>
  <c r="AD61" i="22"/>
  <c r="I23" i="20" s="1"/>
  <c r="AF61" i="22"/>
  <c r="J23" i="20" s="1"/>
  <c r="AG61" i="22"/>
  <c r="K23" i="20" s="1"/>
  <c r="AI61" i="22"/>
  <c r="L23" i="20" s="1"/>
  <c r="AK61" i="22"/>
  <c r="M23" i="20" s="1"/>
  <c r="AL61" i="22"/>
  <c r="N23" i="20" s="1"/>
  <c r="AM61" i="22"/>
  <c r="O23" i="20" s="1"/>
  <c r="W63" i="22"/>
  <c r="D25" i="20" s="1"/>
  <c r="X63" i="22"/>
  <c r="E25" i="20" s="1"/>
  <c r="Z63" i="22"/>
  <c r="F25" i="20" s="1"/>
  <c r="AA63" i="22"/>
  <c r="G25" i="20" s="1"/>
  <c r="AC63" i="22"/>
  <c r="H25" i="20" s="1"/>
  <c r="AD63" i="22"/>
  <c r="I25" i="20" s="1"/>
  <c r="AF63" i="22"/>
  <c r="J25" i="20" s="1"/>
  <c r="AG63" i="22"/>
  <c r="K25" i="20" s="1"/>
  <c r="AI63" i="22"/>
  <c r="L25" i="20" s="1"/>
  <c r="AK63" i="22"/>
  <c r="M25" i="20" s="1"/>
  <c r="AL63" i="22"/>
  <c r="N25" i="20" s="1"/>
  <c r="AM63" i="22"/>
  <c r="O25" i="20" s="1"/>
  <c r="W65" i="22"/>
  <c r="D27" i="20" s="1"/>
  <c r="X65" i="22"/>
  <c r="E27" i="20" s="1"/>
  <c r="Z65" i="22"/>
  <c r="F27" i="20" s="1"/>
  <c r="AA65" i="22"/>
  <c r="G27" i="20" s="1"/>
  <c r="AC65" i="22"/>
  <c r="H27" i="20" s="1"/>
  <c r="AD65" i="22"/>
  <c r="I27" i="20" s="1"/>
  <c r="AF65" i="22"/>
  <c r="J27" i="20" s="1"/>
  <c r="AG65" i="22"/>
  <c r="K27" i="20" s="1"/>
  <c r="AI65" i="22"/>
  <c r="L27" i="20" s="1"/>
  <c r="AK65" i="22"/>
  <c r="M27" i="20" s="1"/>
  <c r="AL65" i="22"/>
  <c r="N27" i="20" s="1"/>
  <c r="AM65" i="22"/>
  <c r="O27" i="20" s="1"/>
  <c r="AG67" i="22"/>
  <c r="K29" i="20" s="1"/>
  <c r="AI67" i="22"/>
  <c r="L29" i="20" s="1"/>
  <c r="AK67" i="22"/>
  <c r="M29" i="20" s="1"/>
  <c r="AL67" i="22"/>
  <c r="N29" i="20" s="1"/>
  <c r="AM67" i="22"/>
  <c r="O29" i="20" s="1"/>
  <c r="AG69" i="22"/>
  <c r="K31" i="20" s="1"/>
  <c r="AI69" i="22"/>
  <c r="L31" i="20" s="1"/>
  <c r="AK69" i="22"/>
  <c r="M31" i="20" s="1"/>
  <c r="AL69" i="22"/>
  <c r="N31" i="20" s="1"/>
  <c r="AM69" i="22"/>
  <c r="O31" i="20" s="1"/>
  <c r="AG71" i="22"/>
  <c r="K33" i="20" s="1"/>
  <c r="AI71" i="22"/>
  <c r="L33" i="20" s="1"/>
  <c r="AK71" i="22"/>
  <c r="M33" i="20" s="1"/>
  <c r="AL71" i="22"/>
  <c r="N33" i="20" s="1"/>
  <c r="AM71" i="22"/>
  <c r="O33" i="20" s="1"/>
  <c r="AG73" i="22"/>
  <c r="K35" i="20" s="1"/>
  <c r="AI73" i="22"/>
  <c r="L35" i="20" s="1"/>
  <c r="AK73" i="22"/>
  <c r="M35" i="20" s="1"/>
  <c r="AL73" i="22"/>
  <c r="N35" i="20" s="1"/>
  <c r="AM73" i="22"/>
  <c r="O35" i="20" s="1"/>
  <c r="AG75" i="22"/>
  <c r="K37" i="20" s="1"/>
  <c r="AI75" i="22"/>
  <c r="L37" i="20" s="1"/>
  <c r="AK75" i="22"/>
  <c r="M37" i="20" s="1"/>
  <c r="AL75" i="22"/>
  <c r="N37" i="20" s="1"/>
  <c r="AM75" i="22"/>
  <c r="O37" i="20" s="1"/>
  <c r="AG77" i="22"/>
  <c r="K39" i="20" s="1"/>
  <c r="AI77" i="22"/>
  <c r="L39" i="20" s="1"/>
  <c r="AK77" i="22"/>
  <c r="M39" i="20" s="1"/>
  <c r="AL77" i="22"/>
  <c r="N39" i="20" s="1"/>
  <c r="AM77" i="22"/>
  <c r="O39" i="20" s="1"/>
  <c r="AG79" i="22"/>
  <c r="K41" i="20" s="1"/>
  <c r="AI79" i="22"/>
  <c r="L41" i="20" s="1"/>
  <c r="AK79" i="22"/>
  <c r="M41" i="20" s="1"/>
  <c r="AL79" i="22"/>
  <c r="N41" i="20" s="1"/>
  <c r="AM79" i="22"/>
  <c r="O41" i="20" s="1"/>
  <c r="AG81" i="22"/>
  <c r="K43" i="20" s="1"/>
  <c r="AI81" i="22"/>
  <c r="L43" i="20" s="1"/>
  <c r="AK81" i="22"/>
  <c r="M43" i="20" s="1"/>
  <c r="AL81" i="22"/>
  <c r="N43" i="20" s="1"/>
  <c r="AM81" i="22"/>
  <c r="O43" i="20" s="1"/>
  <c r="AG83" i="22"/>
  <c r="K45" i="20" s="1"/>
  <c r="AI83" i="22"/>
  <c r="L45" i="20" s="1"/>
  <c r="AK83" i="22"/>
  <c r="M45" i="20" s="1"/>
  <c r="AL83" i="22"/>
  <c r="N45" i="20" s="1"/>
  <c r="AM83" i="22"/>
  <c r="O45" i="20" s="1"/>
  <c r="AG85" i="22"/>
  <c r="K47" i="20" s="1"/>
  <c r="AI85" i="22"/>
  <c r="L47" i="20" s="1"/>
  <c r="AK85" i="22"/>
  <c r="M47" i="20" s="1"/>
  <c r="AL85" i="22"/>
  <c r="N47" i="20" s="1"/>
  <c r="AM85" i="22"/>
  <c r="O47" i="20" s="1"/>
  <c r="AG87" i="22"/>
  <c r="K49" i="20" s="1"/>
  <c r="AI87" i="22"/>
  <c r="L49" i="20" s="1"/>
  <c r="AK87" i="22"/>
  <c r="M49" i="20" s="1"/>
  <c r="AL87" i="22"/>
  <c r="N49" i="20" s="1"/>
  <c r="O49" i="20"/>
  <c r="AG89" i="22"/>
  <c r="K51" i="20" s="1"/>
  <c r="AI89" i="22"/>
  <c r="L51" i="20" s="1"/>
  <c r="AK89" i="22"/>
  <c r="M51" i="20" s="1"/>
  <c r="AL89" i="22"/>
  <c r="N51" i="20" s="1"/>
  <c r="AM89" i="22"/>
  <c r="O51" i="20" s="1"/>
  <c r="AG91" i="22"/>
  <c r="K53" i="20" s="1"/>
  <c r="AI91" i="22"/>
  <c r="L53" i="20" s="1"/>
  <c r="AK91" i="22"/>
  <c r="M53" i="20" s="1"/>
  <c r="AL91" i="22"/>
  <c r="N53" i="20" s="1"/>
  <c r="AM91" i="22"/>
  <c r="O53" i="20" s="1"/>
  <c r="AG93" i="22"/>
  <c r="K55" i="20" s="1"/>
  <c r="AI93" i="22"/>
  <c r="L55" i="20" s="1"/>
  <c r="AK93" i="22"/>
  <c r="M55" i="20" s="1"/>
  <c r="AL93" i="22"/>
  <c r="N55" i="20" s="1"/>
  <c r="AM93" i="22"/>
  <c r="O55" i="20" s="1"/>
  <c r="AG95" i="22"/>
  <c r="K57" i="20" s="1"/>
  <c r="AI95" i="22"/>
  <c r="L57" i="20" s="1"/>
  <c r="AK95" i="22"/>
  <c r="M57" i="20" s="1"/>
  <c r="AL95" i="22"/>
  <c r="N57" i="20" s="1"/>
  <c r="AM95" i="22"/>
  <c r="O57" i="20" s="1"/>
  <c r="X53" i="22"/>
  <c r="E15" i="20" s="1"/>
  <c r="Z53" i="22"/>
  <c r="F15" i="20" s="1"/>
  <c r="AA53" i="22"/>
  <c r="G15" i="20" s="1"/>
  <c r="AC53" i="22"/>
  <c r="H15" i="20" s="1"/>
  <c r="AD53" i="22"/>
  <c r="I15" i="20" s="1"/>
  <c r="AF53" i="22"/>
  <c r="J15" i="20" s="1"/>
  <c r="AG53" i="22"/>
  <c r="K15" i="20" s="1"/>
  <c r="AI53" i="22"/>
  <c r="L15" i="20" s="1"/>
  <c r="AK53" i="22"/>
  <c r="M15" i="20" s="1"/>
  <c r="AL53" i="22"/>
  <c r="N15" i="20" s="1"/>
  <c r="O15" i="20"/>
  <c r="W53" i="22"/>
  <c r="D15" i="20" s="1"/>
  <c r="V90" i="22"/>
  <c r="C52" i="20" s="1"/>
  <c r="B51" i="20"/>
  <c r="B53" i="20"/>
  <c r="V87" i="22"/>
  <c r="C49" i="20" s="1"/>
  <c r="B49" i="20"/>
  <c r="V86" i="22"/>
  <c r="C48" i="20" s="1"/>
  <c r="B47" i="20"/>
  <c r="V80" i="22"/>
  <c r="C42" i="20" s="1"/>
  <c r="V67" i="22"/>
  <c r="C29" i="20" s="1"/>
  <c r="V85" i="22"/>
  <c r="C47" i="20" s="1"/>
  <c r="V88" i="22"/>
  <c r="C50" i="20" s="1"/>
  <c r="V89" i="22"/>
  <c r="C51" i="20" s="1"/>
  <c r="V79" i="22"/>
  <c r="C41" i="20" s="1"/>
  <c r="A20" i="7"/>
  <c r="AC18" i="12"/>
  <c r="AA18" i="12"/>
  <c r="AC16" i="12"/>
  <c r="AA16" i="12"/>
  <c r="T16" i="12"/>
  <c r="AC14" i="12"/>
  <c r="AA14" i="12"/>
  <c r="X14" i="12"/>
  <c r="AW134" i="22"/>
  <c r="AY136" i="22"/>
  <c r="AW142" i="22"/>
  <c r="AY138" i="22"/>
  <c r="AW138" i="22"/>
  <c r="AY140" i="22"/>
  <c r="J11" i="20"/>
  <c r="AW136" i="22"/>
  <c r="AW140" i="22"/>
  <c r="H11" i="20"/>
  <c r="AY134" i="22"/>
  <c r="V32" i="12"/>
  <c r="X26" i="12"/>
  <c r="AE28" i="12"/>
  <c r="AC24" i="12"/>
  <c r="V30" i="12"/>
  <c r="V26" i="12"/>
  <c r="V22" i="12"/>
  <c r="X30" i="12"/>
  <c r="AE24" i="12"/>
  <c r="V24" i="12"/>
  <c r="AC22" i="12"/>
  <c r="AE30" i="12"/>
  <c r="AE22" i="12"/>
  <c r="AE26" i="12"/>
  <c r="X22" i="12"/>
  <c r="AC28" i="12"/>
  <c r="AC30" i="12"/>
  <c r="AC26" i="12"/>
  <c r="X24" i="12"/>
  <c r="V28" i="12"/>
  <c r="X28" i="12"/>
  <c r="R11" i="12"/>
  <c r="Q11" i="12"/>
  <c r="BA142" i="22" l="1"/>
  <c r="V91" i="22"/>
  <c r="C53" i="20" s="1"/>
  <c r="V55" i="22"/>
  <c r="C17" i="20" s="1"/>
  <c r="B17" i="20"/>
  <c r="V56" i="22"/>
  <c r="C18" i="20" s="1"/>
  <c r="B45" i="20"/>
  <c r="V83" i="22"/>
  <c r="C45" i="20" s="1"/>
  <c r="V81" i="22"/>
  <c r="C43" i="20" s="1"/>
  <c r="B43" i="20"/>
  <c r="R35" i="7"/>
  <c r="R27" i="7"/>
  <c r="R38" i="7"/>
  <c r="R30" i="7"/>
  <c r="R22" i="7"/>
  <c r="R33" i="7"/>
  <c r="R25" i="7"/>
  <c r="R36" i="7"/>
  <c r="R28" i="7"/>
  <c r="R31" i="7"/>
  <c r="R23" i="7"/>
  <c r="R37" i="7"/>
  <c r="R21" i="7"/>
  <c r="R32" i="7"/>
  <c r="R24" i="7"/>
  <c r="B57" i="20"/>
  <c r="V96" i="22"/>
  <c r="C58" i="20" s="1"/>
  <c r="B27" i="20"/>
  <c r="V77" i="22"/>
  <c r="C39" i="20" s="1"/>
  <c r="B39" i="20"/>
  <c r="B55" i="20"/>
  <c r="V94" i="22"/>
  <c r="C56" i="20" s="1"/>
  <c r="V65" i="22"/>
  <c r="C27" i="20" s="1"/>
  <c r="B21" i="20"/>
  <c r="V74" i="22"/>
  <c r="C36" i="20" s="1"/>
  <c r="V54" i="22"/>
  <c r="C16" i="20" s="1"/>
  <c r="V53" i="22"/>
  <c r="C15" i="20" s="1"/>
  <c r="B19" i="20"/>
  <c r="V64" i="22"/>
  <c r="C26" i="20" s="1"/>
  <c r="V58" i="22"/>
  <c r="C20" i="20" s="1"/>
  <c r="V61" i="22"/>
  <c r="C23" i="20" s="1"/>
  <c r="B23" i="20"/>
  <c r="V75" i="22"/>
  <c r="C37" i="20" s="1"/>
  <c r="B37" i="20"/>
  <c r="V68" i="22"/>
  <c r="C30" i="20" s="1"/>
  <c r="BA138" i="22"/>
  <c r="BA140" i="22"/>
  <c r="L11" i="20"/>
  <c r="BA136" i="22"/>
  <c r="BA134" i="22"/>
  <c r="B31" i="20"/>
  <c r="V60" i="22"/>
  <c r="C22" i="20" s="1"/>
  <c r="V71" i="22"/>
  <c r="C33" i="20" s="1"/>
  <c r="V69" i="22"/>
  <c r="C31" i="20" s="1"/>
  <c r="B33" i="20"/>
  <c r="V63" i="22"/>
  <c r="C25" i="20" s="1"/>
  <c r="V73" i="22"/>
  <c r="C35" i="20" s="1"/>
  <c r="Z24" i="12"/>
  <c r="Z22" i="12"/>
  <c r="AP61" i="12"/>
  <c r="Z26" i="12"/>
  <c r="AG22" i="12"/>
  <c r="AG24" i="12"/>
  <c r="Z28" i="12"/>
  <c r="AG28" i="12"/>
  <c r="AP63" i="12"/>
  <c r="AG26" i="12"/>
  <c r="AN65" i="12" l="1"/>
</calcChain>
</file>

<file path=xl/connections.xml><?xml version="1.0" encoding="utf-8"?>
<connections xmlns="http://schemas.openxmlformats.org/spreadsheetml/2006/main">
  <connection id="1" name="LinkedTable_Estructura_plan" type="102" refreshedVersion="6" minRefreshableVersion="5">
    <extLst>
      <ext xmlns:x15="http://schemas.microsoft.com/office/spreadsheetml/2010/11/main" uri="{DE250136-89BD-433C-8126-D09CA5730AF9}">
        <x15:connection id="Estructura_plan">
          <x15:rangePr sourceName="_xlcn.LinkedTable_Estructura_plan1"/>
        </x15:connection>
      </ext>
    </extLst>
  </connection>
  <connection id="2" name="LinkedTable_Magnitud_Metaproducto" type="102" refreshedVersion="6" minRefreshableVersion="5">
    <extLst>
      <ext xmlns:x15="http://schemas.microsoft.com/office/spreadsheetml/2010/11/main" uri="{DE250136-89BD-433C-8126-D09CA5730AF9}">
        <x15:connection id="Magnitud_Metaproducto">
          <x15:rangePr sourceName="_xlcn.LinkedTable_Magnitud_Metaproducto1"/>
        </x15:connection>
      </ext>
    </extLst>
  </connection>
  <connection id="3" name="LinkedTable_Proyectos_inversion" type="102" refreshedVersion="6" minRefreshableVersion="5">
    <extLst>
      <ext xmlns:x15="http://schemas.microsoft.com/office/spreadsheetml/2010/11/main" uri="{DE250136-89BD-433C-8126-D09CA5730AF9}">
        <x15:connection id="Proyectos_inversion">
          <x15:rangePr sourceName="_xlcn.LinkedTable_Proyectos_inversion1"/>
        </x15:connection>
      </ext>
    </extLst>
  </connection>
  <connection id="4" name="LinkedTable_Recursos_Metaproducto" type="102" refreshedVersion="6" minRefreshableVersion="5">
    <extLst>
      <ext xmlns:x15="http://schemas.microsoft.com/office/spreadsheetml/2010/11/main" uri="{DE250136-89BD-433C-8126-D09CA5730AF9}">
        <x15:connection id="Recursos_Metaproducto">
          <x15:rangePr sourceName="_xlcn.LinkedTable_Recursos_Metaproducto1"/>
        </x15:connection>
      </ext>
    </extLst>
  </connection>
  <connection id="5" keepAlive="1" name="ThisWorkbookDataModel" description="Modelo de dato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<sst xmlns="http://schemas.openxmlformats.org/spreadsheetml/2006/main" count="1539" uniqueCount="439">
  <si>
    <t>ind_id_rep</t>
  </si>
  <si>
    <t>ind_id</t>
  </si>
  <si>
    <t>ind_codigo_pd</t>
  </si>
  <si>
    <t>ind_ano_prog_repr</t>
  </si>
  <si>
    <t>ind_version_pa</t>
  </si>
  <si>
    <t>Número de señales verticales instaladas</t>
  </si>
  <si>
    <t>Suma</t>
  </si>
  <si>
    <t>VIGENTE</t>
  </si>
  <si>
    <t>Número de km demarcados</t>
  </si>
  <si>
    <t>Porcentaje de Política diseñada y puesta en marcha</t>
  </si>
  <si>
    <t>Porcentaje de implementación de la segunda fase del Sistema Inteligente de Transporte</t>
  </si>
  <si>
    <t>Porcentaje de implementación de la segunda fase de semáforos inteligentes</t>
  </si>
  <si>
    <t>Porcentaje de diseño e implementación de la primera fase de Detección Electrónica de Infracciones (DEI)</t>
  </si>
  <si>
    <t>Porcentaje de la estrategia integral para fomentar el uso de la bicicleta a nivel local y distrital implementada</t>
  </si>
  <si>
    <t>Km de ciclorrutas construido en calzada y/o a nivel de andén</t>
  </si>
  <si>
    <t>Número de estrategias integrales de seguridad vial implementadas</t>
  </si>
  <si>
    <t>Actualización del Plan Distrital de Seguridad Vial</t>
  </si>
  <si>
    <t>Plan de seguridad vial para motocicletas con componente de cultura ciudadana implementado</t>
  </si>
  <si>
    <t>Porcentaje de viajes en transporte público</t>
  </si>
  <si>
    <t>Creciente</t>
  </si>
  <si>
    <t>Diseño y puesta en marcha del plan de logística urbana</t>
  </si>
  <si>
    <t>Adopción de la red de transporte masivo regional</t>
  </si>
  <si>
    <t>Número de conductores de todo tipo de vehículos formados en ecoconducción</t>
  </si>
  <si>
    <t>Porcentaje de satisfacción</t>
  </si>
  <si>
    <t>Constante</t>
  </si>
  <si>
    <t>Nivel de desarrollo institucional alcanzado y/o mantenido</t>
  </si>
  <si>
    <t>Porcentaje de modernización del recurso tecnológico y de sistemas de información</t>
  </si>
  <si>
    <t>Lograr un índice nivel medio de desarrollo institucional en el sector movilidad</t>
  </si>
  <si>
    <t>Modernización física</t>
  </si>
  <si>
    <t>Modernización institucional</t>
  </si>
  <si>
    <t>NO APLICA</t>
  </si>
  <si>
    <t>Eje transversal Gobierno legítimo, fortalecimiento local y eficiencia</t>
  </si>
  <si>
    <t>Sector Movilidad</t>
  </si>
  <si>
    <t>Ultima Version Oficial</t>
  </si>
  <si>
    <t>Pesos corrientes</t>
  </si>
  <si>
    <t>Bogotá mejor para todos</t>
  </si>
  <si>
    <t>Transporte público integrado y de calidad</t>
  </si>
  <si>
    <t>Mejor movilidad para todos</t>
  </si>
  <si>
    <t>Pilar Democracia urbana</t>
  </si>
  <si>
    <t>Mantener 80% de satisfacción en los servicios prestados por las entidades del sector movilidad</t>
  </si>
  <si>
    <t>Servicio a la ciudadanía para la movilidad</t>
  </si>
  <si>
    <t>Transparencia, gestión pública y servicio a la ciudadanía</t>
  </si>
  <si>
    <t>Aumentar en 5% el número total de viajes en Transporte Público (LB= 43%)</t>
  </si>
  <si>
    <t>Seguridad y comportamientos para la movilidad</t>
  </si>
  <si>
    <t>Peatones y bicicletas</t>
  </si>
  <si>
    <t>Fortalecer y modernizar en un 80% el recurso tecnológico y de sistemas de información de entidades del sector movilidad</t>
  </si>
  <si>
    <t>Fortalecimiento institucional a través del uso de TIC</t>
  </si>
  <si>
    <t>Gobierno y ciudadanía digital</t>
  </si>
  <si>
    <t>Construcción y conservación de vías y calles completas para la ciudad</t>
  </si>
  <si>
    <t>Articulación regional y planeación integral del transporte</t>
  </si>
  <si>
    <t>Eje transversal Nuevo ordenamiento territorial</t>
  </si>
  <si>
    <t>Construir 120 km de ciclorrutas en calzada y/o a nivel de andén</t>
  </si>
  <si>
    <t>Secretaría Distrital de Movilidad</t>
  </si>
  <si>
    <t>Formar a más de 3 mil conductores de todo tipo de vehículos en ecoconducción</t>
  </si>
  <si>
    <t>Ambiente sano</t>
  </si>
  <si>
    <t>Ambiente sano para la equidad y disfrute del ciudadano</t>
  </si>
  <si>
    <t>Eje transversal Sostenibilidad ambiental basada en la eficiencia energética</t>
  </si>
  <si>
    <t>Diseñar y poner en marcha el plan de logística urbana y regional</t>
  </si>
  <si>
    <t>Implementación del Plan de Seguridad vial para motocicletas que incluya el componente de cultura ciudadana</t>
  </si>
  <si>
    <t>52 estrategias integrales de seguridad vial que incluyan Cultura Ciudadana implementadas en un punto, tramo o zona</t>
  </si>
  <si>
    <t>Diseñar e implementar en un 100% una estrategia integral para fomentar el uso de la bicicleta a nivel local y distrital</t>
  </si>
  <si>
    <t>Diseñar e implementar el 100% de la primera fase de Detección Electrónica de Infracciones (DEI)</t>
  </si>
  <si>
    <t>Gestión y control de la demanda de transporte</t>
  </si>
  <si>
    <t>Diseñar e implementar de la segunda fase de semáforos inteligentes</t>
  </si>
  <si>
    <t>Implementar el 100% de la segunda fase - Sistema Inteligente de Transporte</t>
  </si>
  <si>
    <t>Diseñar y poner en marcha el 100% de la política de estacionamientos</t>
  </si>
  <si>
    <t>Demarcar el total de malla vial construida y conservada</t>
  </si>
  <si>
    <t>Señalizar verticalmente el total de malla vial construida y conservada</t>
  </si>
  <si>
    <t>gral_codigo_componente_n7</t>
  </si>
  <si>
    <t>gral_nombre_componente_n6</t>
  </si>
  <si>
    <t>gral_codigo_componente_n6</t>
  </si>
  <si>
    <t>gral_nombre_componente_n5</t>
  </si>
  <si>
    <t>gral_codigo_componente_n5</t>
  </si>
  <si>
    <t>gral_nombre_componente_n4</t>
  </si>
  <si>
    <t>gral_codigo_componente_n4</t>
  </si>
  <si>
    <t>gral_nombre_componente_n3</t>
  </si>
  <si>
    <t>gral_codigo_componente_n3</t>
  </si>
  <si>
    <t>gral_id</t>
  </si>
  <si>
    <t>gral_id_rep</t>
  </si>
  <si>
    <t>EN EJECUCION</t>
  </si>
  <si>
    <t>Fortalecimiento institucional</t>
  </si>
  <si>
    <t>FINALIZADA - NO CONTINUA</t>
  </si>
  <si>
    <t>FINALIZADA POR CUMPLIMIENTO</t>
  </si>
  <si>
    <t>(*) Implementar el 100 % de la estrategia anual para la sostenibilidad del Subsistema de Gestión Seguridad de la Información.</t>
  </si>
  <si>
    <t>Tecnologías de información y comunicaciones para lograr una movilidad sostenible en Bogotá</t>
  </si>
  <si>
    <t>Promover y realizar 4 campañas de sensibilización en TI que permitan generar servicios de calidad y la mejora permanente de las capacidades técnicas de la SDM</t>
  </si>
  <si>
    <t>Modernizar el 80 % de la plataforma tecnologica de la SDM para asegurar  la  operación de los servicios institucionales</t>
  </si>
  <si>
    <t>Modernizar el 80 % de los sistemas de información administrativos de la SDM para soportar las operación interna administrativa y de gestión de la entidad.</t>
  </si>
  <si>
    <t>Desarrollar y fortalecer el 100 % de los sistemas de información misionales y estratégicos a cargo de la OIS para que sean utilizados como habilitadores en el desarrollo de las estrategias institucionales y sectoriales.</t>
  </si>
  <si>
    <t>Gestionar y mantener el 100 % de los canales de comunicación interactivos a cargo de la OIS que dispongan información de movilidad a la ciudadanía</t>
  </si>
  <si>
    <t>Estructurar e implementar 1 dependencia de tecnología y sistemas de la información y las comunicaciones</t>
  </si>
  <si>
    <t>(*) Realizar el 100 % del pago de compromisos de vigencias anteriores fenecidas</t>
  </si>
  <si>
    <t>Fortalecimiento de la gestión jurídica de la Secretaría Distrital de Movilidad</t>
  </si>
  <si>
    <t>(*) Soportar el 100 % de las acciones propias de la Dirección de Gestión de Cobro</t>
  </si>
  <si>
    <t>(*) Soportar el 100 % de las acciones propias de la Dirección de Contratación</t>
  </si>
  <si>
    <t>(*) Soportar el 100 % de las acciones propias de la Dirección de Normatividad y Conceptos</t>
  </si>
  <si>
    <t>(*) Soportar el 100 % de las acciones propias de la Dirección de Representación Judicial</t>
  </si>
  <si>
    <t>(*) Fortalecer el 100 % de la gestión administrativa, operativa y de seguimiento a las funciones de la SGJ</t>
  </si>
  <si>
    <t>(*) Implementar el 100 % de la estrategia anual para la sostenibilidad del Subsistema de Gestión de Calidad.</t>
  </si>
  <si>
    <t>(*) Implementar el 100 % de la estrategia anual para la sostenibilidad del Subsistema de Seguridad y Salud Ocupacional.</t>
  </si>
  <si>
    <t>(*) Implementar el 100 % de la estrategia anual para la sostenibilidad del Subsistema de Gestión Ambiental.</t>
  </si>
  <si>
    <t>Formular e implementar el 80 % de los componentes del Programa de Gestión Documental.</t>
  </si>
  <si>
    <t>(*) Soportar el 100 % de los procesos estratégicos, de apoyo y de evaluación de la SDM.</t>
  </si>
  <si>
    <t>(*) Mantener en un 100 % la prestación de los servicios administrativos para garantizar el adecuado funcionamiento de la entidad.</t>
  </si>
  <si>
    <t>Formular el 100 % de la propuesta de rediseño institucional que incluya la modificación de la estructura interna y funcional, y la planta de personal.</t>
  </si>
  <si>
    <t>Mejorar el 70 % de la infraestructura física de 3 sedes de la SDM.</t>
  </si>
  <si>
    <t>(*) Realizar el 100 por ciento del pago de compromisos de vigencias anteriores fenecidas</t>
  </si>
  <si>
    <t>Fortalecimiento a la gestión de investigaciones administrativas de tránsito y transporte</t>
  </si>
  <si>
    <t>(*) Soportar el 100 Por ciento de la gestión administrativa y operativa de la Dirección de Investigaciones Administrativas al Tránsito y Transporte y sus Subdirecciones</t>
  </si>
  <si>
    <t>(*) Realizar el 100 por ciento de las gestiones administrativas orientadas a impulsar los procesos administrativos y de cobro coactivo.</t>
  </si>
  <si>
    <t>Sustanciación de procesos, recaudo y cobro de la cartera</t>
  </si>
  <si>
    <t>Servicios para la movilidad eficientes e incluyentes</t>
  </si>
  <si>
    <t>(*) Realizar en el 100 por ciento las actividades tendientes a mantener la satisfacción de los ciudadanos y partes interesadas con los servicios prestados por la Entidad</t>
  </si>
  <si>
    <t>Gestionar el 100 por ciento de la adquisición del predio para patios de vehículos inmovilizados.</t>
  </si>
  <si>
    <t>Implementar 4 planes institucionales de participación ciudadana - PIP</t>
  </si>
  <si>
    <t>Realizar en el 100 por ciento la desconcentración de dos trámites/servicios de la oferta de la Secretaría Distrital de Movilidad.</t>
  </si>
  <si>
    <t>Realizar en el 100 por ciento la virtualización de dos servicios/trámites de la oferta de la Secretaría Distrital de Movilidad</t>
  </si>
  <si>
    <t>Realizar en el 100 por ciento la racionalización de ocho trámites/servicios de la oferta de la Secretaría Distrital de Movilidad.</t>
  </si>
  <si>
    <t>Alcanzar en un 80 por ciento los niveles de satisfacción de los ciudadanos y partes interesadas con los servicios prestados por la entidad.</t>
  </si>
  <si>
    <t>(*) Implementar el 100 % de la estrategia anual para la sostenibilidad del Subsistema de Control Interno</t>
  </si>
  <si>
    <t>Movilidad transparente y contra la corrupción</t>
  </si>
  <si>
    <t>(*) Implementar el 100 % de la estrategia anual sobre Transparencia, Ética y Probidad - TEP</t>
  </si>
  <si>
    <t>(*) Desarrollar el 100 % del plan anual estratégico de comunicaciones, integrando canales tradicionales y digitales</t>
  </si>
  <si>
    <t>Sistema distrital de información para la movilidad</t>
  </si>
  <si>
    <t>(*) Implementar el 100 % de la estrategia anual para la sostenibilidad del Subsistema de Responsabilidad Social</t>
  </si>
  <si>
    <t>Desarrollar el 100 % de los estudios del sector para el transporte urbano y regional.</t>
  </si>
  <si>
    <t>Realizar el 100 % de la estrategia para el mejoramiento del transporte regional</t>
  </si>
  <si>
    <t>Implementar el 100 % de la estrategia para el mejoramiento del transporte de carga.</t>
  </si>
  <si>
    <t>Implementación del plan maestro de movilidad para Bogotá</t>
  </si>
  <si>
    <t>(*) Soportar el 100 % de la gestión administrativa, contractual, financiera y de seguimiento al Plan Distrital de Desarrollo</t>
  </si>
  <si>
    <t>Realizar el 100 % de las actividades para el fortalecimiento del Transporte Publico en convenio con Transmilenio</t>
  </si>
  <si>
    <t>Gestionar el 100 % de proyectos de APP para el desarrollo de infraestructura de transporte</t>
  </si>
  <si>
    <t>Implementar el 100 % de la estrategia para el mejoramiento del servicio del transporte público individual tipo taxi</t>
  </si>
  <si>
    <t>Mantener actualizado el 100 % de las herramientas de modelación de demanda de transporte</t>
  </si>
  <si>
    <t>Realizar el 100 % del seguimiento a la implementación del Plan de Movilidad Accesible</t>
  </si>
  <si>
    <t>Realizar el 100 % del seguimiento a la implementación de los componentes del SITP</t>
  </si>
  <si>
    <t>Implementar el 30 % del Plan Distrital de Seguridad Vial para Motociclistas</t>
  </si>
  <si>
    <t>Implementación del Plan Distrital de Seguridad Vial</t>
  </si>
  <si>
    <t>Elaborar el 100 % del Plan Distrital de Seguridad Vial para Motociclistas</t>
  </si>
  <si>
    <t>Implementar el 30 % del Plan Distrital de Seguridad Vial</t>
  </si>
  <si>
    <t>Actualizar el 100 % del Plan Distrital de Seguridad Vial</t>
  </si>
  <si>
    <t>Apoyo institucional en convenio con la Policía Nacional</t>
  </si>
  <si>
    <t>Gestión y control de tránsito y transporte</t>
  </si>
  <si>
    <t>(*) Realizar el 100 por ciento de las actividades para la verificacion integral de las empresas de transporte publico de pasajeros.</t>
  </si>
  <si>
    <t>(*) Realizar seguimiento al 90 por ciento de los PMT'S de alto impacto.</t>
  </si>
  <si>
    <t>Realizar 133 visitas administrativas y de seguimiento a empresas prestadoras del servicio publico de transporte.</t>
  </si>
  <si>
    <t>(*) Soportar el 100 por ciento de la gestion y control de transito y transporte.</t>
  </si>
  <si>
    <t>Realizar el 100 % de la actualizacion del Plan Maestro de Movilidad de acuerdo a los lineamientos de modificacion del P.O.T., relacionados con el componente de seguridad vial</t>
  </si>
  <si>
    <t>Realizar el 100 % de las actividades para el fortalecimiento de la Seguridad Vial, del Transporte Público en convenio con Transmilenio</t>
  </si>
  <si>
    <t>Formar 4,500 conductores de todo tipo de vehículos en eco-conducción.</t>
  </si>
  <si>
    <t>(*) Atender el 100 % de los Estudios Técnicos (estudios de Tránsito - Planes de Manejo de Tránsito - Planes Estratégicos de Seguridad )</t>
  </si>
  <si>
    <t>Realizar 12 campañas macro de seguridad vial</t>
  </si>
  <si>
    <t>Realizar 52 estrategias integrales de seguridad vial implementadas en un punto, tramo o zona (tráfico calmado).</t>
  </si>
  <si>
    <t>Implementar el 100 % de la estrategia para el mejoramiento de las condiciones para los viajes a pie</t>
  </si>
  <si>
    <t>Implementar el 100 % de la estrategia para el mejoramiento del transporte en bicicleta</t>
  </si>
  <si>
    <t>Realizar el 100 por ciento de las actividades para la primera fase de deteccion electronica de infracciones - DEI</t>
  </si>
  <si>
    <t>Realizar el 100 por ciento de las actividades para la segunda fase de semaforos inteligentes.</t>
  </si>
  <si>
    <t>Realizar el 100 por ciento de las actividades para la segunda fase del Sistema Inteligente de Transporte - SIT</t>
  </si>
  <si>
    <t>(*) Mantener en operacion el 99 por ciento del Sistema Semaforico.</t>
  </si>
  <si>
    <t>Implementar el 100 % de la estrategia de gestion de la demanda de transporte</t>
  </si>
  <si>
    <t>Realizar el 100 % de la actualizacion del Plan Maestro de Movilidad de acuerdo a los lineamientos de modificacion del P.O.T.</t>
  </si>
  <si>
    <t>Realizar el 100 % de las actividades para la implementación de los programas de movilidad sostenible y la promoción de movilidad menos contaminante</t>
  </si>
  <si>
    <t>Desarrollar el 100 % de las actividades del Plan Estadístico Sectorial y los estudios del sector</t>
  </si>
  <si>
    <t>Diseñar el 100 % de la estrategia de gestión de la demanda de transporte</t>
  </si>
  <si>
    <t>Realizar el 100 por ciento de la gestion para la elaboracion de diseños de infraestructura segura para intersecciones viales existentes</t>
  </si>
  <si>
    <t>Demarcar 2,600 Kilometro Carril en via.</t>
  </si>
  <si>
    <t>(*) Realizar el 100 por ciento de las acciones necesarias para la instalacion de señales verticales elevadas.</t>
  </si>
  <si>
    <t>Realizar el 100 por ciento de las actividades orientadas a la instalacion de 50 señales elevadas.</t>
  </si>
  <si>
    <t>Instalar 35,000 señales verticales de pedestal.</t>
  </si>
  <si>
    <t>py_n7_diferente</t>
  </si>
  <si>
    <t>py_id</t>
  </si>
  <si>
    <t>py_id_rep</t>
  </si>
  <si>
    <t>Meta producto</t>
  </si>
  <si>
    <t>Cod Sector</t>
  </si>
  <si>
    <t>Cod Entidad</t>
  </si>
  <si>
    <t>Cod interno programa</t>
  </si>
  <si>
    <t>Cod Proyecto prioritario</t>
  </si>
  <si>
    <t>Cod Meta Producto</t>
  </si>
  <si>
    <t>Cod Indicador</t>
  </si>
  <si>
    <t>Nombre indicador</t>
  </si>
  <si>
    <t>Tipo de anualización indicador</t>
  </si>
  <si>
    <t>Estado meta</t>
  </si>
  <si>
    <t>Cod estado indicador en plan de acción</t>
  </si>
  <si>
    <t>Estado indicador en plan de acción</t>
  </si>
  <si>
    <t>Vigencia</t>
  </si>
  <si>
    <t>Programación inicial</t>
  </si>
  <si>
    <t>Programación actual</t>
  </si>
  <si>
    <t>Ejecución</t>
  </si>
  <si>
    <t>% Avance</t>
  </si>
  <si>
    <t>% Avance Trascurrido Plan de Desarrollo</t>
  </si>
  <si>
    <t>% Avance total Plan de Desarrollo</t>
  </si>
  <si>
    <t>Cod Plan de desarrollo</t>
  </si>
  <si>
    <t>Nombre plan de desarrollo</t>
  </si>
  <si>
    <t>Vigencia reporte</t>
  </si>
  <si>
    <t>Fecha seguimiento</t>
  </si>
  <si>
    <t>Recursos tipo</t>
  </si>
  <si>
    <t>Versión plan de acción</t>
  </si>
  <si>
    <t>Descripción versión plan de acción</t>
  </si>
  <si>
    <t>Sector</t>
  </si>
  <si>
    <t>Entidad</t>
  </si>
  <si>
    <t>Cod Pilar / Eje</t>
  </si>
  <si>
    <t>Pilar / Eje</t>
  </si>
  <si>
    <t>Cod Programa</t>
  </si>
  <si>
    <t>Programa</t>
  </si>
  <si>
    <t>Proyecto prioritario</t>
  </si>
  <si>
    <t>$ programados 2016</t>
  </si>
  <si>
    <t>$ ejecutados 2016</t>
  </si>
  <si>
    <t>% Avance $ 2016</t>
  </si>
  <si>
    <t>$ programados 2017</t>
  </si>
  <si>
    <t>$ ejecutados 2017</t>
  </si>
  <si>
    <t>% Avance $ 2017</t>
  </si>
  <si>
    <t>$ programados 2018</t>
  </si>
  <si>
    <t>$ ejecutados 2018</t>
  </si>
  <si>
    <t>% Avance $ 2018</t>
  </si>
  <si>
    <t>$ programados 2019</t>
  </si>
  <si>
    <t>$ ejecutados 2019</t>
  </si>
  <si>
    <t>% Avance $ 2019</t>
  </si>
  <si>
    <t>$ programados 2020</t>
  </si>
  <si>
    <t>$ ejecutados 2020</t>
  </si>
  <si>
    <t>% Avance $ 2020</t>
  </si>
  <si>
    <t>$ programados PDD</t>
  </si>
  <si>
    <t>$ ejecutados PDD</t>
  </si>
  <si>
    <t>% Avance $ PDD</t>
  </si>
  <si>
    <t>Magnitud programada 2016</t>
  </si>
  <si>
    <t>Magnitud ejecutada 2016</t>
  </si>
  <si>
    <t>% avance 2016</t>
  </si>
  <si>
    <t>Magnitud programada 2017</t>
  </si>
  <si>
    <t>Magnitud ejecutada 2017</t>
  </si>
  <si>
    <t>% avance 2017</t>
  </si>
  <si>
    <t>Magnitud programada 2018</t>
  </si>
  <si>
    <t>Magnitud ejecutada 2018</t>
  </si>
  <si>
    <t>% avance 2018</t>
  </si>
  <si>
    <t>Magnitud programada 2019</t>
  </si>
  <si>
    <t>Magnitud ejecutada 2019</t>
  </si>
  <si>
    <t>% avance 2019</t>
  </si>
  <si>
    <t>Magnitud programada 2020</t>
  </si>
  <si>
    <t>Magnitud ejecutada 2020</t>
  </si>
  <si>
    <t>% avance 2020</t>
  </si>
  <si>
    <t>Magnitud programada PDD</t>
  </si>
  <si>
    <t>Magnitud ejecutada PDD</t>
  </si>
  <si>
    <t>% Avance PDD</t>
  </si>
  <si>
    <t>Meta proyecto</t>
  </si>
  <si>
    <t>Codigo interno meta</t>
  </si>
  <si>
    <t>Proyecto de inversión</t>
  </si>
  <si>
    <t>Codigo proyecto inversión</t>
  </si>
  <si>
    <t>Faltante</t>
  </si>
  <si>
    <t>Programación</t>
  </si>
  <si>
    <t>avance</t>
  </si>
  <si>
    <t>NA</t>
  </si>
  <si>
    <t>Suma de Programación actual</t>
  </si>
  <si>
    <t>Suma de Ejecución</t>
  </si>
  <si>
    <t>Programa2</t>
  </si>
  <si>
    <t>Suma de $ programados 2016</t>
  </si>
  <si>
    <t>Suma de $ ejecutados 2016</t>
  </si>
  <si>
    <t>Suma de $ programados 2017</t>
  </si>
  <si>
    <t>Suma de $ ejecutados 2017</t>
  </si>
  <si>
    <t>Suma de $ programados 2018</t>
  </si>
  <si>
    <t>Suma de $ ejecutados 2018</t>
  </si>
  <si>
    <t>Suma de $ programados 2019</t>
  </si>
  <si>
    <t>Suma de $ ejecutados 2019</t>
  </si>
  <si>
    <t>Suma de $ programados 2020</t>
  </si>
  <si>
    <t>Suma de $ ejecutados 2020</t>
  </si>
  <si>
    <t>Valores</t>
  </si>
  <si>
    <t>Suma de % Avance total Plan de Desarrollo</t>
  </si>
  <si>
    <t>Suma de Faltante</t>
  </si>
  <si>
    <t>Total programados</t>
  </si>
  <si>
    <t>Total ejecutados</t>
  </si>
  <si>
    <t>Suma de % Avance PDD</t>
  </si>
  <si>
    <t>Suma de % Avance $ PDD</t>
  </si>
  <si>
    <t>Tipo anualización</t>
  </si>
  <si>
    <t>Cod Proyecto</t>
  </si>
  <si>
    <t>Proyecto</t>
  </si>
  <si>
    <t>Meta asociada</t>
  </si>
  <si>
    <t>Metas proyecto asociadas</t>
  </si>
  <si>
    <t>Sin metas proyecto asociadas</t>
  </si>
  <si>
    <t>Avance Magnitud PDD</t>
  </si>
  <si>
    <t>Avance $ PDD</t>
  </si>
  <si>
    <t>Cod meta</t>
  </si>
  <si>
    <t>Etiquetas de fila</t>
  </si>
  <si>
    <t>Total general</t>
  </si>
  <si>
    <t>Suma de Magnitud ejecutada 2016</t>
  </si>
  <si>
    <t>Suma de Magnitud programada 2017</t>
  </si>
  <si>
    <t>Suma de Magnitud ejecutada 2017</t>
  </si>
  <si>
    <t>Suma de Magnitud programada 2018</t>
  </si>
  <si>
    <t>Suma de Magnitud ejecutada 2018</t>
  </si>
  <si>
    <t>Suma de Magnitud programada 2019</t>
  </si>
  <si>
    <t>Suma de Magnitud ejecutada 2019</t>
  </si>
  <si>
    <t>Suma de Magnitud programada 2020</t>
  </si>
  <si>
    <t>Suma de $ programados PDD</t>
  </si>
  <si>
    <t>Suma de $ ejecutados PDD</t>
  </si>
  <si>
    <t>Prog</t>
  </si>
  <si>
    <t>Ejec</t>
  </si>
  <si>
    <t>Avance PDD</t>
  </si>
  <si>
    <t>Cod Meta</t>
  </si>
  <si>
    <t>%</t>
  </si>
  <si>
    <t>Meta</t>
  </si>
  <si>
    <t>Mag</t>
  </si>
  <si>
    <t>$</t>
  </si>
  <si>
    <t>Suma de Magnitud programada 2016</t>
  </si>
  <si>
    <t>Suma de Magnitud ejecutada 2020</t>
  </si>
  <si>
    <t>Ejecución $ PDD</t>
  </si>
  <si>
    <t>«</t>
  </si>
  <si>
    <t>P</t>
  </si>
  <si>
    <t>O</t>
  </si>
  <si>
    <t>!</t>
  </si>
  <si>
    <t>≥ 90%</t>
  </si>
  <si>
    <t>≥ 70%</t>
  </si>
  <si>
    <t>≥ 40%</t>
  </si>
  <si>
    <t>&lt;40%</t>
  </si>
  <si>
    <t>Millones
pesos corrientes</t>
  </si>
  <si>
    <t>Total</t>
  </si>
  <si>
    <t>Suma de Programación inicial</t>
  </si>
  <si>
    <t>Promedio de Magnitud programada 2019</t>
  </si>
  <si>
    <t>Promedio de Magnitud ejecutada 2019</t>
  </si>
  <si>
    <t>Promedio de Magnitud programada 2020</t>
  </si>
  <si>
    <t>Promedio de Magnitud programada PDD</t>
  </si>
  <si>
    <t>Promedio de Magnitud ejecutada PDD</t>
  </si>
  <si>
    <t>Proyecto estratégico</t>
  </si>
  <si>
    <t>Meta producto
Plan de Desarrollo</t>
  </si>
  <si>
    <t>Porcentaje de índice de desempeño</t>
  </si>
  <si>
    <t>PRESENTACIÓN</t>
  </si>
  <si>
    <t>PLAN DE DESARROLLO BOGOTÁ MEJOR PARA TODOS 2016 - 2020</t>
  </si>
  <si>
    <t>PLAN DE ACCIÓN INSTITUCIONAL</t>
  </si>
  <si>
    <t>EJE / PILAR</t>
  </si>
  <si>
    <t>PROGRAMA</t>
  </si>
  <si>
    <t>META RESULTADO</t>
  </si>
  <si>
    <t>PROYECTO ESTRATÉGICO</t>
  </si>
  <si>
    <t>META PRODUCTO</t>
  </si>
  <si>
    <t>DISTRIBUCIÓN PROYECTOS DE INVERSIÓN</t>
  </si>
  <si>
    <t>Número de metas asociadas</t>
  </si>
  <si>
    <t>02 Pilar - Democracia Urbana</t>
  </si>
  <si>
    <t>18 - Mejor Movilidad para Todos</t>
  </si>
  <si>
    <t>Alcanzar en 50% las vías completas en buen estado</t>
  </si>
  <si>
    <t>143 -Construcción y conservación de vías y calles completas para la ciudad</t>
  </si>
  <si>
    <t>223 Señalizar verticalmente del total de malla vial construida y conservada</t>
  </si>
  <si>
    <t>1032 Gestión y control de tránsito y transporte</t>
  </si>
  <si>
    <t>94  metas proyecto</t>
  </si>
  <si>
    <t>224 Demarcar el total de malla vial construida y conservada</t>
  </si>
  <si>
    <t>Mantener en 56 minutos el tiempo promedio de viaje</t>
  </si>
  <si>
    <t>144 Gestión y control de la demanda de transporte</t>
  </si>
  <si>
    <t>230 Diseñar y poner en marcha el 100% de la política de estacionamientos</t>
  </si>
  <si>
    <t>339 Implementación del plan maestro de movilidad para Bogotá</t>
  </si>
  <si>
    <t>231 Implementar el 100% de la segunda fase - Sistema Inteligente de Transporte</t>
  </si>
  <si>
    <t>232 Diseñar e implementar de la segunda fase de semáforos inteligentes</t>
  </si>
  <si>
    <t>233 Diseñar e implementar el 100% de la primera fase de Detección Electrónica de Infracciones (DEI)</t>
  </si>
  <si>
    <t>Aumentar en 30% el número de kilómetros recorridos en bicicleta</t>
  </si>
  <si>
    <t>145 Peatones y bicicletas</t>
  </si>
  <si>
    <t>234 Diseñar e implementar en un 100% una estrategia integral para fomentar el uso de la bicicleta a nivel local y distrital</t>
  </si>
  <si>
    <t>Llevar a 20% la satisfacción con el viaje a pie</t>
  </si>
  <si>
    <t>236 Construir 120 km de ciclorrutas en calzada y/o a nivel de andén</t>
  </si>
  <si>
    <t>Meta producto sin proyecto asociado</t>
  </si>
  <si>
    <t>Disminuir en 15% las fatalidades en accidentes de tránsito</t>
  </si>
  <si>
    <t>146 Seguridad y comportamientos para la movilidad</t>
  </si>
  <si>
    <t>240 52 estrategias integrales de seguridad vial que incluyan cultura ciudadana implementadas en un punto, tramo o zona.</t>
  </si>
  <si>
    <t>1004 Implementación del Plan Distrital de Seguridad Vial</t>
  </si>
  <si>
    <t>6219 Apoyo institucional en convenio con la Policía Nacional</t>
  </si>
  <si>
    <t>241 Actualización del Plan Distrital de Seguridad Vial</t>
  </si>
  <si>
    <t xml:space="preserve"> </t>
  </si>
  <si>
    <t>242 Implementación del Plan de Seguridad vial para motocicletas que incluya el componente de cultura ciudadana</t>
  </si>
  <si>
    <t>Alcanzar el 30% del nivel de satisfacción de los usuarios del Sistema de Transporte Público troncal y zonal.</t>
  </si>
  <si>
    <t>147 Transporte público integrado y de calidad</t>
  </si>
  <si>
    <t>247 Aumentar en 5% el número total de viajes en Transporte Público (LB=43%)</t>
  </si>
  <si>
    <t>04 Eje transversal Nuevo Ordenamiento Territorial</t>
  </si>
  <si>
    <t>29 - Articulación regional y planeación integral del transporte</t>
  </si>
  <si>
    <t>Disminuir en 5% el tiempo de recorrido hacia los límites de la ciudad</t>
  </si>
  <si>
    <t>162 Articulación regional y planeación integral del transporte</t>
  </si>
  <si>
    <t>251 Diseñar y poner en marcha el plan de logística urbana y regional</t>
  </si>
  <si>
    <t>1183 Articulación regional y planeación integral del transporte</t>
  </si>
  <si>
    <t>252 Adopción de la red de transporte masivo regional</t>
  </si>
  <si>
    <t>06 Eje transversal Sostenibilidad ambiental basada en la eficiencia energética</t>
  </si>
  <si>
    <t>39 - Ambiente sano para la equidad y disfrute del ciudadano</t>
  </si>
  <si>
    <t>Mantener las concentraciones promedio anuales de PM10 y PM2.5 en todo el territorio distrital por debajo de la norma *50mg/m3 de PM10 y **25 mg/m3 de PM2.5</t>
  </si>
  <si>
    <t>179 Ambiente sano</t>
  </si>
  <si>
    <t>254 Formar a más de 3 mil conductores de todo tipo de vehículos en ecoconducción</t>
  </si>
  <si>
    <t>07 Eje transversal Gobierno legítimo, fortaleciemiento local y eficiencia</t>
  </si>
  <si>
    <t>42 - Transparencia, gestión pública y servicio a la ciudadanía</t>
  </si>
  <si>
    <t>Aumentar al 88% el índice de satisfacción ciudadana</t>
  </si>
  <si>
    <t>188 Servicio a la ciudadanía para la movilidad</t>
  </si>
  <si>
    <t>255 Mantener 80% de satisfacción en los servicios prestados por las entidades del sector movilidad</t>
  </si>
  <si>
    <t>585 Sistema distrital de información para la movilidad</t>
  </si>
  <si>
    <t>965 Movilidad transparente y contra la corrupción</t>
  </si>
  <si>
    <t>1044 Servicios para la movilidad eficientes e incluyentes</t>
  </si>
  <si>
    <t>7132 Sustanciación de procesos, recaudo y cobro de la cartera</t>
  </si>
  <si>
    <t>7545 Fortalecimiento a la gestión de investigaciones administrativas de tránsito y transporte</t>
  </si>
  <si>
    <t>43 - Modernización Institucional</t>
  </si>
  <si>
    <t>Lograr un índice nivel alto de desarrollo institucional</t>
  </si>
  <si>
    <t>190 Modernización Física</t>
  </si>
  <si>
    <t>256 Lograr un índice nivel medio de desarrollo institucional en el Sector Movilidad</t>
  </si>
  <si>
    <t>6094 Fortalecimiento institucional</t>
  </si>
  <si>
    <t>7544 Fortalecimiento de la gestión jurídica de la Secretaría Distrital de Movilidad</t>
  </si>
  <si>
    <t>44 - Gobierno y ciudadanía digital</t>
  </si>
  <si>
    <t>Mantener el índice de desempeño integral en el nivel satisfactorio o sobresaliente</t>
  </si>
  <si>
    <t>192  Fortalecimiento institucional a través del uso de TIC</t>
  </si>
  <si>
    <t>259 Fortalecer y modernizar en un 80%  el recurso tecnológico y de sistemas de información de las entidades del Sector Movilidad</t>
  </si>
  <si>
    <t>967 Tecnologías de información y comunicaciones para lograr una movilidad sostenible en Bogotá</t>
  </si>
  <si>
    <t>El plan de acción institucional es una herramienta que presenta la programación y avance de la ejecución de los diferentes programas y proyectos a cargo de la entidad, según la estructura del Plan de Desarrollo Distrital “Bogotá Mejor para Todos 2016 – 2020”.
En la actualidad, la cadena de valor de la SDM está representada en 13 proyectos de inversión, de los cuales, 12 se encuentran en ejecución con un total de 94 metas. Éstas se asocian y aportan a 18 metas producto del Plan de Desarrollo, cuyos avances, a su vez, aportan al cumplimiento de los objetivos propuestos para 11 metas resultado del PDD.</t>
  </si>
  <si>
    <t>Realizar la verificacion de 28,569 vehiculos de transporte especial escolar.</t>
  </si>
  <si>
    <t>(*) Realizar el 100 % del pago de compromisos de vigencias anteriores fenecidas.</t>
  </si>
  <si>
    <t>Promedio de % Avance $ PDD</t>
  </si>
  <si>
    <t>AVANCE MAGNITUD PDD</t>
  </si>
  <si>
    <t>Promedio de % Avance PDD</t>
  </si>
  <si>
    <t>Informe de seguimiento al Plan de Acción Iinstitucional - PAI
Secretaría Distrital de Movilidad
31 de diciembre 2019</t>
  </si>
  <si>
    <t>5_2020_02_113_177_143_223</t>
  </si>
  <si>
    <t>31/05/2020 (Terminado)</t>
  </si>
  <si>
    <t>5_2020_02_113_177_143_224</t>
  </si>
  <si>
    <t>5_2020_02_113_177_144_230</t>
  </si>
  <si>
    <t>5_2020_02_113_177_144_231</t>
  </si>
  <si>
    <t>5_2020_02_113_177_144_232</t>
  </si>
  <si>
    <t>5_2020_02_113_177_144_233</t>
  </si>
  <si>
    <t>5_2020_02_113_177_145_234</t>
  </si>
  <si>
    <t>5_2020_02_113_177_145_236</t>
  </si>
  <si>
    <t>5_2020_02_113_177_146_240</t>
  </si>
  <si>
    <t>5_2020_02_113_177_146_241</t>
  </si>
  <si>
    <t>5_2020_02_113_177_146_242</t>
  </si>
  <si>
    <t>5_2020_02_113_177_147_247</t>
  </si>
  <si>
    <t>5_2020_02_113_188_162_251</t>
  </si>
  <si>
    <t>5_2020_02_113_188_162_252</t>
  </si>
  <si>
    <t>5_2020_02_113_198_179_254</t>
  </si>
  <si>
    <t>5_2020_02_113_201_188_255</t>
  </si>
  <si>
    <t>5_2020_02_113_202_190_256</t>
  </si>
  <si>
    <t>5_2020_02_113_203_192_259</t>
  </si>
  <si>
    <t>SUSPENDIDA</t>
  </si>
  <si>
    <t>Complementar 157 intersecciones semaforizadas existentes.</t>
  </si>
  <si>
    <t>Demarcar 26,222 zonas con dispositivos de control de velocidad.</t>
  </si>
  <si>
    <t>Formar 637,100 personas en temas de seguridad vial</t>
  </si>
  <si>
    <t>Realizar 1,567,674 viajes de acompañamiento y control del transito a los biciusuarios de la estrategia "Al Colegio en Bici" en el Distrito Capital.</t>
  </si>
  <si>
    <t>Realizar 6,174 viajes de acompañamiento y/o seguimiento en los planes de movilidad escolar a los colegios donde se desarrolle la modalidad y promoción de la actividad física desde la caminata en los estudiantes.</t>
  </si>
  <si>
    <t>Realizar 6,937 controles preventivos y regulatorios.</t>
  </si>
  <si>
    <t>Realizar 9,400 jornadas de gestion en via.</t>
  </si>
  <si>
    <t>Realizar 90,699 controles sancionatorios para mitigar problemas en seguridad vial.</t>
  </si>
  <si>
    <t>Realizar mantenimiento a 289 señales elevadas.</t>
  </si>
  <si>
    <t>Realizar mantenimiento a 304,956 señales verticales de pedestal.</t>
  </si>
  <si>
    <t>Semaforizar 128 intersecciones nuevas.</t>
  </si>
  <si>
    <t>Total 223</t>
  </si>
  <si>
    <t>Total 224</t>
  </si>
  <si>
    <t>Total 231</t>
  </si>
  <si>
    <t>Total 232</t>
  </si>
  <si>
    <t>Total 233</t>
  </si>
  <si>
    <t>Total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</si>
</sst>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&quot;$&quot;\ #,##0"/>
    <numFmt numFmtId="166" formatCode="0.0%"/>
    <numFmt numFmtId="167" formatCode="&quot;$&quot;\ #,###,,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 tint="-4.9989318521683403E-2"/>
      <name val="Century Gothic"/>
      <family val="2"/>
    </font>
    <font>
      <b/>
      <sz val="11"/>
      <color theme="4" tint="-0.499984740745262"/>
      <name val="Century Gothic"/>
      <family val="2"/>
    </font>
    <font>
      <b/>
      <sz val="12"/>
      <color theme="1"/>
      <name val="Century Gothic"/>
      <family val="2"/>
    </font>
    <font>
      <b/>
      <sz val="12"/>
      <color theme="4" tint="-0.499984740745262"/>
      <name val="Century Gothic"/>
      <family val="2"/>
    </font>
    <font>
      <b/>
      <sz val="14"/>
      <color theme="0"/>
      <name val="Century Gothic"/>
      <family val="2"/>
    </font>
    <font>
      <b/>
      <sz val="11"/>
      <color rgb="FF003E65"/>
      <name val="Century Gothic"/>
      <family val="2"/>
    </font>
    <font>
      <b/>
      <sz val="12"/>
      <color theme="0"/>
      <name val="Century Gothic"/>
      <family val="2"/>
    </font>
    <font>
      <sz val="14"/>
      <color theme="1"/>
      <name val="Calibri"/>
      <family val="2"/>
      <scheme val="minor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sz val="14"/>
      <color rgb="FF003E65"/>
      <name val="Century Gothic"/>
      <family val="2"/>
    </font>
    <font>
      <b/>
      <sz val="26"/>
      <color rgb="FF003E65"/>
      <name val="Century Gothic"/>
      <family val="2"/>
    </font>
    <font>
      <b/>
      <sz val="20"/>
      <color theme="0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8"/>
      <color theme="0"/>
      <name val="Century Gothic"/>
      <family val="2"/>
    </font>
    <font>
      <b/>
      <sz val="7"/>
      <color theme="0"/>
      <name val="Century Gothic"/>
      <family val="2"/>
    </font>
    <font>
      <sz val="7"/>
      <color theme="1"/>
      <name val="Century Gothic"/>
      <family val="2"/>
    </font>
    <font>
      <b/>
      <sz val="10"/>
      <color rgb="FF003E65"/>
      <name val="Century Gothic"/>
      <family val="2"/>
    </font>
    <font>
      <sz val="9"/>
      <color theme="1"/>
      <name val="Century Gothic"/>
      <family val="2"/>
    </font>
    <font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1"/>
      <name val="Calibri"/>
      <family val="2"/>
      <scheme val="minor"/>
    </font>
    <font>
      <b/>
      <sz val="8"/>
      <color theme="1"/>
      <name val="Century Gothic"/>
      <family val="2"/>
    </font>
    <font>
      <b/>
      <sz val="7"/>
      <color theme="1"/>
      <name val="Century Gothic"/>
      <family val="2"/>
    </font>
    <font>
      <sz val="7"/>
      <color theme="0" tint="-0.499984740745262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6"/>
      <name val="Century Gothic"/>
      <family val="2"/>
    </font>
    <font>
      <b/>
      <sz val="14"/>
      <color rgb="FF009FE3"/>
      <name val="Century Gothic"/>
      <family val="2"/>
    </font>
    <font>
      <sz val="10"/>
      <color theme="1"/>
      <name val="Century Gothic"/>
      <family val="2"/>
    </font>
    <font>
      <b/>
      <sz val="10"/>
      <color rgb="FF878787"/>
      <name val="Century Gothic"/>
      <family val="2"/>
    </font>
    <font>
      <sz val="8"/>
      <color rgb="FF878787"/>
      <name val="Century Gothic"/>
      <family val="2"/>
    </font>
    <font>
      <sz val="11"/>
      <color theme="1"/>
      <name val="Calibri"/>
      <family val="2"/>
    </font>
    <font>
      <b/>
      <sz val="12"/>
      <color theme="7"/>
      <name val="Wingdings"/>
      <charset val="2"/>
    </font>
    <font>
      <b/>
      <sz val="12"/>
      <color theme="9" tint="-0.249977111117893"/>
      <name val="Wingdings 2"/>
      <family val="1"/>
      <charset val="2"/>
    </font>
    <font>
      <b/>
      <sz val="12"/>
      <color theme="7" tint="-0.249977111117893"/>
      <name val="Calibri"/>
      <family val="2"/>
      <scheme val="minor"/>
    </font>
    <font>
      <b/>
      <sz val="12"/>
      <color rgb="FFFF0000"/>
      <name val="Wingdings 2"/>
      <family val="1"/>
      <charset val="2"/>
    </font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48"/>
      <name val="Calibri"/>
      <family val="2"/>
      <scheme val="minor"/>
    </font>
    <font>
      <sz val="12"/>
      <name val="Calibri Light"/>
      <family val="2"/>
      <scheme val="major"/>
    </font>
    <font>
      <sz val="20"/>
      <name val="Calibri"/>
      <family val="2"/>
      <scheme val="minor"/>
    </font>
    <font>
      <sz val="20"/>
      <color rgb="FF878787"/>
      <name val="Calibri"/>
      <family val="2"/>
      <scheme val="minor"/>
    </font>
    <font>
      <b/>
      <sz val="12"/>
      <name val="Calibri Light"/>
      <family val="2"/>
      <scheme val="major"/>
    </font>
    <font>
      <b/>
      <sz val="26"/>
      <name val="Calibri"/>
      <family val="2"/>
      <scheme val="minor"/>
    </font>
    <font>
      <b/>
      <sz val="26"/>
      <color rgb="FF009DE3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b/>
      <sz val="16"/>
      <color rgb="FF003E65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1" tint="0.249977111117893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28"/>
      <color theme="0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2"/>
      <color rgb="FF878787"/>
      <name val="Calibri Light"/>
      <family val="2"/>
      <scheme val="major"/>
    </font>
    <font>
      <b/>
      <sz val="16"/>
      <color rgb="FF878787"/>
      <name val="Calibri Light"/>
      <family val="2"/>
      <scheme val="major"/>
    </font>
    <font>
      <b/>
      <sz val="14"/>
      <color rgb="FF003E65"/>
      <name val="Calibri Light"/>
      <family val="2"/>
      <scheme val="major"/>
    </font>
    <font>
      <b/>
      <sz val="12"/>
      <color theme="1" tint="0.249977111117893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2"/>
      <color rgb="FF003E65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20"/>
      <name val="Century Gothic"/>
      <family val="2"/>
    </font>
    <font>
      <b/>
      <u/>
      <sz val="10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9FE3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rgb="FF003E65"/>
        <bgColor indexed="64"/>
      </patternFill>
    </fill>
    <fill>
      <patternFill patternType="solid">
        <fgColor rgb="FF878787"/>
        <bgColor indexed="64"/>
      </patternFill>
    </fill>
    <fill>
      <patternFill patternType="solid">
        <fgColor rgb="FF878787"/>
        <bgColor theme="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3E65"/>
      </left>
      <right/>
      <top style="hair">
        <color rgb="FF003E65"/>
      </top>
      <bottom/>
      <diagonal/>
    </border>
    <border>
      <left/>
      <right/>
      <top style="hair">
        <color rgb="FF003E65"/>
      </top>
      <bottom/>
      <diagonal/>
    </border>
    <border>
      <left/>
      <right style="hair">
        <color rgb="FF003E65"/>
      </right>
      <top style="hair">
        <color rgb="FF003E65"/>
      </top>
      <bottom/>
      <diagonal/>
    </border>
    <border>
      <left style="hair">
        <color rgb="FF003E65"/>
      </left>
      <right/>
      <top/>
      <bottom/>
      <diagonal/>
    </border>
    <border>
      <left/>
      <right style="hair">
        <color rgb="FF003E65"/>
      </right>
      <top/>
      <bottom/>
      <diagonal/>
    </border>
    <border>
      <left style="hair">
        <color rgb="FF003E65"/>
      </left>
      <right/>
      <top/>
      <bottom style="hair">
        <color rgb="FF003E65"/>
      </bottom>
      <diagonal/>
    </border>
    <border>
      <left/>
      <right/>
      <top/>
      <bottom style="hair">
        <color rgb="FF003E65"/>
      </bottom>
      <diagonal/>
    </border>
    <border>
      <left/>
      <right style="hair">
        <color rgb="FF003E65"/>
      </right>
      <top/>
      <bottom style="hair">
        <color rgb="FF003E65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rgb="FF878787"/>
      </left>
      <right style="hair">
        <color rgb="FF878787"/>
      </right>
      <top style="hair">
        <color rgb="FF878787"/>
      </top>
      <bottom style="hair">
        <color rgb="FF878787"/>
      </bottom>
      <diagonal/>
    </border>
    <border>
      <left/>
      <right style="hair">
        <color rgb="FF878787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/>
      <diagonal/>
    </border>
    <border>
      <left/>
      <right style="thin">
        <color rgb="FF878787"/>
      </right>
      <top/>
      <bottom/>
      <diagonal/>
    </border>
    <border>
      <left style="medium">
        <color rgb="FF878787"/>
      </left>
      <right/>
      <top style="medium">
        <color rgb="FF878787"/>
      </top>
      <bottom/>
      <diagonal/>
    </border>
    <border>
      <left/>
      <right/>
      <top style="medium">
        <color rgb="FF878787"/>
      </top>
      <bottom/>
      <diagonal/>
    </border>
    <border>
      <left/>
      <right style="medium">
        <color rgb="FF878787"/>
      </right>
      <top style="medium">
        <color rgb="FF878787"/>
      </top>
      <bottom/>
      <diagonal/>
    </border>
    <border>
      <left style="medium">
        <color rgb="FF878787"/>
      </left>
      <right/>
      <top/>
      <bottom/>
      <diagonal/>
    </border>
    <border>
      <left/>
      <right style="medium">
        <color rgb="FF878787"/>
      </right>
      <top/>
      <bottom/>
      <diagonal/>
    </border>
    <border>
      <left style="thin">
        <color rgb="FF878787"/>
      </left>
      <right/>
      <top style="thin">
        <color rgb="FF878787"/>
      </top>
      <bottom/>
      <diagonal/>
    </border>
    <border>
      <left/>
      <right/>
      <top style="thin">
        <color rgb="FF878787"/>
      </top>
      <bottom/>
      <diagonal/>
    </border>
    <border>
      <left/>
      <right style="thin">
        <color rgb="FF878787"/>
      </right>
      <top style="thin">
        <color rgb="FF878787"/>
      </top>
      <bottom/>
      <diagonal/>
    </border>
    <border>
      <left style="thin">
        <color rgb="FF878787"/>
      </left>
      <right/>
      <top/>
      <bottom/>
      <diagonal/>
    </border>
    <border>
      <left/>
      <right/>
      <top/>
      <bottom style="thin">
        <color rgb="FF878787"/>
      </bottom>
      <diagonal/>
    </border>
    <border>
      <left style="medium">
        <color rgb="FF878787"/>
      </left>
      <right style="medium">
        <color rgb="FF878787"/>
      </right>
      <top style="medium">
        <color rgb="FF878787"/>
      </top>
      <bottom style="medium">
        <color rgb="FF878787"/>
      </bottom>
      <diagonal/>
    </border>
    <border>
      <left/>
      <right/>
      <top style="thin">
        <color rgb="FF878787"/>
      </top>
      <bottom style="thin">
        <color rgb="FF878787"/>
      </bottom>
      <diagonal/>
    </border>
    <border>
      <left style="thin">
        <color rgb="FF878787"/>
      </left>
      <right/>
      <top/>
      <bottom style="thin">
        <color rgb="FF878787"/>
      </bottom>
      <diagonal/>
    </border>
    <border>
      <left/>
      <right style="thin">
        <color rgb="FF878787"/>
      </right>
      <top/>
      <bottom style="thin">
        <color rgb="FF878787"/>
      </bottom>
      <diagonal/>
    </border>
    <border>
      <left style="medium">
        <color rgb="FF878787"/>
      </left>
      <right style="medium">
        <color rgb="FF878787"/>
      </right>
      <top style="medium">
        <color rgb="FF878787"/>
      </top>
      <bottom/>
      <diagonal/>
    </border>
    <border>
      <left style="medium">
        <color rgb="FF878787"/>
      </left>
      <right style="medium">
        <color rgb="FF878787"/>
      </right>
      <top/>
      <bottom style="medium">
        <color rgb="FF878787"/>
      </bottom>
      <diagonal/>
    </border>
    <border>
      <left style="medium">
        <color rgb="FF878787"/>
      </left>
      <right/>
      <top/>
      <bottom style="thin">
        <color rgb="FF878787"/>
      </bottom>
      <diagonal/>
    </border>
    <border>
      <left/>
      <right style="medium">
        <color rgb="FF878787"/>
      </right>
      <top/>
      <bottom style="thin">
        <color rgb="FF878787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26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165" fontId="0" fillId="0" borderId="0" xfId="1" applyNumberFormat="1" applyFont="1"/>
    <xf numFmtId="0" fontId="0" fillId="0" borderId="0" xfId="1" applyNumberFormat="1" applyFont="1"/>
    <xf numFmtId="165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16" fillId="33" borderId="0" xfId="0" applyFont="1" applyFill="1" applyAlignment="1">
      <alignment horizontal="center" vertical="center" wrapText="1"/>
    </xf>
    <xf numFmtId="165" fontId="16" fillId="33" borderId="0" xfId="0" applyNumberFormat="1" applyFont="1" applyFill="1" applyAlignment="1">
      <alignment horizontal="center" vertical="center" wrapText="1"/>
    </xf>
    <xf numFmtId="165" fontId="16" fillId="33" borderId="0" xfId="1" applyNumberFormat="1" applyFont="1" applyFill="1" applyAlignment="1">
      <alignment horizontal="center" vertical="center" wrapText="1"/>
    </xf>
    <xf numFmtId="0" fontId="16" fillId="34" borderId="0" xfId="0" applyFont="1" applyFill="1" applyAlignment="1">
      <alignment horizontal="center" vertical="center" wrapText="1"/>
    </xf>
    <xf numFmtId="166" fontId="0" fillId="0" borderId="0" xfId="43" applyNumberFormat="1" applyFont="1" applyFill="1"/>
    <xf numFmtId="166" fontId="16" fillId="33" borderId="0" xfId="43" applyNumberFormat="1" applyFont="1" applyFill="1" applyAlignment="1">
      <alignment horizontal="center" vertical="center" wrapText="1"/>
    </xf>
    <xf numFmtId="9" fontId="0" fillId="0" borderId="0" xfId="43" applyFont="1"/>
    <xf numFmtId="10" fontId="0" fillId="0" borderId="0" xfId="43" applyNumberFormat="1" applyFont="1"/>
    <xf numFmtId="0" fontId="0" fillId="0" borderId="0" xfId="0" pivotButton="1"/>
    <xf numFmtId="0" fontId="0" fillId="0" borderId="0" xfId="0" applyNumberFormat="1"/>
    <xf numFmtId="0" fontId="21" fillId="36" borderId="0" xfId="0" applyNumberFormat="1" applyFont="1" applyFill="1" applyAlignment="1">
      <alignment horizontal="center" vertical="center"/>
    </xf>
    <xf numFmtId="0" fontId="0" fillId="36" borderId="0" xfId="0" applyFill="1"/>
    <xf numFmtId="165" fontId="21" fillId="36" borderId="0" xfId="0" applyNumberFormat="1" applyFont="1" applyFill="1" applyAlignment="1">
      <alignment horizontal="center" vertical="center"/>
    </xf>
    <xf numFmtId="165" fontId="21" fillId="36" borderId="0" xfId="0" applyNumberFormat="1" applyFont="1" applyFill="1" applyAlignment="1">
      <alignment horizontal="center"/>
    </xf>
    <xf numFmtId="0" fontId="0" fillId="36" borderId="0" xfId="0" applyFill="1" applyAlignment="1">
      <alignment vertical="center"/>
    </xf>
    <xf numFmtId="0" fontId="0" fillId="36" borderId="0" xfId="0" applyFill="1" applyAlignment="1">
      <alignment horizontal="center" vertical="center"/>
    </xf>
    <xf numFmtId="0" fontId="18" fillId="37" borderId="0" xfId="0" applyNumberFormat="1" applyFont="1" applyFill="1" applyAlignment="1">
      <alignment horizontal="center" vertical="center"/>
    </xf>
    <xf numFmtId="10" fontId="19" fillId="37" borderId="0" xfId="43" applyNumberFormat="1" applyFont="1" applyFill="1" applyAlignment="1">
      <alignment horizontal="center" vertical="center"/>
    </xf>
    <xf numFmtId="165" fontId="18" fillId="37" borderId="0" xfId="0" applyNumberFormat="1" applyFont="1" applyFill="1" applyAlignment="1">
      <alignment vertical="center"/>
    </xf>
    <xf numFmtId="165" fontId="18" fillId="36" borderId="0" xfId="0" applyNumberFormat="1" applyFont="1" applyFill="1" applyAlignment="1">
      <alignment vertical="center"/>
    </xf>
    <xf numFmtId="10" fontId="16" fillId="36" borderId="0" xfId="43" applyNumberFormat="1" applyFont="1" applyFill="1" applyAlignment="1">
      <alignment horizontal="center" vertical="center"/>
    </xf>
    <xf numFmtId="165" fontId="18" fillId="37" borderId="0" xfId="0" applyNumberFormat="1" applyFont="1" applyFill="1" applyAlignment="1">
      <alignment horizontal="center" vertical="center"/>
    </xf>
    <xf numFmtId="0" fontId="0" fillId="37" borderId="0" xfId="0" applyFill="1"/>
    <xf numFmtId="165" fontId="0" fillId="0" borderId="0" xfId="0" applyNumberFormat="1" applyAlignment="1">
      <alignment wrapText="1"/>
    </xf>
    <xf numFmtId="0" fontId="0" fillId="36" borderId="0" xfId="0" applyFill="1" applyAlignment="1">
      <alignment wrapText="1"/>
    </xf>
    <xf numFmtId="0" fontId="0" fillId="36" borderId="0" xfId="0" applyFill="1" applyBorder="1"/>
    <xf numFmtId="165" fontId="21" fillId="36" borderId="0" xfId="0" applyNumberFormat="1" applyFont="1" applyFill="1" applyBorder="1" applyAlignment="1">
      <alignment horizontal="center" vertical="center"/>
    </xf>
    <xf numFmtId="165" fontId="21" fillId="36" borderId="0" xfId="0" applyNumberFormat="1" applyFont="1" applyFill="1" applyBorder="1" applyAlignment="1">
      <alignment horizontal="center"/>
    </xf>
    <xf numFmtId="0" fontId="22" fillId="39" borderId="0" xfId="0" applyFont="1" applyFill="1" applyBorder="1" applyAlignment="1">
      <alignment horizontal="center" vertical="center"/>
    </xf>
    <xf numFmtId="0" fontId="22" fillId="36" borderId="0" xfId="0" applyFont="1" applyFill="1" applyBorder="1" applyAlignment="1">
      <alignment vertical="center"/>
    </xf>
    <xf numFmtId="165" fontId="23" fillId="36" borderId="0" xfId="0" applyNumberFormat="1" applyFont="1" applyFill="1" applyBorder="1" applyAlignment="1">
      <alignment horizontal="center" vertical="center"/>
    </xf>
    <xf numFmtId="0" fontId="22" fillId="35" borderId="0" xfId="0" applyFont="1" applyFill="1" applyBorder="1" applyAlignment="1">
      <alignment horizontal="center" vertical="center"/>
    </xf>
    <xf numFmtId="0" fontId="22" fillId="38" borderId="0" xfId="0" applyFont="1" applyFill="1" applyBorder="1" applyAlignment="1">
      <alignment horizontal="center" vertical="center"/>
    </xf>
    <xf numFmtId="165" fontId="23" fillId="36" borderId="0" xfId="0" applyNumberFormat="1" applyFont="1" applyFill="1" applyBorder="1" applyAlignment="1">
      <alignment horizontal="left" vertical="center" wrapText="1"/>
    </xf>
    <xf numFmtId="0" fontId="22" fillId="36" borderId="0" xfId="0" applyFont="1" applyFill="1" applyBorder="1" applyAlignment="1">
      <alignment horizontal="left" vertical="center" wrapText="1"/>
    </xf>
    <xf numFmtId="165" fontId="0" fillId="41" borderId="0" xfId="0" applyNumberFormat="1" applyFill="1" applyBorder="1" applyAlignment="1">
      <alignment wrapText="1"/>
    </xf>
    <xf numFmtId="0" fontId="18" fillId="36" borderId="0" xfId="0" applyFont="1" applyFill="1"/>
    <xf numFmtId="0" fontId="18" fillId="0" borderId="0" xfId="0" applyFont="1"/>
    <xf numFmtId="0" fontId="27" fillId="36" borderId="0" xfId="0" applyFont="1" applyFill="1"/>
    <xf numFmtId="165" fontId="27" fillId="36" borderId="0" xfId="0" applyNumberFormat="1" applyFont="1" applyFill="1"/>
    <xf numFmtId="0" fontId="28" fillId="36" borderId="0" xfId="0" applyFont="1" applyFill="1"/>
    <xf numFmtId="0" fontId="27" fillId="0" borderId="0" xfId="0" applyFont="1"/>
    <xf numFmtId="165" fontId="27" fillId="0" borderId="0" xfId="0" applyNumberFormat="1" applyFont="1"/>
    <xf numFmtId="0" fontId="28" fillId="0" borderId="0" xfId="0" applyFont="1"/>
    <xf numFmtId="0" fontId="29" fillId="36" borderId="0" xfId="0" applyFont="1" applyFill="1" applyBorder="1" applyAlignment="1">
      <alignment horizontal="center" vertical="center"/>
    </xf>
    <xf numFmtId="165" fontId="24" fillId="40" borderId="0" xfId="0" applyNumberFormat="1" applyFont="1" applyFill="1" applyBorder="1" applyAlignment="1">
      <alignment horizontal="center" vertical="center"/>
    </xf>
    <xf numFmtId="0" fontId="30" fillId="36" borderId="0" xfId="0" applyFont="1" applyFill="1" applyBorder="1" applyAlignment="1">
      <alignment horizontal="center" vertical="center"/>
    </xf>
    <xf numFmtId="165" fontId="24" fillId="42" borderId="0" xfId="0" applyNumberFormat="1" applyFont="1" applyFill="1" applyBorder="1" applyAlignment="1">
      <alignment horizontal="center" vertical="center"/>
    </xf>
    <xf numFmtId="0" fontId="28" fillId="36" borderId="0" xfId="0" applyFont="1" applyFill="1" applyBorder="1"/>
    <xf numFmtId="0" fontId="29" fillId="36" borderId="0" xfId="0" applyFont="1" applyFill="1" applyBorder="1"/>
    <xf numFmtId="165" fontId="20" fillId="40" borderId="0" xfId="0" applyNumberFormat="1" applyFont="1" applyFill="1" applyAlignment="1">
      <alignment horizontal="center" vertical="center"/>
    </xf>
    <xf numFmtId="165" fontId="20" fillId="42" borderId="0" xfId="0" applyNumberFormat="1" applyFont="1" applyFill="1" applyAlignment="1">
      <alignment horizontal="center" vertical="center"/>
    </xf>
    <xf numFmtId="0" fontId="25" fillId="36" borderId="0" xfId="0" applyNumberFormat="1" applyFont="1" applyFill="1" applyAlignment="1">
      <alignment horizontal="center" vertical="center"/>
    </xf>
    <xf numFmtId="165" fontId="25" fillId="0" borderId="0" xfId="0" applyNumberFormat="1" applyFont="1" applyFill="1" applyAlignment="1">
      <alignment horizontal="center" vertical="center"/>
    </xf>
    <xf numFmtId="0" fontId="28" fillId="36" borderId="10" xfId="0" applyFont="1" applyFill="1" applyBorder="1"/>
    <xf numFmtId="0" fontId="28" fillId="36" borderId="11" xfId="0" applyFont="1" applyFill="1" applyBorder="1"/>
    <xf numFmtId="0" fontId="29" fillId="36" borderId="11" xfId="0" applyFont="1" applyFill="1" applyBorder="1"/>
    <xf numFmtId="0" fontId="29" fillId="36" borderId="12" xfId="0" applyFont="1" applyFill="1" applyBorder="1"/>
    <xf numFmtId="0" fontId="28" fillId="36" borderId="13" xfId="0" applyFont="1" applyFill="1" applyBorder="1"/>
    <xf numFmtId="0" fontId="29" fillId="36" borderId="14" xfId="0" applyFont="1" applyFill="1" applyBorder="1"/>
    <xf numFmtId="0" fontId="28" fillId="36" borderId="15" xfId="0" applyFont="1" applyFill="1" applyBorder="1"/>
    <xf numFmtId="0" fontId="28" fillId="36" borderId="16" xfId="0" applyFont="1" applyFill="1" applyBorder="1"/>
    <xf numFmtId="0" fontId="29" fillId="36" borderId="16" xfId="0" applyFont="1" applyFill="1" applyBorder="1"/>
    <xf numFmtId="0" fontId="29" fillId="36" borderId="17" xfId="0" applyFont="1" applyFill="1" applyBorder="1"/>
    <xf numFmtId="2" fontId="0" fillId="0" borderId="0" xfId="0" applyNumberFormat="1" applyFill="1"/>
    <xf numFmtId="0" fontId="30" fillId="37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37" borderId="0" xfId="0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4" fillId="37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Border="1"/>
    <xf numFmtId="0" fontId="0" fillId="0" borderId="0" xfId="0" pivotButton="1" applyAlignment="1">
      <alignment wrapText="1"/>
    </xf>
    <xf numFmtId="0" fontId="39" fillId="0" borderId="0" xfId="0" applyFont="1"/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 vertical="center" wrapText="1"/>
    </xf>
    <xf numFmtId="10" fontId="41" fillId="0" borderId="0" xfId="43" applyNumberFormat="1" applyFont="1"/>
    <xf numFmtId="10" fontId="41" fillId="0" borderId="0" xfId="43" applyNumberFormat="1" applyFont="1" applyAlignment="1">
      <alignment horizontal="center" vertical="center" wrapText="1"/>
    </xf>
    <xf numFmtId="10" fontId="41" fillId="0" borderId="0" xfId="43" applyNumberFormat="1" applyFont="1" applyAlignment="1">
      <alignment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 wrapText="1"/>
    </xf>
    <xf numFmtId="165" fontId="0" fillId="36" borderId="0" xfId="0" applyNumberFormat="1" applyFill="1"/>
    <xf numFmtId="0" fontId="0" fillId="36" borderId="0" xfId="0" applyFill="1" applyAlignment="1">
      <alignment horizontal="center" vertical="center" wrapText="1"/>
    </xf>
    <xf numFmtId="0" fontId="0" fillId="36" borderId="0" xfId="0" applyNumberFormat="1" applyFill="1"/>
    <xf numFmtId="0" fontId="0" fillId="36" borderId="0" xfId="0" applyNumberFormat="1" applyFill="1" applyAlignment="1">
      <alignment horizontal="center" vertical="center" wrapText="1"/>
    </xf>
    <xf numFmtId="0" fontId="0" fillId="36" borderId="0" xfId="0" applyNumberFormat="1" applyFill="1" applyAlignment="1">
      <alignment horizontal="center" vertical="center"/>
    </xf>
    <xf numFmtId="0" fontId="39" fillId="36" borderId="0" xfId="0" applyFont="1" applyFill="1"/>
    <xf numFmtId="10" fontId="41" fillId="36" borderId="0" xfId="43" applyNumberFormat="1" applyFont="1" applyFill="1"/>
    <xf numFmtId="0" fontId="39" fillId="36" borderId="0" xfId="0" applyFont="1" applyFill="1" applyAlignment="1">
      <alignment wrapText="1"/>
    </xf>
    <xf numFmtId="10" fontId="41" fillId="36" borderId="0" xfId="43" applyNumberFormat="1" applyFont="1" applyFill="1" applyAlignment="1">
      <alignment wrapText="1"/>
    </xf>
    <xf numFmtId="0" fontId="0" fillId="0" borderId="0" xfId="0" applyAlignment="1">
      <alignment horizontal="center" wrapText="1"/>
    </xf>
    <xf numFmtId="0" fontId="0" fillId="36" borderId="0" xfId="0" applyFill="1" applyAlignment="1">
      <alignment horizontal="center"/>
    </xf>
    <xf numFmtId="0" fontId="18" fillId="36" borderId="0" xfId="0" applyNumberFormat="1" applyFont="1" applyFill="1" applyBorder="1" applyAlignment="1">
      <alignment horizontal="center" vertical="center"/>
    </xf>
    <xf numFmtId="0" fontId="18" fillId="36" borderId="18" xfId="0" applyNumberFormat="1" applyFont="1" applyFill="1" applyBorder="1" applyAlignment="1">
      <alignment horizontal="center" vertical="center"/>
    </xf>
    <xf numFmtId="0" fontId="18" fillId="0" borderId="0" xfId="0" applyNumberFormat="1" applyFont="1" applyBorder="1" applyAlignment="1">
      <alignment vertical="center"/>
    </xf>
    <xf numFmtId="0" fontId="39" fillId="36" borderId="22" xfId="0" applyNumberFormat="1" applyFont="1" applyFill="1" applyBorder="1" applyAlignment="1">
      <alignment horizontal="left" vertical="center"/>
    </xf>
    <xf numFmtId="0" fontId="39" fillId="36" borderId="22" xfId="0" applyNumberFormat="1" applyFont="1" applyFill="1" applyBorder="1" applyAlignment="1">
      <alignment horizontal="center" vertical="center"/>
    </xf>
    <xf numFmtId="0" fontId="39" fillId="36" borderId="18" xfId="0" applyNumberFormat="1" applyFont="1" applyFill="1" applyBorder="1" applyAlignment="1">
      <alignment horizontal="left" vertical="center"/>
    </xf>
    <xf numFmtId="0" fontId="39" fillId="36" borderId="18" xfId="0" applyNumberFormat="1" applyFont="1" applyFill="1" applyBorder="1" applyAlignment="1">
      <alignment horizontal="center" vertical="center"/>
    </xf>
    <xf numFmtId="0" fontId="39" fillId="36" borderId="21" xfId="0" applyNumberFormat="1" applyFont="1" applyFill="1" applyBorder="1" applyAlignment="1">
      <alignment horizontal="left" vertical="center"/>
    </xf>
    <xf numFmtId="0" fontId="39" fillId="36" borderId="0" xfId="0" applyNumberFormat="1" applyFont="1" applyFill="1" applyBorder="1" applyAlignment="1">
      <alignment horizontal="center" vertical="center"/>
    </xf>
    <xf numFmtId="0" fontId="39" fillId="36" borderId="21" xfId="0" applyNumberFormat="1" applyFont="1" applyFill="1" applyBorder="1" applyAlignment="1">
      <alignment horizontal="center" vertical="center"/>
    </xf>
    <xf numFmtId="0" fontId="39" fillId="36" borderId="0" xfId="0" applyNumberFormat="1" applyFont="1" applyFill="1" applyBorder="1" applyAlignment="1">
      <alignment horizontal="left" vertical="center"/>
    </xf>
    <xf numFmtId="0" fontId="39" fillId="0" borderId="21" xfId="0" applyNumberFormat="1" applyFont="1" applyFill="1" applyBorder="1" applyAlignment="1">
      <alignment horizontal="left" vertical="center"/>
    </xf>
    <xf numFmtId="0" fontId="39" fillId="0" borderId="21" xfId="0" applyNumberFormat="1" applyFont="1" applyFill="1" applyBorder="1" applyAlignment="1">
      <alignment horizontal="center" vertical="center"/>
    </xf>
    <xf numFmtId="0" fontId="39" fillId="0" borderId="20" xfId="0" applyNumberFormat="1" applyFont="1" applyFill="1" applyBorder="1" applyAlignment="1">
      <alignment horizontal="left" vertical="center"/>
    </xf>
    <xf numFmtId="0" fontId="39" fillId="0" borderId="20" xfId="0" applyNumberFormat="1" applyFont="1" applyFill="1" applyBorder="1" applyAlignment="1">
      <alignment horizontal="center" vertical="center"/>
    </xf>
    <xf numFmtId="0" fontId="26" fillId="42" borderId="0" xfId="0" applyNumberFormat="1" applyFont="1" applyFill="1" applyBorder="1" applyAlignment="1">
      <alignment horizontal="center" vertical="center" wrapText="1"/>
    </xf>
    <xf numFmtId="0" fontId="26" fillId="42" borderId="0" xfId="0" applyFont="1" applyFill="1" applyBorder="1" applyAlignment="1">
      <alignment horizontal="center" vertical="center"/>
    </xf>
    <xf numFmtId="0" fontId="26" fillId="42" borderId="20" xfId="0" applyNumberFormat="1" applyFont="1" applyFill="1" applyBorder="1" applyAlignment="1">
      <alignment horizontal="center" vertical="center" wrapText="1"/>
    </xf>
    <xf numFmtId="0" fontId="26" fillId="42" borderId="20" xfId="0" applyFont="1" applyFill="1" applyBorder="1" applyAlignment="1">
      <alignment horizontal="center" vertical="center"/>
    </xf>
    <xf numFmtId="10" fontId="26" fillId="42" borderId="20" xfId="43" applyNumberFormat="1" applyFont="1" applyFill="1" applyBorder="1" applyAlignment="1">
      <alignment horizontal="center" vertical="center"/>
    </xf>
    <xf numFmtId="0" fontId="42" fillId="37" borderId="0" xfId="0" applyFont="1" applyFill="1"/>
    <xf numFmtId="0" fontId="18" fillId="0" borderId="22" xfId="0" applyFont="1" applyBorder="1"/>
    <xf numFmtId="0" fontId="18" fillId="36" borderId="22" xfId="0" applyFont="1" applyFill="1" applyBorder="1"/>
    <xf numFmtId="165" fontId="18" fillId="0" borderId="18" xfId="0" applyNumberFormat="1" applyFont="1" applyBorder="1"/>
    <xf numFmtId="165" fontId="18" fillId="36" borderId="18" xfId="0" applyNumberFormat="1" applyFont="1" applyFill="1" applyBorder="1"/>
    <xf numFmtId="10" fontId="19" fillId="0" borderId="18" xfId="43" applyNumberFormat="1" applyFont="1" applyBorder="1"/>
    <xf numFmtId="0" fontId="18" fillId="0" borderId="21" xfId="0" applyFont="1" applyBorder="1"/>
    <xf numFmtId="0" fontId="18" fillId="36" borderId="21" xfId="0" applyFont="1" applyFill="1" applyBorder="1"/>
    <xf numFmtId="10" fontId="19" fillId="0" borderId="21" xfId="43" applyNumberFormat="1" applyFont="1" applyBorder="1"/>
    <xf numFmtId="0" fontId="18" fillId="0" borderId="0" xfId="0" applyFont="1" applyBorder="1"/>
    <xf numFmtId="0" fontId="18" fillId="36" borderId="0" xfId="0" applyFont="1" applyFill="1" applyBorder="1"/>
    <xf numFmtId="0" fontId="18" fillId="0" borderId="21" xfId="0" applyFont="1" applyFill="1" applyBorder="1"/>
    <xf numFmtId="165" fontId="18" fillId="0" borderId="20" xfId="0" applyNumberFormat="1" applyFont="1" applyFill="1" applyBorder="1"/>
    <xf numFmtId="165" fontId="18" fillId="36" borderId="20" xfId="0" applyNumberFormat="1" applyFont="1" applyFill="1" applyBorder="1"/>
    <xf numFmtId="165" fontId="18" fillId="0" borderId="20" xfId="0" applyNumberFormat="1" applyFont="1" applyBorder="1"/>
    <xf numFmtId="10" fontId="19" fillId="0" borderId="20" xfId="43" applyNumberFormat="1" applyFont="1" applyBorder="1"/>
    <xf numFmtId="10" fontId="0" fillId="0" borderId="0" xfId="43" applyNumberFormat="1" applyFont="1" applyAlignment="1">
      <alignment horizontal="center" vertical="center" wrapText="1"/>
    </xf>
    <xf numFmtId="10" fontId="0" fillId="0" borderId="0" xfId="43" applyNumberFormat="1" applyFont="1" applyAlignment="1">
      <alignment wrapText="1"/>
    </xf>
    <xf numFmtId="10" fontId="0" fillId="36" borderId="0" xfId="43" applyNumberFormat="1" applyFont="1" applyFill="1"/>
    <xf numFmtId="10" fontId="0" fillId="0" borderId="0" xfId="43" applyNumberFormat="1" applyFont="1" applyAlignment="1">
      <alignment horizontal="center" vertical="center"/>
    </xf>
    <xf numFmtId="10" fontId="0" fillId="0" borderId="0" xfId="0" applyNumberFormat="1"/>
    <xf numFmtId="10" fontId="0" fillId="0" borderId="0" xfId="0" applyNumberFormat="1" applyAlignment="1">
      <alignment wrapText="1"/>
    </xf>
    <xf numFmtId="0" fontId="33" fillId="0" borderId="0" xfId="0" applyFont="1"/>
    <xf numFmtId="0" fontId="37" fillId="0" borderId="0" xfId="0" applyFont="1" applyFill="1"/>
    <xf numFmtId="0" fontId="36" fillId="42" borderId="20" xfId="0" applyFont="1" applyFill="1" applyBorder="1" applyAlignment="1">
      <alignment horizontal="center" vertical="center"/>
    </xf>
    <xf numFmtId="10" fontId="36" fillId="42" borderId="20" xfId="43" applyNumberFormat="1" applyFont="1" applyFill="1" applyBorder="1" applyAlignment="1">
      <alignment horizontal="center" vertical="center"/>
    </xf>
    <xf numFmtId="0" fontId="37" fillId="36" borderId="18" xfId="0" applyNumberFormat="1" applyFont="1" applyFill="1" applyBorder="1" applyAlignment="1">
      <alignment horizontal="center" vertical="center"/>
    </xf>
    <xf numFmtId="165" fontId="37" fillId="0" borderId="18" xfId="0" applyNumberFormat="1" applyFont="1" applyBorder="1"/>
    <xf numFmtId="0" fontId="37" fillId="36" borderId="0" xfId="0" applyNumberFormat="1" applyFont="1" applyFill="1" applyBorder="1" applyAlignment="1">
      <alignment horizontal="center" vertical="center"/>
    </xf>
    <xf numFmtId="0" fontId="37" fillId="0" borderId="21" xfId="0" applyFont="1" applyBorder="1"/>
    <xf numFmtId="0" fontId="37" fillId="36" borderId="21" xfId="0" applyNumberFormat="1" applyFont="1" applyFill="1" applyBorder="1" applyAlignment="1">
      <alignment horizontal="center" vertical="center"/>
    </xf>
    <xf numFmtId="0" fontId="37" fillId="0" borderId="0" xfId="0" applyFont="1" applyBorder="1"/>
    <xf numFmtId="0" fontId="37" fillId="0" borderId="0" xfId="0" applyFont="1"/>
    <xf numFmtId="0" fontId="37" fillId="0" borderId="21" xfId="0" applyNumberFormat="1" applyFont="1" applyFill="1" applyBorder="1" applyAlignment="1">
      <alignment horizontal="center" vertical="center"/>
    </xf>
    <xf numFmtId="0" fontId="37" fillId="0" borderId="21" xfId="0" applyFont="1" applyFill="1" applyBorder="1"/>
    <xf numFmtId="0" fontId="37" fillId="0" borderId="20" xfId="0" applyNumberFormat="1" applyFont="1" applyFill="1" applyBorder="1" applyAlignment="1">
      <alignment horizontal="center" vertical="center"/>
    </xf>
    <xf numFmtId="165" fontId="37" fillId="0" borderId="20" xfId="0" applyNumberFormat="1" applyFont="1" applyFill="1" applyBorder="1"/>
    <xf numFmtId="165" fontId="37" fillId="0" borderId="20" xfId="0" applyNumberFormat="1" applyFont="1" applyBorder="1"/>
    <xf numFmtId="0" fontId="36" fillId="42" borderId="0" xfId="0" applyFont="1" applyFill="1" applyBorder="1" applyAlignment="1">
      <alignment horizontal="center" vertical="center"/>
    </xf>
    <xf numFmtId="0" fontId="45" fillId="36" borderId="22" xfId="0" applyNumberFormat="1" applyFont="1" applyFill="1" applyBorder="1" applyAlignment="1">
      <alignment horizontal="center" vertical="center"/>
    </xf>
    <xf numFmtId="0" fontId="45" fillId="36" borderId="18" xfId="0" applyNumberFormat="1" applyFont="1" applyFill="1" applyBorder="1" applyAlignment="1">
      <alignment horizontal="center" vertical="center"/>
    </xf>
    <xf numFmtId="0" fontId="45" fillId="36" borderId="0" xfId="0" applyNumberFormat="1" applyFont="1" applyFill="1" applyBorder="1" applyAlignment="1">
      <alignment horizontal="center" vertical="center"/>
    </xf>
    <xf numFmtId="0" fontId="45" fillId="36" borderId="21" xfId="0" applyNumberFormat="1" applyFont="1" applyFill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165" fontId="37" fillId="0" borderId="18" xfId="0" applyNumberFormat="1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166" fontId="44" fillId="0" borderId="22" xfId="43" applyNumberFormat="1" applyFont="1" applyBorder="1" applyAlignment="1">
      <alignment horizontal="center" vertical="center"/>
    </xf>
    <xf numFmtId="166" fontId="44" fillId="0" borderId="18" xfId="43" applyNumberFormat="1" applyFont="1" applyBorder="1" applyAlignment="1">
      <alignment horizontal="center" vertical="center"/>
    </xf>
    <xf numFmtId="166" fontId="44" fillId="0" borderId="21" xfId="43" applyNumberFormat="1" applyFont="1" applyBorder="1" applyAlignment="1">
      <alignment horizontal="center" vertical="center"/>
    </xf>
    <xf numFmtId="166" fontId="44" fillId="0" borderId="21" xfId="43" applyNumberFormat="1" applyFont="1" applyBorder="1" applyAlignment="1">
      <alignment horizontal="center"/>
    </xf>
    <xf numFmtId="166" fontId="44" fillId="0" borderId="18" xfId="43" applyNumberFormat="1" applyFont="1" applyBorder="1" applyAlignment="1">
      <alignment horizontal="center"/>
    </xf>
    <xf numFmtId="166" fontId="44" fillId="0" borderId="20" xfId="43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46" fillId="37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48" fillId="37" borderId="0" xfId="0" applyFont="1" applyFill="1" applyAlignment="1">
      <alignment vertical="center"/>
    </xf>
    <xf numFmtId="167" fontId="47" fillId="0" borderId="24" xfId="0" applyNumberFormat="1" applyFont="1" applyFill="1" applyBorder="1" applyAlignment="1">
      <alignment horizontal="center" vertical="center"/>
    </xf>
    <xf numFmtId="167" fontId="47" fillId="0" borderId="25" xfId="0" applyNumberFormat="1" applyFont="1" applyFill="1" applyBorder="1" applyAlignment="1">
      <alignment horizontal="center" vertical="center"/>
    </xf>
    <xf numFmtId="167" fontId="47" fillId="0" borderId="26" xfId="0" applyNumberFormat="1" applyFont="1" applyFill="1" applyBorder="1" applyAlignment="1">
      <alignment horizontal="center" vertical="center"/>
    </xf>
    <xf numFmtId="0" fontId="18" fillId="37" borderId="0" xfId="0" applyFont="1" applyFill="1" applyAlignment="1">
      <alignment vertical="center"/>
    </xf>
    <xf numFmtId="0" fontId="51" fillId="0" borderId="0" xfId="0" applyFont="1" applyAlignment="1">
      <alignment vertical="center"/>
    </xf>
    <xf numFmtId="0" fontId="52" fillId="37" borderId="0" xfId="0" applyFont="1" applyFill="1" applyAlignment="1">
      <alignment horizontal="center"/>
    </xf>
    <xf numFmtId="10" fontId="50" fillId="37" borderId="27" xfId="43" applyNumberFormat="1" applyFont="1" applyFill="1" applyBorder="1" applyAlignment="1">
      <alignment vertical="center"/>
    </xf>
    <xf numFmtId="0" fontId="54" fillId="37" borderId="0" xfId="0" applyFont="1" applyFill="1" applyAlignment="1"/>
    <xf numFmtId="0" fontId="43" fillId="37" borderId="0" xfId="0" applyFont="1" applyFill="1" applyAlignment="1">
      <alignment vertical="center"/>
    </xf>
    <xf numFmtId="9" fontId="43" fillId="37" borderId="0" xfId="0" applyNumberFormat="1" applyFont="1" applyFill="1" applyAlignment="1">
      <alignment vertical="center"/>
    </xf>
    <xf numFmtId="0" fontId="55" fillId="37" borderId="0" xfId="0" applyFont="1" applyFill="1" applyAlignment="1">
      <alignment horizontal="center" vertical="center"/>
    </xf>
    <xf numFmtId="0" fontId="56" fillId="37" borderId="0" xfId="0" applyFont="1" applyFill="1" applyAlignment="1">
      <alignment horizontal="center" vertical="center"/>
    </xf>
    <xf numFmtId="0" fontId="57" fillId="37" borderId="0" xfId="0" applyFont="1" applyFill="1" applyAlignment="1">
      <alignment horizontal="center" vertical="center"/>
    </xf>
    <xf numFmtId="0" fontId="43" fillId="37" borderId="0" xfId="0" applyFont="1" applyFill="1" applyAlignment="1"/>
    <xf numFmtId="0" fontId="58" fillId="37" borderId="0" xfId="0" applyFont="1" applyFill="1" applyAlignment="1">
      <alignment horizontal="center" vertical="center"/>
    </xf>
    <xf numFmtId="0" fontId="53" fillId="37" borderId="0" xfId="0" applyFont="1" applyFill="1" applyAlignment="1">
      <alignment vertical="center" wrapText="1"/>
    </xf>
    <xf numFmtId="165" fontId="59" fillId="0" borderId="0" xfId="1" applyNumberFormat="1" applyFont="1" applyFill="1"/>
    <xf numFmtId="165" fontId="59" fillId="0" borderId="0" xfId="1" applyNumberFormat="1" applyFont="1"/>
    <xf numFmtId="0" fontId="59" fillId="0" borderId="0" xfId="1" applyNumberFormat="1" applyFont="1" applyFill="1"/>
    <xf numFmtId="0" fontId="59" fillId="0" borderId="0" xfId="1" applyNumberFormat="1" applyFont="1"/>
    <xf numFmtId="0" fontId="22" fillId="39" borderId="0" xfId="0" applyFont="1" applyFill="1" applyBorder="1" applyAlignment="1">
      <alignment horizontal="center" vertical="center" wrapText="1"/>
    </xf>
    <xf numFmtId="0" fontId="22" fillId="35" borderId="0" xfId="0" applyFont="1" applyFill="1" applyBorder="1" applyAlignment="1">
      <alignment horizontal="center" vertical="center" wrapText="1"/>
    </xf>
    <xf numFmtId="0" fontId="32" fillId="43" borderId="0" xfId="0" applyFont="1" applyFill="1" applyBorder="1" applyAlignment="1">
      <alignment horizontal="center" vertical="center" wrapText="1"/>
    </xf>
    <xf numFmtId="0" fontId="32" fillId="43" borderId="0" xfId="0" applyFont="1" applyFill="1" applyBorder="1" applyAlignment="1">
      <alignment vertical="center" wrapText="1"/>
    </xf>
    <xf numFmtId="0" fontId="60" fillId="38" borderId="0" xfId="0" applyFont="1" applyFill="1" applyBorder="1" applyAlignment="1">
      <alignment horizontal="center" vertical="center" wrapText="1"/>
    </xf>
    <xf numFmtId="165" fontId="0" fillId="0" borderId="0" xfId="0" applyNumberFormat="1" applyBorder="1"/>
    <xf numFmtId="165" fontId="0" fillId="0" borderId="0" xfId="1" applyNumberFormat="1" applyFont="1" applyBorder="1"/>
    <xf numFmtId="0" fontId="0" fillId="0" borderId="0" xfId="43" applyNumberFormat="1" applyFont="1" applyFill="1"/>
    <xf numFmtId="0" fontId="16" fillId="33" borderId="0" xfId="0" applyNumberFormat="1" applyFont="1" applyFill="1" applyAlignment="1">
      <alignment horizontal="center" vertical="center" wrapText="1"/>
    </xf>
    <xf numFmtId="0" fontId="0" fillId="0" borderId="0" xfId="0" applyNumberFormat="1" applyFill="1"/>
    <xf numFmtId="165" fontId="61" fillId="0" borderId="0" xfId="1" applyNumberFormat="1" applyFont="1"/>
    <xf numFmtId="0" fontId="61" fillId="0" borderId="0" xfId="1" applyNumberFormat="1" applyFont="1"/>
    <xf numFmtId="0" fontId="0" fillId="45" borderId="29" xfId="0" applyFont="1" applyFill="1" applyBorder="1"/>
    <xf numFmtId="0" fontId="0" fillId="0" borderId="29" xfId="0" applyFont="1" applyBorder="1"/>
    <xf numFmtId="0" fontId="61" fillId="0" borderId="0" xfId="43" applyNumberFormat="1" applyFont="1" applyFill="1"/>
    <xf numFmtId="0" fontId="0" fillId="0" borderId="30" xfId="0" applyFont="1" applyBorder="1"/>
    <xf numFmtId="165" fontId="61" fillId="0" borderId="0" xfId="1" applyNumberFormat="1" applyFont="1" applyBorder="1"/>
    <xf numFmtId="0" fontId="0" fillId="0" borderId="31" xfId="0" applyBorder="1"/>
    <xf numFmtId="10" fontId="61" fillId="0" borderId="0" xfId="43" applyNumberFormat="1" applyFont="1"/>
    <xf numFmtId="0" fontId="61" fillId="0" borderId="0" xfId="1" applyNumberFormat="1" applyFont="1" applyBorder="1"/>
    <xf numFmtId="0" fontId="0" fillId="0" borderId="0" xfId="1" applyNumberFormat="1" applyFont="1" applyBorder="1"/>
    <xf numFmtId="0" fontId="0" fillId="45" borderId="30" xfId="0" applyFont="1" applyFill="1" applyBorder="1"/>
    <xf numFmtId="0" fontId="62" fillId="34" borderId="0" xfId="0" applyFont="1" applyFill="1" applyAlignment="1">
      <alignment horizontal="center" vertical="center" wrapText="1"/>
    </xf>
    <xf numFmtId="0" fontId="16" fillId="46" borderId="0" xfId="0" applyFont="1" applyFill="1" applyAlignment="1">
      <alignment horizontal="center" vertical="center" wrapText="1"/>
    </xf>
    <xf numFmtId="165" fontId="16" fillId="47" borderId="0" xfId="1" applyNumberFormat="1" applyFont="1" applyFill="1" applyAlignment="1">
      <alignment horizontal="center" vertical="center" wrapText="1"/>
    </xf>
    <xf numFmtId="165" fontId="16" fillId="48" borderId="0" xfId="1" applyNumberFormat="1" applyFont="1" applyFill="1" applyAlignment="1">
      <alignment horizontal="center" vertical="center" wrapText="1"/>
    </xf>
    <xf numFmtId="0" fontId="16" fillId="48" borderId="0" xfId="0" applyFont="1" applyFill="1" applyAlignment="1">
      <alignment horizontal="center" vertical="center" wrapText="1"/>
    </xf>
    <xf numFmtId="0" fontId="64" fillId="36" borderId="0" xfId="0" applyFont="1" applyFill="1" applyBorder="1" applyAlignment="1" applyProtection="1">
      <alignment horizontal="left" wrapText="1"/>
    </xf>
    <xf numFmtId="0" fontId="66" fillId="36" borderId="0" xfId="0" applyFont="1" applyFill="1" applyBorder="1" applyAlignment="1">
      <alignment horizontal="justify" vertical="center" wrapText="1"/>
    </xf>
    <xf numFmtId="0" fontId="66" fillId="36" borderId="32" xfId="0" applyFont="1" applyFill="1" applyBorder="1" applyAlignment="1">
      <alignment horizontal="justify" vertical="center" wrapText="1"/>
    </xf>
    <xf numFmtId="0" fontId="64" fillId="36" borderId="33" xfId="0" applyFont="1" applyFill="1" applyBorder="1" applyAlignment="1" applyProtection="1">
      <alignment horizontal="left" wrapText="1"/>
    </xf>
    <xf numFmtId="0" fontId="67" fillId="36" borderId="34" xfId="0" applyFont="1" applyFill="1" applyBorder="1" applyAlignment="1" applyProtection="1">
      <alignment horizontal="center" wrapText="1"/>
    </xf>
    <xf numFmtId="0" fontId="64" fillId="36" borderId="34" xfId="0" applyFont="1" applyFill="1" applyBorder="1" applyAlignment="1" applyProtection="1">
      <alignment horizontal="left" wrapText="1"/>
    </xf>
    <xf numFmtId="0" fontId="67" fillId="36" borderId="34" xfId="0" applyFont="1" applyFill="1" applyBorder="1" applyAlignment="1" applyProtection="1">
      <alignment horizontal="left" wrapText="1"/>
    </xf>
    <xf numFmtId="0" fontId="64" fillId="36" borderId="34" xfId="0" applyFont="1" applyFill="1" applyBorder="1" applyAlignment="1" applyProtection="1">
      <alignment horizontal="left" vertical="top" wrapText="1"/>
    </xf>
    <xf numFmtId="0" fontId="64" fillId="36" borderId="34" xfId="0" applyFont="1" applyFill="1" applyBorder="1" applyAlignment="1" applyProtection="1">
      <alignment horizontal="center" vertical="center" wrapText="1"/>
    </xf>
    <xf numFmtId="0" fontId="64" fillId="36" borderId="35" xfId="0" applyFont="1" applyFill="1" applyBorder="1" applyAlignment="1" applyProtection="1">
      <alignment horizontal="left" wrapText="1"/>
    </xf>
    <xf numFmtId="0" fontId="64" fillId="36" borderId="36" xfId="0" applyFont="1" applyFill="1" applyBorder="1" applyAlignment="1" applyProtection="1">
      <alignment horizontal="left" wrapText="1"/>
    </xf>
    <xf numFmtId="0" fontId="67" fillId="36" borderId="0" xfId="0" applyFont="1" applyFill="1" applyBorder="1" applyAlignment="1" applyProtection="1">
      <alignment horizontal="left" vertical="center" wrapText="1"/>
    </xf>
    <xf numFmtId="0" fontId="64" fillId="36" borderId="37" xfId="0" applyFont="1" applyFill="1" applyBorder="1" applyAlignment="1" applyProtection="1">
      <alignment horizontal="left" wrapText="1"/>
    </xf>
    <xf numFmtId="0" fontId="67" fillId="36" borderId="0" xfId="0" applyFont="1" applyFill="1" applyBorder="1" applyAlignment="1" applyProtection="1">
      <alignment horizontal="center" vertical="center" wrapText="1"/>
    </xf>
    <xf numFmtId="0" fontId="64" fillId="36" borderId="36" xfId="0" applyFont="1" applyFill="1" applyBorder="1" applyAlignment="1" applyProtection="1">
      <alignment horizontal="center" vertical="center" wrapText="1"/>
    </xf>
    <xf numFmtId="0" fontId="70" fillId="42" borderId="0" xfId="0" applyFont="1" applyFill="1" applyBorder="1" applyAlignment="1" applyProtection="1">
      <alignment horizontal="center" vertical="center" wrapText="1"/>
      <protection locked="0"/>
    </xf>
    <xf numFmtId="0" fontId="67" fillId="36" borderId="0" xfId="0" applyFont="1" applyFill="1" applyBorder="1" applyAlignment="1" applyProtection="1">
      <alignment horizontal="center" vertical="center" wrapText="1"/>
      <protection locked="0"/>
    </xf>
    <xf numFmtId="0" fontId="64" fillId="36" borderId="37" xfId="0" applyFont="1" applyFill="1" applyBorder="1" applyAlignment="1" applyProtection="1">
      <alignment horizontal="center" vertical="center" wrapText="1"/>
    </xf>
    <xf numFmtId="0" fontId="64" fillId="36" borderId="0" xfId="0" applyFont="1" applyFill="1" applyBorder="1" applyAlignment="1" applyProtection="1">
      <alignment horizontal="center" vertical="center" wrapText="1"/>
    </xf>
    <xf numFmtId="0" fontId="64" fillId="36" borderId="36" xfId="0" applyFont="1" applyFill="1" applyBorder="1" applyAlignment="1" applyProtection="1">
      <alignment horizontal="left" vertical="center" wrapText="1"/>
    </xf>
    <xf numFmtId="0" fontId="67" fillId="36" borderId="0" xfId="0" applyFont="1" applyFill="1" applyBorder="1" applyAlignment="1" applyProtection="1">
      <alignment horizontal="left" vertical="center" wrapText="1"/>
      <protection locked="0"/>
    </xf>
    <xf numFmtId="0" fontId="64" fillId="36" borderId="37" xfId="0" applyFont="1" applyFill="1" applyBorder="1" applyAlignment="1" applyProtection="1">
      <alignment horizontal="left" vertical="center" wrapText="1"/>
    </xf>
    <xf numFmtId="0" fontId="64" fillId="36" borderId="0" xfId="0" applyFont="1" applyFill="1" applyBorder="1" applyAlignment="1" applyProtection="1">
      <alignment horizontal="left" vertical="center" wrapText="1"/>
    </xf>
    <xf numFmtId="0" fontId="72" fillId="36" borderId="39" xfId="0" applyFont="1" applyFill="1" applyBorder="1" applyAlignment="1" applyProtection="1">
      <alignment horizontal="left" vertical="center" wrapText="1"/>
      <protection locked="0"/>
    </xf>
    <xf numFmtId="0" fontId="72" fillId="36" borderId="40" xfId="0" applyFont="1" applyFill="1" applyBorder="1" applyAlignment="1" applyProtection="1">
      <alignment horizontal="left" vertical="center" wrapText="1"/>
      <protection locked="0"/>
    </xf>
    <xf numFmtId="0" fontId="64" fillId="36" borderId="0" xfId="0" applyFont="1" applyFill="1" applyBorder="1" applyAlignment="1" applyProtection="1">
      <alignment horizontal="left" vertical="center" wrapText="1"/>
      <protection locked="0"/>
    </xf>
    <xf numFmtId="0" fontId="70" fillId="43" borderId="0" xfId="0" applyFont="1" applyFill="1" applyBorder="1" applyAlignment="1" applyProtection="1">
      <alignment horizontal="left" vertical="center" wrapText="1"/>
      <protection locked="0"/>
    </xf>
    <xf numFmtId="0" fontId="72" fillId="36" borderId="0" xfId="0" applyFont="1" applyFill="1" applyBorder="1" applyAlignment="1" applyProtection="1">
      <alignment horizontal="left" vertical="center" wrapText="1"/>
      <protection locked="0"/>
    </xf>
    <xf numFmtId="0" fontId="72" fillId="36" borderId="32" xfId="0" applyFont="1" applyFill="1" applyBorder="1" applyAlignment="1" applyProtection="1">
      <alignment horizontal="left" vertical="center" wrapText="1"/>
      <protection locked="0"/>
    </xf>
    <xf numFmtId="0" fontId="72" fillId="36" borderId="42" xfId="0" applyFont="1" applyFill="1" applyBorder="1" applyAlignment="1" applyProtection="1">
      <alignment horizontal="left" vertical="center" wrapText="1"/>
      <protection locked="0"/>
    </xf>
    <xf numFmtId="0" fontId="74" fillId="36" borderId="0" xfId="0" applyFont="1" applyFill="1" applyBorder="1" applyAlignment="1" applyProtection="1">
      <alignment horizontal="left" vertical="center" wrapText="1"/>
      <protection locked="0"/>
    </xf>
    <xf numFmtId="0" fontId="74" fillId="36" borderId="0" xfId="0" applyFont="1" applyFill="1" applyBorder="1" applyAlignment="1">
      <alignment horizontal="left" vertical="center" wrapText="1"/>
    </xf>
    <xf numFmtId="0" fontId="74" fillId="36" borderId="42" xfId="0" applyFont="1" applyFill="1" applyBorder="1" applyAlignment="1">
      <alignment horizontal="left" vertical="center" wrapText="1"/>
    </xf>
    <xf numFmtId="0" fontId="72" fillId="36" borderId="0" xfId="0" applyFont="1" applyFill="1" applyBorder="1" applyAlignment="1" applyProtection="1">
      <alignment horizontal="left" wrapText="1"/>
      <protection locked="0"/>
    </xf>
    <xf numFmtId="0" fontId="64" fillId="36" borderId="0" xfId="0" applyFont="1" applyFill="1" applyBorder="1" applyAlignment="1" applyProtection="1">
      <alignment horizontal="left" wrapText="1"/>
      <protection locked="0"/>
    </xf>
    <xf numFmtId="0" fontId="72" fillId="36" borderId="42" xfId="0" applyFont="1" applyFill="1" applyBorder="1" applyAlignment="1" applyProtection="1">
      <alignment horizontal="left" wrapText="1"/>
      <protection locked="0"/>
    </xf>
    <xf numFmtId="0" fontId="74" fillId="36" borderId="0" xfId="0" applyFont="1" applyFill="1" applyBorder="1" applyAlignment="1" applyProtection="1">
      <alignment horizontal="left" wrapText="1"/>
      <protection locked="0"/>
    </xf>
    <xf numFmtId="0" fontId="70" fillId="0" borderId="0" xfId="0" applyFont="1" applyFill="1" applyBorder="1" applyAlignment="1" applyProtection="1">
      <alignment horizontal="left" vertical="center" wrapText="1"/>
      <protection locked="0"/>
    </xf>
    <xf numFmtId="0" fontId="71" fillId="36" borderId="42" xfId="0" applyFont="1" applyFill="1" applyBorder="1" applyAlignment="1" applyProtection="1">
      <alignment horizontal="left" vertical="center" wrapText="1"/>
      <protection locked="0"/>
    </xf>
    <xf numFmtId="0" fontId="70" fillId="43" borderId="0" xfId="0" applyFont="1" applyFill="1" applyBorder="1" applyAlignment="1" applyProtection="1">
      <alignment vertical="center" wrapText="1"/>
      <protection locked="0"/>
    </xf>
    <xf numFmtId="0" fontId="76" fillId="36" borderId="0" xfId="0" applyFont="1" applyFill="1" applyBorder="1" applyAlignment="1" applyProtection="1">
      <alignment horizontal="left" vertical="center" wrapText="1"/>
      <protection locked="0"/>
    </xf>
    <xf numFmtId="0" fontId="70" fillId="36" borderId="0" xfId="0" applyFont="1" applyFill="1" applyBorder="1" applyAlignment="1" applyProtection="1">
      <alignment vertical="center" wrapText="1"/>
      <protection locked="0"/>
    </xf>
    <xf numFmtId="0" fontId="64" fillId="0" borderId="0" xfId="0" applyFont="1" applyFill="1" applyBorder="1" applyAlignment="1" applyProtection="1">
      <alignment horizontal="left" vertical="center" wrapText="1"/>
      <protection locked="0"/>
    </xf>
    <xf numFmtId="0" fontId="77" fillId="0" borderId="43" xfId="0" applyFont="1" applyFill="1" applyBorder="1" applyAlignment="1" applyProtection="1">
      <alignment vertical="center" wrapText="1"/>
      <protection locked="0"/>
    </xf>
    <xf numFmtId="0" fontId="78" fillId="36" borderId="42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 applyProtection="1">
      <alignment horizontal="left" vertical="center" wrapText="1"/>
      <protection locked="0"/>
    </xf>
    <xf numFmtId="0" fontId="64" fillId="0" borderId="0" xfId="0" applyFont="1" applyFill="1" applyBorder="1" applyAlignment="1" applyProtection="1">
      <alignment horizontal="left" wrapText="1"/>
      <protection locked="0"/>
    </xf>
    <xf numFmtId="0" fontId="67" fillId="0" borderId="0" xfId="0" applyFont="1" applyFill="1" applyBorder="1" applyAlignment="1" applyProtection="1">
      <alignment horizontal="left" wrapText="1"/>
      <protection locked="0"/>
    </xf>
    <xf numFmtId="0" fontId="74" fillId="36" borderId="44" xfId="0" applyFont="1" applyFill="1" applyBorder="1" applyAlignment="1">
      <alignment horizontal="left" vertical="center" wrapText="1"/>
    </xf>
    <xf numFmtId="0" fontId="72" fillId="36" borderId="46" xfId="0" applyFont="1" applyFill="1" applyBorder="1" applyAlignment="1" applyProtection="1">
      <alignment horizontal="left" vertical="center" wrapText="1"/>
      <protection locked="0"/>
    </xf>
    <xf numFmtId="0" fontId="79" fillId="36" borderId="0" xfId="0" applyFont="1" applyFill="1" applyBorder="1" applyAlignment="1" applyProtection="1">
      <alignment horizontal="center" vertical="center" textRotation="90" wrapText="1"/>
      <protection locked="0"/>
    </xf>
    <xf numFmtId="0" fontId="80" fillId="36" borderId="0" xfId="0" applyFont="1" applyFill="1" applyBorder="1" applyAlignment="1" applyProtection="1">
      <alignment horizontal="left" vertical="center" wrapText="1"/>
      <protection locked="0"/>
    </xf>
    <xf numFmtId="0" fontId="72" fillId="36" borderId="32" xfId="0" applyFont="1" applyFill="1" applyBorder="1" applyAlignment="1" applyProtection="1">
      <alignment horizontal="left" wrapText="1"/>
      <protection locked="0"/>
    </xf>
    <xf numFmtId="0" fontId="67" fillId="36" borderId="0" xfId="0" applyFont="1" applyFill="1" applyBorder="1" applyAlignment="1" applyProtection="1">
      <alignment horizontal="left" wrapText="1"/>
      <protection locked="0"/>
    </xf>
    <xf numFmtId="0" fontId="72" fillId="36" borderId="46" xfId="0" applyFont="1" applyFill="1" applyBorder="1" applyAlignment="1" applyProtection="1">
      <alignment horizontal="left" wrapText="1"/>
      <protection locked="0"/>
    </xf>
    <xf numFmtId="0" fontId="81" fillId="36" borderId="0" xfId="0" applyFont="1" applyFill="1" applyBorder="1" applyAlignment="1" applyProtection="1">
      <alignment horizontal="center" vertical="center" wrapText="1"/>
      <protection locked="0"/>
    </xf>
    <xf numFmtId="0" fontId="80" fillId="36" borderId="0" xfId="0" applyFont="1" applyFill="1" applyBorder="1" applyAlignment="1" applyProtection="1">
      <alignment horizontal="left" wrapText="1"/>
      <protection locked="0"/>
    </xf>
    <xf numFmtId="0" fontId="70" fillId="36" borderId="0" xfId="0" applyFont="1" applyFill="1" applyBorder="1" applyAlignment="1" applyProtection="1">
      <alignment horizontal="left" vertical="center" wrapText="1"/>
      <protection locked="0"/>
    </xf>
    <xf numFmtId="0" fontId="72" fillId="36" borderId="39" xfId="0" applyFont="1" applyFill="1" applyBorder="1" applyAlignment="1" applyProtection="1">
      <alignment horizontal="left" wrapText="1"/>
      <protection locked="0"/>
    </xf>
    <xf numFmtId="0" fontId="72" fillId="36" borderId="40" xfId="0" applyFont="1" applyFill="1" applyBorder="1" applyAlignment="1" applyProtection="1">
      <alignment horizontal="left" wrapText="1"/>
      <protection locked="0"/>
    </xf>
    <xf numFmtId="0" fontId="73" fillId="36" borderId="0" xfId="0" applyFont="1" applyFill="1" applyBorder="1" applyAlignment="1" applyProtection="1">
      <alignment horizontal="left" vertical="center" textRotation="90"/>
      <protection locked="0"/>
    </xf>
    <xf numFmtId="0" fontId="73" fillId="36" borderId="0" xfId="0" applyFont="1" applyFill="1" applyBorder="1" applyAlignment="1" applyProtection="1">
      <alignment vertical="center" wrapText="1"/>
      <protection locked="0"/>
    </xf>
    <xf numFmtId="0" fontId="73" fillId="36" borderId="0" xfId="0" applyFont="1" applyFill="1" applyBorder="1" applyAlignment="1" applyProtection="1">
      <alignment horizontal="left" vertical="center" wrapText="1"/>
      <protection locked="0"/>
    </xf>
    <xf numFmtId="0" fontId="73" fillId="36" borderId="42" xfId="0" applyFont="1" applyFill="1" applyBorder="1" applyAlignment="1" applyProtection="1">
      <alignment horizontal="left" vertical="center" wrapText="1"/>
      <protection locked="0"/>
    </xf>
    <xf numFmtId="0" fontId="64" fillId="36" borderId="49" xfId="0" applyFont="1" applyFill="1" applyBorder="1" applyAlignment="1" applyProtection="1">
      <alignment horizontal="left" wrapText="1"/>
    </xf>
    <xf numFmtId="0" fontId="67" fillId="36" borderId="42" xfId="0" applyFont="1" applyFill="1" applyBorder="1" applyAlignment="1" applyProtection="1">
      <alignment horizontal="center" wrapText="1"/>
    </xf>
    <xf numFmtId="0" fontId="64" fillId="36" borderId="42" xfId="0" applyFont="1" applyFill="1" applyBorder="1" applyAlignment="1" applyProtection="1">
      <alignment horizontal="left" wrapText="1"/>
    </xf>
    <xf numFmtId="0" fontId="82" fillId="36" borderId="42" xfId="0" applyFont="1" applyFill="1" applyBorder="1" applyAlignment="1" applyProtection="1">
      <alignment horizontal="left" vertical="center" wrapText="1"/>
      <protection locked="0"/>
    </xf>
    <xf numFmtId="0" fontId="67" fillId="36" borderId="42" xfId="0" applyFont="1" applyFill="1" applyBorder="1" applyAlignment="1" applyProtection="1">
      <alignment horizontal="left" wrapText="1"/>
    </xf>
    <xf numFmtId="0" fontId="64" fillId="36" borderId="42" xfId="0" applyFont="1" applyFill="1" applyBorder="1" applyAlignment="1" applyProtection="1">
      <alignment horizontal="left" vertical="top" wrapText="1"/>
    </xf>
    <xf numFmtId="0" fontId="64" fillId="36" borderId="42" xfId="0" applyFont="1" applyFill="1" applyBorder="1" applyAlignment="1" applyProtection="1">
      <alignment horizontal="center" vertical="center" wrapText="1"/>
    </xf>
    <xf numFmtId="0" fontId="64" fillId="36" borderId="50" xfId="0" applyFont="1" applyFill="1" applyBorder="1" applyAlignment="1" applyProtection="1">
      <alignment horizontal="left" wrapText="1"/>
    </xf>
    <xf numFmtId="0" fontId="67" fillId="36" borderId="0" xfId="0" applyFont="1" applyFill="1" applyBorder="1" applyAlignment="1" applyProtection="1">
      <alignment horizontal="center" wrapText="1"/>
    </xf>
    <xf numFmtId="0" fontId="77" fillId="36" borderId="0" xfId="0" applyFont="1" applyFill="1" applyBorder="1" applyAlignment="1" applyProtection="1">
      <alignment horizontal="left" vertical="center" textRotation="90" wrapText="1"/>
      <protection locked="0"/>
    </xf>
    <xf numFmtId="0" fontId="67" fillId="36" borderId="0" xfId="0" applyFont="1" applyFill="1" applyBorder="1" applyAlignment="1" applyProtection="1">
      <alignment horizontal="left" wrapText="1"/>
    </xf>
    <xf numFmtId="0" fontId="64" fillId="36" borderId="0" xfId="0" applyFont="1" applyFill="1" applyBorder="1" applyAlignment="1" applyProtection="1">
      <alignment horizontal="left" vertical="top" wrapText="1"/>
    </xf>
    <xf numFmtId="10" fontId="83" fillId="0" borderId="0" xfId="0" applyNumberFormat="1" applyFont="1"/>
    <xf numFmtId="2" fontId="0" fillId="0" borderId="0" xfId="0" applyNumberFormat="1"/>
    <xf numFmtId="0" fontId="85" fillId="0" borderId="0" xfId="0" applyFont="1"/>
    <xf numFmtId="2" fontId="0" fillId="0" borderId="0" xfId="43" applyNumberFormat="1" applyFont="1"/>
    <xf numFmtId="2" fontId="16" fillId="34" borderId="0" xfId="0" applyNumberFormat="1" applyFont="1" applyFill="1" applyAlignment="1">
      <alignment horizontal="center" vertical="center" wrapText="1"/>
    </xf>
    <xf numFmtId="2" fontId="0" fillId="0" borderId="0" xfId="0" applyNumberFormat="1" applyBorder="1"/>
    <xf numFmtId="0" fontId="16" fillId="49" borderId="0" xfId="0" applyFont="1" applyFill="1" applyAlignment="1">
      <alignment horizontal="center" vertical="center" wrapText="1"/>
    </xf>
    <xf numFmtId="10" fontId="19" fillId="37" borderId="0" xfId="43" applyNumberFormat="1" applyFont="1" applyFill="1" applyAlignment="1">
      <alignment horizontal="center" vertical="center"/>
    </xf>
    <xf numFmtId="0" fontId="14" fillId="0" borderId="0" xfId="0" applyFont="1"/>
    <xf numFmtId="0" fontId="16" fillId="33" borderId="0" xfId="43" applyNumberFormat="1" applyFont="1" applyFill="1" applyAlignment="1">
      <alignment horizontal="center" vertical="center" wrapText="1"/>
    </xf>
    <xf numFmtId="0" fontId="0" fillId="0" borderId="0" xfId="43" applyNumberFormat="1" applyFont="1"/>
    <xf numFmtId="0" fontId="59" fillId="0" borderId="0" xfId="43" applyNumberFormat="1" applyFont="1" applyFill="1"/>
    <xf numFmtId="0" fontId="59" fillId="0" borderId="0" xfId="43" applyNumberFormat="1" applyFont="1"/>
    <xf numFmtId="0" fontId="61" fillId="0" borderId="0" xfId="43" applyNumberFormat="1" applyFont="1"/>
    <xf numFmtId="0" fontId="61" fillId="0" borderId="0" xfId="43" applyNumberFormat="1" applyFont="1" applyBorder="1"/>
    <xf numFmtId="166" fontId="19" fillId="0" borderId="22" xfId="43" applyNumberFormat="1" applyFont="1" applyBorder="1"/>
    <xf numFmtId="166" fontId="19" fillId="0" borderId="18" xfId="43" applyNumberFormat="1" applyFont="1" applyBorder="1"/>
    <xf numFmtId="166" fontId="19" fillId="0" borderId="21" xfId="43" applyNumberFormat="1" applyFont="1" applyBorder="1"/>
    <xf numFmtId="1" fontId="16" fillId="33" borderId="0" xfId="43" applyNumberFormat="1" applyFont="1" applyFill="1" applyAlignment="1">
      <alignment horizontal="center" vertical="center" wrapText="1"/>
    </xf>
    <xf numFmtId="1" fontId="0" fillId="0" borderId="0" xfId="43" applyNumberFormat="1" applyFont="1"/>
    <xf numFmtId="1" fontId="59" fillId="0" borderId="0" xfId="43" applyNumberFormat="1" applyFont="1" applyFill="1"/>
    <xf numFmtId="1" fontId="59" fillId="0" borderId="0" xfId="43" applyNumberFormat="1" applyFont="1"/>
    <xf numFmtId="1" fontId="61" fillId="0" borderId="0" xfId="43" applyNumberFormat="1" applyFont="1"/>
    <xf numFmtId="1" fontId="61" fillId="0" borderId="0" xfId="43" applyNumberFormat="1" applyFont="1" applyBorder="1"/>
    <xf numFmtId="10" fontId="16" fillId="33" borderId="0" xfId="43" applyNumberFormat="1" applyFont="1" applyFill="1" applyAlignment="1">
      <alignment horizontal="center" vertical="center" wrapText="1"/>
    </xf>
    <xf numFmtId="10" fontId="59" fillId="0" borderId="0" xfId="43" applyNumberFormat="1" applyFont="1" applyFill="1"/>
    <xf numFmtId="10" fontId="59" fillId="0" borderId="0" xfId="43" applyNumberFormat="1" applyFont="1"/>
    <xf numFmtId="10" fontId="61" fillId="0" borderId="0" xfId="43" applyNumberFormat="1" applyFont="1" applyBorder="1"/>
    <xf numFmtId="0" fontId="71" fillId="36" borderId="38" xfId="0" applyFont="1" applyFill="1" applyBorder="1" applyAlignment="1" applyProtection="1">
      <alignment horizontal="center" vertical="center" wrapText="1"/>
      <protection locked="0"/>
    </xf>
    <xf numFmtId="0" fontId="71" fillId="36" borderId="41" xfId="0" applyFont="1" applyFill="1" applyBorder="1" applyAlignment="1" applyProtection="1">
      <alignment horizontal="center" vertical="center" wrapText="1"/>
      <protection locked="0"/>
    </xf>
    <xf numFmtId="0" fontId="71" fillId="36" borderId="45" xfId="0" applyFont="1" applyFill="1" applyBorder="1" applyAlignment="1" applyProtection="1">
      <alignment horizontal="center" vertical="center" wrapText="1"/>
      <protection locked="0"/>
    </xf>
    <xf numFmtId="0" fontId="73" fillId="36" borderId="39" xfId="0" applyFont="1" applyFill="1" applyBorder="1" applyAlignment="1" applyProtection="1">
      <alignment horizontal="left" vertical="center" wrapText="1"/>
      <protection locked="0"/>
    </xf>
    <xf numFmtId="0" fontId="73" fillId="36" borderId="0" xfId="0" applyFont="1" applyFill="1" applyBorder="1" applyAlignment="1" applyProtection="1">
      <alignment horizontal="left" vertical="center" wrapText="1"/>
      <protection locked="0"/>
    </xf>
    <xf numFmtId="0" fontId="71" fillId="36" borderId="39" xfId="0" applyFont="1" applyFill="1" applyBorder="1" applyAlignment="1" applyProtection="1">
      <alignment horizontal="left" vertical="center" wrapText="1"/>
      <protection locked="0"/>
    </xf>
    <xf numFmtId="0" fontId="71" fillId="36" borderId="0" xfId="0" applyFont="1" applyFill="1" applyBorder="1" applyAlignment="1" applyProtection="1">
      <alignment horizontal="left" vertical="center" wrapText="1"/>
      <protection locked="0"/>
    </xf>
    <xf numFmtId="0" fontId="71" fillId="36" borderId="42" xfId="0" applyFont="1" applyFill="1" applyBorder="1" applyAlignment="1" applyProtection="1">
      <alignment horizontal="left" vertical="center" wrapText="1"/>
      <protection locked="0"/>
    </xf>
    <xf numFmtId="0" fontId="70" fillId="43" borderId="0" xfId="0" applyFont="1" applyFill="1" applyBorder="1" applyAlignment="1" applyProtection="1">
      <alignment horizontal="left" vertical="center" wrapText="1"/>
      <protection locked="0"/>
    </xf>
    <xf numFmtId="0" fontId="72" fillId="36" borderId="0" xfId="0" applyFont="1" applyFill="1" applyBorder="1" applyAlignment="1" applyProtection="1">
      <alignment horizontal="center" vertical="center" wrapText="1"/>
      <protection locked="0"/>
    </xf>
    <xf numFmtId="0" fontId="72" fillId="36" borderId="42" xfId="0" applyFont="1" applyFill="1" applyBorder="1" applyAlignment="1" applyProtection="1">
      <alignment horizontal="center" vertical="center" wrapText="1"/>
      <protection locked="0"/>
    </xf>
    <xf numFmtId="0" fontId="73" fillId="36" borderId="42" xfId="0" applyFont="1" applyFill="1" applyBorder="1" applyAlignment="1" applyProtection="1">
      <alignment horizontal="left" vertical="center" wrapText="1"/>
      <protection locked="0"/>
    </xf>
    <xf numFmtId="0" fontId="74" fillId="36" borderId="0" xfId="0" applyFont="1" applyFill="1" applyBorder="1" applyAlignment="1">
      <alignment horizontal="left" vertical="center" wrapText="1"/>
    </xf>
    <xf numFmtId="0" fontId="74" fillId="36" borderId="42" xfId="0" applyFont="1" applyFill="1" applyBorder="1" applyAlignment="1">
      <alignment horizontal="left" vertical="center" wrapText="1"/>
    </xf>
    <xf numFmtId="0" fontId="77" fillId="0" borderId="47" xfId="0" applyFont="1" applyFill="1" applyBorder="1" applyAlignment="1" applyProtection="1">
      <alignment horizontal="left" vertical="center" wrapText="1"/>
      <protection locked="0"/>
    </xf>
    <xf numFmtId="0" fontId="77" fillId="0" borderId="48" xfId="0" applyFont="1" applyFill="1" applyBorder="1" applyAlignment="1" applyProtection="1">
      <alignment horizontal="left" vertical="center" wrapText="1"/>
      <protection locked="0"/>
    </xf>
    <xf numFmtId="0" fontId="75" fillId="43" borderId="0" xfId="0" applyFont="1" applyFill="1" applyBorder="1" applyAlignment="1">
      <alignment horizontal="center" vertical="center" wrapText="1"/>
    </xf>
    <xf numFmtId="0" fontId="78" fillId="36" borderId="0" xfId="0" applyFont="1" applyFill="1" applyBorder="1" applyAlignment="1">
      <alignment horizontal="left" vertical="center" wrapText="1"/>
    </xf>
    <xf numFmtId="0" fontId="78" fillId="36" borderId="42" xfId="0" applyFont="1" applyFill="1" applyBorder="1" applyAlignment="1">
      <alignment horizontal="left" vertical="center" wrapText="1"/>
    </xf>
    <xf numFmtId="0" fontId="63" fillId="36" borderId="0" xfId="0" applyFont="1" applyFill="1" applyBorder="1" applyAlignment="1" applyProtection="1">
      <alignment horizontal="center" vertical="center" wrapText="1"/>
    </xf>
    <xf numFmtId="0" fontId="65" fillId="0" borderId="0" xfId="0" applyFont="1" applyFill="1" applyBorder="1" applyAlignment="1">
      <alignment horizontal="justify" vertical="center" wrapText="1"/>
    </xf>
    <xf numFmtId="0" fontId="68" fillId="36" borderId="0" xfId="0" applyFont="1" applyFill="1" applyBorder="1" applyAlignment="1" applyProtection="1">
      <alignment horizontal="center" vertical="center" wrapText="1"/>
    </xf>
    <xf numFmtId="0" fontId="69" fillId="0" borderId="0" xfId="0" applyFont="1" applyFill="1" applyBorder="1" applyAlignment="1" applyProtection="1">
      <alignment horizontal="center" vertical="center" wrapText="1"/>
    </xf>
    <xf numFmtId="0" fontId="70" fillId="42" borderId="0" xfId="0" applyFont="1" applyFill="1" applyBorder="1" applyAlignment="1" applyProtection="1">
      <alignment horizontal="center" vertical="center" wrapText="1"/>
      <protection locked="0"/>
    </xf>
    <xf numFmtId="0" fontId="73" fillId="36" borderId="39" xfId="0" applyFont="1" applyFill="1" applyBorder="1" applyAlignment="1" applyProtection="1">
      <alignment horizontal="center" vertical="center" wrapText="1"/>
      <protection locked="0"/>
    </xf>
    <xf numFmtId="0" fontId="73" fillId="36" borderId="0" xfId="0" applyFont="1" applyFill="1" applyBorder="1" applyAlignment="1" applyProtection="1">
      <alignment horizontal="center" vertical="center" wrapText="1"/>
      <protection locked="0"/>
    </xf>
    <xf numFmtId="0" fontId="73" fillId="36" borderId="42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>
      <alignment horizontal="center"/>
    </xf>
    <xf numFmtId="0" fontId="33" fillId="36" borderId="51" xfId="0" applyFont="1" applyFill="1" applyBorder="1" applyAlignment="1">
      <alignment horizontal="center" vertical="center" wrapText="1"/>
    </xf>
    <xf numFmtId="0" fontId="43" fillId="36" borderId="0" xfId="0" applyFont="1" applyFill="1" applyBorder="1" applyAlignment="1">
      <alignment horizontal="left" vertical="top" wrapText="1"/>
    </xf>
    <xf numFmtId="0" fontId="33" fillId="36" borderId="18" xfId="0" applyFont="1" applyFill="1" applyBorder="1" applyAlignment="1">
      <alignment horizontal="center" vertical="center" wrapText="1"/>
    </xf>
    <xf numFmtId="0" fontId="33" fillId="36" borderId="19" xfId="0" applyFont="1" applyFill="1" applyBorder="1" applyAlignment="1">
      <alignment horizontal="center" vertical="center" wrapText="1"/>
    </xf>
    <xf numFmtId="10" fontId="37" fillId="36" borderId="18" xfId="43" applyNumberFormat="1" applyFont="1" applyFill="1" applyBorder="1" applyAlignment="1">
      <alignment horizontal="center" vertical="center" wrapText="1"/>
    </xf>
    <xf numFmtId="10" fontId="37" fillId="36" borderId="19" xfId="43" applyNumberFormat="1" applyFont="1" applyFill="1" applyBorder="1" applyAlignment="1">
      <alignment horizontal="center" vertical="center" wrapText="1"/>
    </xf>
    <xf numFmtId="0" fontId="35" fillId="44" borderId="23" xfId="0" applyFont="1" applyFill="1" applyBorder="1" applyAlignment="1">
      <alignment horizontal="center" vertical="center" wrapText="1"/>
    </xf>
    <xf numFmtId="0" fontId="33" fillId="36" borderId="0" xfId="0" applyFont="1" applyFill="1" applyBorder="1" applyAlignment="1">
      <alignment horizontal="left" vertical="top" wrapText="1"/>
    </xf>
    <xf numFmtId="0" fontId="38" fillId="37" borderId="0" xfId="0" applyFont="1" applyFill="1" applyAlignment="1">
      <alignment horizontal="center" vertical="center" wrapText="1"/>
    </xf>
    <xf numFmtId="0" fontId="37" fillId="36" borderId="18" xfId="0" applyFont="1" applyFill="1" applyBorder="1" applyAlignment="1">
      <alignment horizontal="center" vertical="center" wrapText="1"/>
    </xf>
    <xf numFmtId="0" fontId="37" fillId="36" borderId="18" xfId="0" applyFont="1" applyFill="1" applyBorder="1" applyAlignment="1">
      <alignment horizontal="left" vertical="top" wrapText="1"/>
    </xf>
    <xf numFmtId="0" fontId="36" fillId="44" borderId="23" xfId="0" applyFont="1" applyFill="1" applyBorder="1" applyAlignment="1">
      <alignment horizontal="center" vertical="center" wrapText="1"/>
    </xf>
    <xf numFmtId="0" fontId="37" fillId="36" borderId="19" xfId="0" applyFont="1" applyFill="1" applyBorder="1" applyAlignment="1">
      <alignment horizontal="left" vertical="top" wrapText="1"/>
    </xf>
    <xf numFmtId="0" fontId="37" fillId="36" borderId="51" xfId="0" applyFont="1" applyFill="1" applyBorder="1" applyAlignment="1">
      <alignment horizontal="left" vertical="top" wrapText="1"/>
    </xf>
    <xf numFmtId="0" fontId="33" fillId="36" borderId="20" xfId="0" applyFont="1" applyFill="1" applyBorder="1" applyAlignment="1">
      <alignment horizontal="left" vertical="top" wrapText="1"/>
    </xf>
    <xf numFmtId="0" fontId="43" fillId="36" borderId="20" xfId="0" applyFont="1" applyFill="1" applyBorder="1" applyAlignment="1">
      <alignment horizontal="left" vertical="top" wrapText="1"/>
    </xf>
    <xf numFmtId="0" fontId="37" fillId="36" borderId="51" xfId="0" applyFont="1" applyFill="1" applyBorder="1" applyAlignment="1">
      <alignment horizontal="center" vertical="center" wrapText="1"/>
    </xf>
    <xf numFmtId="10" fontId="37" fillId="36" borderId="51" xfId="43" applyNumberFormat="1" applyFont="1" applyFill="1" applyBorder="1" applyAlignment="1">
      <alignment horizontal="center" vertical="center" wrapText="1"/>
    </xf>
    <xf numFmtId="0" fontId="24" fillId="40" borderId="0" xfId="0" applyFont="1" applyFill="1" applyAlignment="1">
      <alignment horizontal="center" vertical="center" wrapText="1"/>
    </xf>
    <xf numFmtId="0" fontId="52" fillId="37" borderId="0" xfId="0" applyFont="1" applyFill="1" applyAlignment="1">
      <alignment horizontal="center"/>
    </xf>
    <xf numFmtId="0" fontId="37" fillId="0" borderId="21" xfId="0" applyNumberFormat="1" applyFont="1" applyBorder="1" applyAlignment="1">
      <alignment horizontal="center" vertical="center"/>
    </xf>
    <xf numFmtId="0" fontId="37" fillId="0" borderId="18" xfId="0" applyNumberFormat="1" applyFont="1" applyBorder="1" applyAlignment="1">
      <alignment horizontal="center" vertical="center"/>
    </xf>
    <xf numFmtId="0" fontId="37" fillId="0" borderId="21" xfId="0" applyNumberFormat="1" applyFont="1" applyBorder="1" applyAlignment="1">
      <alignment horizontal="left" vertical="top" wrapText="1"/>
    </xf>
    <xf numFmtId="0" fontId="37" fillId="0" borderId="18" xfId="0" applyNumberFormat="1" applyFont="1" applyBorder="1" applyAlignment="1">
      <alignment horizontal="left" vertical="top" wrapText="1"/>
    </xf>
    <xf numFmtId="0" fontId="37" fillId="0" borderId="20" xfId="0" applyNumberFormat="1" applyFont="1" applyBorder="1" applyAlignment="1">
      <alignment horizontal="center" vertical="center"/>
    </xf>
    <xf numFmtId="0" fontId="37" fillId="0" borderId="21" xfId="0" applyNumberFormat="1" applyFont="1" applyFill="1" applyBorder="1" applyAlignment="1">
      <alignment horizontal="left" vertical="top" wrapText="1"/>
    </xf>
    <xf numFmtId="0" fontId="37" fillId="0" borderId="20" xfId="0" applyNumberFormat="1" applyFont="1" applyFill="1" applyBorder="1" applyAlignment="1">
      <alignment horizontal="left" vertical="top" wrapText="1"/>
    </xf>
    <xf numFmtId="0" fontId="84" fillId="37" borderId="21" xfId="0" applyFont="1" applyFill="1" applyBorder="1" applyAlignment="1">
      <alignment horizontal="center" vertical="center" wrapText="1"/>
    </xf>
    <xf numFmtId="0" fontId="84" fillId="37" borderId="53" xfId="0" applyFont="1" applyFill="1" applyBorder="1" applyAlignment="1">
      <alignment horizontal="center" vertical="center" wrapText="1"/>
    </xf>
    <xf numFmtId="0" fontId="84" fillId="37" borderId="18" xfId="0" applyFont="1" applyFill="1" applyBorder="1" applyAlignment="1">
      <alignment horizontal="center" vertical="center" wrapText="1"/>
    </xf>
    <xf numFmtId="0" fontId="84" fillId="37" borderId="55" xfId="0" applyFont="1" applyFill="1" applyBorder="1" applyAlignment="1">
      <alignment horizontal="center" vertical="center" wrapText="1"/>
    </xf>
    <xf numFmtId="0" fontId="36" fillId="42" borderId="0" xfId="0" applyNumberFormat="1" applyFont="1" applyFill="1" applyBorder="1" applyAlignment="1">
      <alignment horizontal="center" vertical="center" wrapText="1"/>
    </xf>
    <xf numFmtId="0" fontId="36" fillId="42" borderId="20" xfId="0" applyNumberFormat="1" applyFont="1" applyFill="1" applyBorder="1" applyAlignment="1">
      <alignment horizontal="center" vertical="center" wrapText="1"/>
    </xf>
    <xf numFmtId="0" fontId="36" fillId="42" borderId="0" xfId="0" applyFont="1" applyFill="1" applyBorder="1" applyAlignment="1">
      <alignment horizontal="center" vertical="center"/>
    </xf>
    <xf numFmtId="0" fontId="37" fillId="0" borderId="22" xfId="0" applyNumberFormat="1" applyFont="1" applyBorder="1" applyAlignment="1">
      <alignment horizontal="center" vertical="center"/>
    </xf>
    <xf numFmtId="0" fontId="37" fillId="0" borderId="22" xfId="0" applyNumberFormat="1" applyFont="1" applyBorder="1" applyAlignment="1">
      <alignment horizontal="left" vertical="top" wrapText="1"/>
    </xf>
    <xf numFmtId="0" fontId="47" fillId="43" borderId="0" xfId="0" applyFont="1" applyFill="1" applyAlignment="1">
      <alignment horizontal="center" vertical="center"/>
    </xf>
    <xf numFmtId="165" fontId="26" fillId="42" borderId="0" xfId="0" applyNumberFormat="1" applyFont="1" applyFill="1" applyAlignment="1">
      <alignment horizontal="center" vertical="center"/>
    </xf>
    <xf numFmtId="165" fontId="26" fillId="42" borderId="28" xfId="0" applyNumberFormat="1" applyFont="1" applyFill="1" applyBorder="1" applyAlignment="1">
      <alignment horizontal="center" vertical="center"/>
    </xf>
    <xf numFmtId="0" fontId="49" fillId="37" borderId="52" xfId="0" applyFont="1" applyFill="1" applyBorder="1" applyAlignment="1">
      <alignment horizontal="center" vertical="center" wrapText="1"/>
    </xf>
    <xf numFmtId="0" fontId="49" fillId="37" borderId="21" xfId="0" applyFont="1" applyFill="1" applyBorder="1" applyAlignment="1">
      <alignment horizontal="center" vertical="center" wrapText="1"/>
    </xf>
    <xf numFmtId="0" fontId="49" fillId="37" borderId="54" xfId="0" applyFont="1" applyFill="1" applyBorder="1" applyAlignment="1">
      <alignment horizontal="center" vertical="center" wrapText="1"/>
    </xf>
    <xf numFmtId="0" fontId="49" fillId="37" borderId="18" xfId="0" applyFont="1" applyFill="1" applyBorder="1" applyAlignment="1">
      <alignment horizontal="center" vertical="center" wrapText="1"/>
    </xf>
    <xf numFmtId="0" fontId="22" fillId="39" borderId="0" xfId="0" applyFont="1" applyFill="1" applyBorder="1" applyAlignment="1">
      <alignment horizontal="center" vertical="center" wrapText="1"/>
    </xf>
    <xf numFmtId="165" fontId="23" fillId="36" borderId="0" xfId="0" applyNumberFormat="1" applyFont="1" applyFill="1" applyBorder="1" applyAlignment="1">
      <alignment horizontal="left" vertical="center" wrapText="1"/>
    </xf>
    <xf numFmtId="0" fontId="22" fillId="35" borderId="0" xfId="0" applyFont="1" applyFill="1" applyBorder="1" applyAlignment="1">
      <alignment horizontal="center" vertical="center" wrapText="1"/>
    </xf>
    <xf numFmtId="0" fontId="22" fillId="38" borderId="0" xfId="0" applyFont="1" applyFill="1" applyBorder="1" applyAlignment="1">
      <alignment horizontal="center" vertical="center" wrapText="1"/>
    </xf>
    <xf numFmtId="0" fontId="26" fillId="43" borderId="0" xfId="0" applyFont="1" applyFill="1" applyBorder="1" applyAlignment="1">
      <alignment horizontal="center" vertical="center" wrapText="1"/>
    </xf>
    <xf numFmtId="0" fontId="32" fillId="43" borderId="0" xfId="0" applyFont="1" applyFill="1" applyBorder="1" applyAlignment="1">
      <alignment horizontal="center" vertical="center" wrapText="1"/>
    </xf>
    <xf numFmtId="0" fontId="26" fillId="42" borderId="0" xfId="0" applyFont="1" applyFill="1" applyBorder="1" applyAlignment="1">
      <alignment horizontal="center" vertical="center"/>
    </xf>
    <xf numFmtId="0" fontId="40" fillId="0" borderId="21" xfId="0" applyNumberFormat="1" applyFont="1" applyBorder="1" applyAlignment="1">
      <alignment horizontal="left" vertical="center" wrapText="1"/>
    </xf>
    <xf numFmtId="0" fontId="40" fillId="0" borderId="18" xfId="0" applyNumberFormat="1" applyFont="1" applyBorder="1" applyAlignment="1">
      <alignment horizontal="left" vertical="center" wrapText="1"/>
    </xf>
    <xf numFmtId="0" fontId="26" fillId="42" borderId="0" xfId="0" applyNumberFormat="1" applyFont="1" applyFill="1" applyBorder="1" applyAlignment="1">
      <alignment horizontal="center" vertical="center" wrapText="1"/>
    </xf>
    <xf numFmtId="0" fontId="26" fillId="42" borderId="20" xfId="0" applyNumberFormat="1" applyFont="1" applyFill="1" applyBorder="1" applyAlignment="1">
      <alignment horizontal="center" vertical="center" wrapText="1"/>
    </xf>
    <xf numFmtId="0" fontId="40" fillId="0" borderId="21" xfId="0" applyNumberFormat="1" applyFont="1" applyFill="1" applyBorder="1" applyAlignment="1">
      <alignment horizontal="left" vertical="center" wrapText="1"/>
    </xf>
    <xf numFmtId="0" fontId="40" fillId="0" borderId="20" xfId="0" applyNumberFormat="1" applyFont="1" applyFill="1" applyBorder="1" applyAlignment="1">
      <alignment horizontal="left" vertical="center" wrapText="1"/>
    </xf>
    <xf numFmtId="0" fontId="40" fillId="0" borderId="22" xfId="0" applyNumberFormat="1" applyFont="1" applyBorder="1" applyAlignment="1">
      <alignment horizontal="center" vertical="center"/>
    </xf>
    <xf numFmtId="0" fontId="40" fillId="0" borderId="18" xfId="0" applyNumberFormat="1" applyFont="1" applyBorder="1" applyAlignment="1">
      <alignment horizontal="center" vertical="center"/>
    </xf>
    <xf numFmtId="0" fontId="40" fillId="0" borderId="21" xfId="0" applyNumberFormat="1" applyFont="1" applyBorder="1" applyAlignment="1">
      <alignment horizontal="center" vertical="center"/>
    </xf>
    <xf numFmtId="0" fontId="40" fillId="0" borderId="20" xfId="0" applyNumberFormat="1" applyFont="1" applyBorder="1" applyAlignment="1">
      <alignment horizontal="center" vertical="center"/>
    </xf>
    <xf numFmtId="0" fontId="40" fillId="0" borderId="0" xfId="0" applyNumberFormat="1" applyFont="1" applyBorder="1" applyAlignment="1">
      <alignment horizontal="left" vertical="center" wrapText="1"/>
    </xf>
    <xf numFmtId="0" fontId="40" fillId="0" borderId="22" xfId="0" applyNumberFormat="1" applyFont="1" applyBorder="1" applyAlignment="1">
      <alignment horizontal="left" vertical="center" wrapText="1"/>
    </xf>
    <xf numFmtId="166" fontId="31" fillId="36" borderId="0" xfId="43" applyNumberFormat="1" applyFont="1" applyFill="1" applyBorder="1" applyAlignment="1">
      <alignment horizontal="center" vertical="center"/>
    </xf>
    <xf numFmtId="165" fontId="20" fillId="40" borderId="0" xfId="0" applyNumberFormat="1" applyFont="1" applyFill="1" applyAlignment="1">
      <alignment horizontal="center" vertical="center"/>
    </xf>
    <xf numFmtId="10" fontId="19" fillId="37" borderId="0" xfId="43" applyNumberFormat="1" applyFont="1" applyFill="1" applyAlignment="1">
      <alignment horizontal="center" vertical="center"/>
    </xf>
    <xf numFmtId="165" fontId="18" fillId="37" borderId="0" xfId="0" applyNumberFormat="1" applyFont="1" applyFill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[0]" xfId="1" builtinId="6"/>
    <cellStyle name="Neutral" xfId="9" builtinId="28" customBuiltin="1"/>
    <cellStyle name="Normal" xfId="0" builtinId="0"/>
    <cellStyle name="Notas" xfId="16" builtinId="10" customBuiltin="1"/>
    <cellStyle name="Porcentaje" xfId="43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94">
    <dxf>
      <numFmt numFmtId="13" formatCode="0%"/>
    </dxf>
    <dxf>
      <numFmt numFmtId="166" formatCode="0.0%"/>
    </dxf>
    <dxf>
      <numFmt numFmtId="0" formatCode="General"/>
    </dxf>
    <dxf>
      <numFmt numFmtId="165" formatCode="&quot;$&quot;\ #,##0"/>
    </dxf>
    <dxf>
      <numFmt numFmtId="165" formatCode="&quot;$&quot;\ #,##0"/>
    </dxf>
    <dxf>
      <numFmt numFmtId="165" formatCode="&quot;$&quot;\ #,##0"/>
    </dxf>
    <dxf>
      <alignment wrapText="1" readingOrder="0"/>
    </dxf>
    <dxf>
      <alignment wrapText="1" readingOrder="0"/>
    </dxf>
    <dxf>
      <numFmt numFmtId="165" formatCode="&quot;$&quot;\ #,##0"/>
    </dxf>
    <dxf>
      <numFmt numFmtId="165" formatCode="&quot;$&quot;\ #,##0"/>
    </dxf>
    <dxf>
      <numFmt numFmtId="165" formatCode="&quot;$&quot;\ #,##0"/>
    </dxf>
    <dxf>
      <numFmt numFmtId="0" formatCode="General"/>
    </dxf>
    <dxf>
      <numFmt numFmtId="166" formatCode="0.0%"/>
    </dxf>
    <dxf>
      <numFmt numFmtId="13" formatCode="0%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5" formatCode="&quot;$&quot;\ #,##0"/>
    </dxf>
    <dxf>
      <numFmt numFmtId="168" formatCode="&quot;$&quot;\ #,##0.0"/>
    </dxf>
    <dxf>
      <numFmt numFmtId="169" formatCode="&quot;$&quot;\ #,##0.00"/>
    </dxf>
    <dxf>
      <numFmt numFmtId="168" formatCode="&quot;$&quot;\ #,##0.0"/>
    </dxf>
    <dxf>
      <numFmt numFmtId="165" formatCode="&quot;$&quot;\ #,##0"/>
    </dxf>
    <dxf>
      <numFmt numFmtId="14" formatCode="0.00%"/>
    </dxf>
    <dxf>
      <numFmt numFmtId="14" formatCode="0.00%"/>
    </dxf>
    <dxf>
      <numFmt numFmtId="166" formatCode="0.0%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theme="4" tint="0.3999755851924192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numFmt numFmtId="165" formatCode="&quot;$&quot;\ #,##0"/>
    </dxf>
    <dxf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</dxf>
    <dxf>
      <numFmt numFmtId="165" formatCode="&quot;$&quot;\ #,##0"/>
    </dxf>
    <dxf>
      <numFmt numFmtId="165" formatCode="&quot;$&quot;\ 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</dxf>
    <dxf>
      <font>
        <sz val="8"/>
        <name val="Century Gothic"/>
        <scheme val="none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  <dxf>
      <border diagonalUp="0" diagonalDown="0">
        <left/>
        <right/>
        <top/>
        <bottom style="hair">
          <color auto="1"/>
        </bottom>
        <vertical/>
        <horizontal/>
      </border>
    </dxf>
    <dxf>
      <font>
        <b val="0"/>
        <i val="0"/>
        <sz val="8"/>
        <name val="Century Gothic"/>
        <scheme val="none"/>
      </font>
    </dxf>
    <dxf>
      <font>
        <b val="0"/>
        <i val="0"/>
        <sz val="8"/>
        <name val="Century Gothic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sz val="7"/>
        <color rgb="FF003E65"/>
        <name val="Century Gothic"/>
        <scheme val="none"/>
      </font>
      <fill>
        <patternFill patternType="none">
          <fgColor indexed="64"/>
          <bgColor auto="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z val="8"/>
        <name val="Century Gothic"/>
        <scheme val="none"/>
      </font>
    </dxf>
  </dxfs>
  <tableStyles count="9" defaultTableStyle="TableStyleMedium2" defaultPivotStyle="PivotStyleLight16">
    <tableStyle name="Estilo de segmentación de datos 1" pivot="0" table="0" count="0"/>
    <tableStyle name="Estilo de segmentación de datos 2" pivot="0" table="0" count="1">
      <tableStyleElement type="wholeTable" dxfId="93"/>
    </tableStyle>
    <tableStyle name="Estilo de segmentación de datos 3" pivot="0" table="0" count="1">
      <tableStyleElement type="wholeTable" dxfId="92"/>
    </tableStyle>
    <tableStyle name="Estilo de segmentación de datos 4" pivot="0" table="0" count="1">
      <tableStyleElement type="wholeTable" dxfId="91"/>
    </tableStyle>
    <tableStyle name="Estilo de segmentación de datos 5" pivot="0" table="0" count="1">
      <tableStyleElement type="wholeTable" dxfId="90"/>
    </tableStyle>
    <tableStyle name="Estilo de segmentación de datos 6" pivot="0" table="0" count="1">
      <tableStyleElement type="wholeTable" dxfId="89"/>
    </tableStyle>
    <tableStyle name="Estilo de segmentación de datos 7" pivot="0" table="0" count="0"/>
    <tableStyle name="Estilo dinámico plano" table="0" count="3">
      <tableStyleElement type="headerRow" dxfId="88"/>
      <tableStyleElement type="totalRow" dxfId="87"/>
      <tableStyleElement type="secondRowStripe" dxfId="86"/>
    </tableStyle>
    <tableStyle name="Proyectos" pivot="0" table="0" count="1">
      <tableStyleElement type="wholeTable" dxfId="85"/>
    </tableStyle>
  </tableStyles>
  <colors>
    <mruColors>
      <color rgb="FF878787"/>
      <color rgb="FF009FE3"/>
      <color rgb="FF003E65"/>
      <color rgb="FFFFFFFF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  <x14:slicerStyle name="Estilo de segmentación de datos 4"/>
        <x14:slicerStyle name="Estilo de segmentación de datos 5"/>
        <x14:slicerStyle name="Estilo de segmentación de datos 6"/>
        <x14:slicerStyle name="Estilo de segmentación de datos 7"/>
        <x14:slicerStyle name="Proyectos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3.xml"/><Relationship Id="rId18" Type="http://schemas.openxmlformats.org/officeDocument/2006/relationships/pivotCacheDefinition" Target="pivotCache/pivotCacheDefinition8.xml"/><Relationship Id="rId26" Type="http://schemas.microsoft.com/office/2007/relationships/slicerCache" Target="slicerCaches/slicerCache2.xml"/><Relationship Id="rId39" Type="http://schemas.openxmlformats.org/officeDocument/2006/relationships/customXml" Target="../customXml/item7.xml"/><Relationship Id="rId21" Type="http://schemas.openxmlformats.org/officeDocument/2006/relationships/pivotCacheDefinition" Target="pivotCache/pivotCacheDefinition11.xml"/><Relationship Id="rId34" Type="http://schemas.openxmlformats.org/officeDocument/2006/relationships/customXml" Target="../customXml/item2.xml"/><Relationship Id="rId42" Type="http://schemas.openxmlformats.org/officeDocument/2006/relationships/customXml" Target="../customXml/item10.xml"/><Relationship Id="rId47" Type="http://schemas.openxmlformats.org/officeDocument/2006/relationships/customXml" Target="../customXml/item15.xml"/><Relationship Id="rId50" Type="http://schemas.openxmlformats.org/officeDocument/2006/relationships/customXml" Target="../customXml/item18.xml"/><Relationship Id="rId55" Type="http://schemas.openxmlformats.org/officeDocument/2006/relationships/customXml" Target="../customXml/item2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6.xml"/><Relationship Id="rId29" Type="http://schemas.openxmlformats.org/officeDocument/2006/relationships/styles" Target="styles.xml"/><Relationship Id="rId11" Type="http://schemas.openxmlformats.org/officeDocument/2006/relationships/pivotCacheDefinition" Target="pivotCache/pivotCacheDefinition1.xml"/><Relationship Id="rId24" Type="http://schemas.openxmlformats.org/officeDocument/2006/relationships/pivotCacheDefinition" Target="pivotCache/pivotCacheDefinition14.xml"/><Relationship Id="rId32" Type="http://schemas.openxmlformats.org/officeDocument/2006/relationships/calcChain" Target="calcChain.xml"/><Relationship Id="rId37" Type="http://schemas.openxmlformats.org/officeDocument/2006/relationships/customXml" Target="../customXml/item5.xml"/><Relationship Id="rId40" Type="http://schemas.openxmlformats.org/officeDocument/2006/relationships/customXml" Target="../customXml/item8.xml"/><Relationship Id="rId45" Type="http://schemas.openxmlformats.org/officeDocument/2006/relationships/customXml" Target="../customXml/item13.xml"/><Relationship Id="rId53" Type="http://schemas.openxmlformats.org/officeDocument/2006/relationships/customXml" Target="../customXml/item2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19" Type="http://schemas.openxmlformats.org/officeDocument/2006/relationships/pivotCacheDefinition" Target="pivotCache/pivotCacheDefinition9.xml"/><Relationship Id="rId31" Type="http://schemas.openxmlformats.org/officeDocument/2006/relationships/powerPivotData" Target="model/item.data"/><Relationship Id="rId44" Type="http://schemas.openxmlformats.org/officeDocument/2006/relationships/customXml" Target="../customXml/item12.xml"/><Relationship Id="rId52" Type="http://schemas.openxmlformats.org/officeDocument/2006/relationships/customXml" Target="../customXml/item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Relationship Id="rId22" Type="http://schemas.openxmlformats.org/officeDocument/2006/relationships/pivotCacheDefinition" Target="pivotCache/pivotCacheDefinition1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3.xml"/><Relationship Id="rId43" Type="http://schemas.openxmlformats.org/officeDocument/2006/relationships/customXml" Target="../customXml/item11.xml"/><Relationship Id="rId48" Type="http://schemas.openxmlformats.org/officeDocument/2006/relationships/customXml" Target="../customXml/item16.xml"/><Relationship Id="rId56" Type="http://schemas.openxmlformats.org/officeDocument/2006/relationships/customXml" Target="../customXml/item24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9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2.xml"/><Relationship Id="rId17" Type="http://schemas.openxmlformats.org/officeDocument/2006/relationships/pivotCacheDefinition" Target="pivotCache/pivotCacheDefinition7.xml"/><Relationship Id="rId25" Type="http://schemas.microsoft.com/office/2007/relationships/slicerCache" Target="slicerCaches/slicerCache1.xml"/><Relationship Id="rId33" Type="http://schemas.openxmlformats.org/officeDocument/2006/relationships/customXml" Target="../customXml/item1.xml"/><Relationship Id="rId38" Type="http://schemas.openxmlformats.org/officeDocument/2006/relationships/customXml" Target="../customXml/item6.xml"/><Relationship Id="rId46" Type="http://schemas.openxmlformats.org/officeDocument/2006/relationships/customXml" Target="../customXml/item14.xml"/><Relationship Id="rId20" Type="http://schemas.openxmlformats.org/officeDocument/2006/relationships/pivotCacheDefinition" Target="pivotCache/pivotCacheDefinition10.xml"/><Relationship Id="rId41" Type="http://schemas.openxmlformats.org/officeDocument/2006/relationships/customXml" Target="../customXml/item9.xml"/><Relationship Id="rId54" Type="http://schemas.openxmlformats.org/officeDocument/2006/relationships/customXml" Target="../customXml/item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pivotCacheDefinition" Target="pivotCache/pivotCacheDefinition5.xml"/><Relationship Id="rId23" Type="http://schemas.openxmlformats.org/officeDocument/2006/relationships/pivotCacheDefinition" Target="pivotCache/pivotCacheDefinition13.xml"/><Relationship Id="rId28" Type="http://schemas.openxmlformats.org/officeDocument/2006/relationships/connections" Target="connections.xml"/><Relationship Id="rId36" Type="http://schemas.openxmlformats.org/officeDocument/2006/relationships/customXml" Target="../customXml/item4.xml"/><Relationship Id="rId49" Type="http://schemas.openxmlformats.org/officeDocument/2006/relationships/customXml" Target="../customXml/item1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[Plan de Acción Institucional con Inversión 2016-2020.xlsx]Base MP!TablaDinámica15</c:name>
    <c:fmtId val="11"/>
  </c:pivotSource>
  <c:chart>
    <c:autoTitleDeleted val="1"/>
    <c:pivotFmts>
      <c:pivotFmt>
        <c:idx val="0"/>
      </c:pivotFmt>
      <c:pivotFmt>
        <c:idx val="1"/>
      </c:pivotFmt>
      <c:pivotFmt>
        <c:idx val="2"/>
        <c:dLbl>
          <c:idx val="0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</c:pivotFmt>
      <c:pivotFmt>
        <c:idx val="4"/>
        <c:dLbl>
          <c:idx val="0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  <c:pivotFmt>
        <c:idx val="6"/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7"/>
        <c:spPr>
          <a:pattFill prst="ltUpDiag">
            <a:fgClr>
              <a:schemeClr val="accent1">
                <a:shade val="76000"/>
              </a:schemeClr>
            </a:fgClr>
            <a:bgClr>
              <a:schemeClr val="accent1">
                <a:shade val="76000"/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>
                <a:shade val="76000"/>
              </a:schemeClr>
            </a:innerShdw>
          </a:effectLst>
        </c:spPr>
      </c:pivotFmt>
      <c:pivotFmt>
        <c:idx val="18"/>
        <c:spPr>
          <a:pattFill prst="ltUpDiag">
            <a:fgClr>
              <a:schemeClr val="accent1">
                <a:tint val="77000"/>
              </a:schemeClr>
            </a:fgClr>
            <a:bgClr>
              <a:schemeClr val="accent1">
                <a:tint val="77000"/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>
                <a:tint val="77000"/>
              </a:schemeClr>
            </a:innerShdw>
          </a:effectLst>
        </c:spPr>
      </c:pivotFmt>
      <c:pivotFmt>
        <c:idx val="19"/>
        <c:spPr>
          <a:solidFill>
            <a:schemeClr val="accent1">
              <a:lumMod val="60000"/>
              <a:lumOff val="40000"/>
            </a:schemeClr>
          </a:solidFill>
          <a:ln w="19050">
            <a:solidFill>
              <a:schemeClr val="lt1"/>
            </a:solidFill>
          </a:ln>
          <a:effectLst>
            <a:innerShdw blurRad="114300">
              <a:schemeClr val="accent1">
                <a:shade val="76000"/>
              </a:schemeClr>
            </a:innerShdw>
          </a:effectLst>
        </c:spPr>
      </c:pivotFmt>
      <c:pivotFmt>
        <c:idx val="20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1"/>
        <c:spPr>
          <a:pattFill prst="ltUpDiag">
            <a:fgClr>
              <a:schemeClr val="accent1">
                <a:tint val="77000"/>
              </a:schemeClr>
            </a:fgClr>
            <a:bgClr>
              <a:schemeClr val="accent1">
                <a:tint val="77000"/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>
                <a:tint val="77000"/>
              </a:schemeClr>
            </a:innerShdw>
          </a:effectLst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'Base MP'!$X$3</c:f>
              <c:strCache>
                <c:ptCount val="1"/>
                <c:pt idx="0">
                  <c:v>Total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shade val="76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B366-4DFB-97FD-F4DAD756A631}"/>
              </c:ext>
            </c:extLst>
          </c:dPt>
          <c:dPt>
            <c:idx val="1"/>
            <c:bubble3D val="0"/>
            <c:explosion val="0"/>
            <c:spPr>
              <a:pattFill prst="ltUpDiag">
                <a:fgClr>
                  <a:schemeClr val="accent1">
                    <a:tint val="77000"/>
                  </a:schemeClr>
                </a:fgClr>
                <a:bgClr>
                  <a:schemeClr val="accent1">
                    <a:tint val="77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tint val="77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B366-4DFB-97FD-F4DAD756A6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'Base MP'!$W$4:$W$5</c:f>
              <c:strCache>
                <c:ptCount val="2"/>
                <c:pt idx="0">
                  <c:v>Suma de % Avance total Plan de Desarrollo</c:v>
                </c:pt>
                <c:pt idx="1">
                  <c:v>Suma de Faltante</c:v>
                </c:pt>
              </c:strCache>
            </c:strRef>
          </c:cat>
          <c:val>
            <c:numRef>
              <c:f>'Base MP'!$X$4:$X$5</c:f>
              <c:numCache>
                <c:formatCode>General</c:formatCode>
                <c:ptCount val="2"/>
                <c:pt idx="0">
                  <c:v>92.88</c:v>
                </c:pt>
                <c:pt idx="1">
                  <c:v>7.1200000000000045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66-4DFB-97FD-F4DAD756A63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[Plan de Acción Institucional con Inversión 2016-2020.xlsx]Base MP!TablaDinámica15</c:name>
    <c:fmtId val="3"/>
  </c:pivotSource>
  <c:chart>
    <c:autoTitleDeleted val="1"/>
    <c:pivotFmts>
      <c:pivotFmt>
        <c:idx val="0"/>
      </c:pivotFmt>
      <c:pivotFmt>
        <c:idx val="1"/>
      </c:pivotFmt>
      <c:pivotFmt>
        <c:idx val="2"/>
        <c:dLbl>
          <c:idx val="0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</c:pivotFmt>
      <c:pivotFmt>
        <c:idx val="4"/>
        <c:spPr>
          <a:solidFill>
            <a:srgbClr val="878787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009FE3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>
              <a:tint val="77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'Base MP'!$X$3</c:f>
              <c:strCache>
                <c:ptCount val="1"/>
                <c:pt idx="0">
                  <c:v>Total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rgbClr val="009FE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FE-45F1-8611-20918FCFB5C7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B3C-4796-8536-A03F1146E6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'Base MP'!$W$4:$W$5</c:f>
              <c:strCache>
                <c:ptCount val="2"/>
                <c:pt idx="0">
                  <c:v>Suma de % Avance total Plan de Desarrollo</c:v>
                </c:pt>
                <c:pt idx="1">
                  <c:v>Suma de Faltante</c:v>
                </c:pt>
              </c:strCache>
            </c:strRef>
          </c:cat>
          <c:val>
            <c:numRef>
              <c:f>'Base MP'!$X$4:$X$5</c:f>
              <c:numCache>
                <c:formatCode>General</c:formatCode>
                <c:ptCount val="2"/>
                <c:pt idx="0">
                  <c:v>92.88</c:v>
                </c:pt>
                <c:pt idx="1">
                  <c:v>7.1200000000000045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C-4796-8536-A03F1146E61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202623</xdr:colOff>
      <xdr:row>0</xdr:row>
      <xdr:rowOff>0</xdr:rowOff>
    </xdr:from>
    <xdr:to>
      <xdr:col>1</xdr:col>
      <xdr:colOff>438150</xdr:colOff>
      <xdr:row>0</xdr:row>
      <xdr:rowOff>620506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23" y="0"/>
          <a:ext cx="616527" cy="620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91386</xdr:colOff>
      <xdr:row>2</xdr:row>
      <xdr:rowOff>17246</xdr:rowOff>
    </xdr:from>
    <xdr:to>
      <xdr:col>47</xdr:col>
      <xdr:colOff>98913</xdr:colOff>
      <xdr:row>4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od Meta Producto 2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 Meta Product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386" y="874496"/>
              <a:ext cx="8989602" cy="5542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8937</xdr:colOff>
          <xdr:row>13</xdr:row>
          <xdr:rowOff>113395</xdr:rowOff>
        </xdr:from>
        <xdr:to>
          <xdr:col>46</xdr:col>
          <xdr:colOff>175846</xdr:colOff>
          <xdr:row>18</xdr:row>
          <xdr:rowOff>73268</xdr:rowOff>
        </xdr:to>
        <xdr:pic>
          <xdr:nvPicPr>
            <xdr:cNvPr id="11" name="Imagen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MP'!$AM$60:$AQ$66" spid="_x0000_s590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771687" y="2721780"/>
              <a:ext cx="2181813" cy="91237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35</xdr:col>
      <xdr:colOff>82369</xdr:colOff>
      <xdr:row>5</xdr:row>
      <xdr:rowOff>100294</xdr:rowOff>
    </xdr:from>
    <xdr:to>
      <xdr:col>47</xdr:col>
      <xdr:colOff>112302</xdr:colOff>
      <xdr:row>14</xdr:row>
      <xdr:rowOff>19050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6654619" y="1552857"/>
          <a:ext cx="2434996" cy="1633256"/>
          <a:chOff x="15196704" y="7240046"/>
          <a:chExt cx="4572000" cy="2743200"/>
        </a:xfrm>
        <a:noFill/>
      </xdr:grpSpPr>
      <xdr:graphicFrame macro="">
        <xdr:nvGraphicFramePr>
          <xdr:cNvPr id="14" name="Gráfico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aphicFramePr/>
        </xdr:nvGraphicFramePr>
        <xdr:xfrm>
          <a:off x="15196704" y="7240046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'Base MP'!$P$40">
        <xdr:nvSpPr>
          <xdr:cNvPr id="15" name="Elips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6768095" y="7974984"/>
            <a:ext cx="1426455" cy="1269770"/>
          </a:xfrm>
          <a:prstGeom prst="ellipse">
            <a:avLst/>
          </a:prstGeom>
          <a:solidFill>
            <a:srgbClr val="003E65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E2D4E9C-C2F2-4AD9-A667-4B3A276605A8}" type="TxLink">
              <a:rPr lang="en-US" sz="800" b="1" i="0" u="none" strike="noStrike">
                <a:solidFill>
                  <a:schemeClr val="bg1"/>
                </a:solidFill>
                <a:latin typeface="Century Gothic" panose="020B0502020202020204" pitchFamily="34" charset="0"/>
                <a:cs typeface="Calibri"/>
              </a:rPr>
              <a:pPr algn="ctr"/>
              <a:t>92,88%</a:t>
            </a:fld>
            <a:endParaRPr lang="es-CO" sz="600" b="1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117231</xdr:colOff>
          <xdr:row>5</xdr:row>
          <xdr:rowOff>9526</xdr:rowOff>
        </xdr:from>
        <xdr:to>
          <xdr:col>35</xdr:col>
          <xdr:colOff>69270</xdr:colOff>
          <xdr:row>18</xdr:row>
          <xdr:rowOff>73828</xdr:rowOff>
        </xdr:to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MP'!$S$13:$AH$31" spid="_x0000_s591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17231" y="1466851"/>
              <a:ext cx="6533814" cy="254080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100187</xdr:colOff>
      <xdr:row>1</xdr:row>
      <xdr:rowOff>5129</xdr:rowOff>
    </xdr:from>
    <xdr:to>
      <xdr:col>1</xdr:col>
      <xdr:colOff>2343150</xdr:colOff>
      <xdr:row>9</xdr:row>
      <xdr:rowOff>88656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odigo proyecto inversión 1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igo proyecto invers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187" y="107706"/>
              <a:ext cx="2675251" cy="15489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1194955</xdr:colOff>
      <xdr:row>125</xdr:row>
      <xdr:rowOff>103909</xdr:rowOff>
    </xdr:from>
    <xdr:to>
      <xdr:col>62</xdr:col>
      <xdr:colOff>566802</xdr:colOff>
      <xdr:row>126</xdr:row>
      <xdr:rowOff>206950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odigo proyecto inversión">
              <a:extLst>
                <a:ext uri="{FF2B5EF4-FFF2-40B4-BE49-F238E27FC236}">
                  <a16:creationId xmlns:a16="http://schemas.microsoft.com/office/drawing/2014/main" id="{00000000-0008-0000-06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igo proyecto invers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629830" y="28702722"/>
              <a:ext cx="7595818" cy="3887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PrintsWithSheet="0"/>
  </xdr:twoCellAnchor>
  <xdr:twoCellAnchor editAs="absolute">
    <xdr:from>
      <xdr:col>12</xdr:col>
      <xdr:colOff>918754</xdr:colOff>
      <xdr:row>98</xdr:row>
      <xdr:rowOff>15355</xdr:rowOff>
    </xdr:from>
    <xdr:to>
      <xdr:col>14</xdr:col>
      <xdr:colOff>110963</xdr:colOff>
      <xdr:row>104</xdr:row>
      <xdr:rowOff>94145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odigo proyecto inversión 3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igo proyecto inversión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298198" y="21160855"/>
              <a:ext cx="1379394" cy="18452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225136</xdr:colOff>
      <xdr:row>0</xdr:row>
      <xdr:rowOff>0</xdr:rowOff>
    </xdr:from>
    <xdr:to>
      <xdr:col>15</xdr:col>
      <xdr:colOff>142010</xdr:colOff>
      <xdr:row>4</xdr:row>
      <xdr:rowOff>38098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Cod Meta Producto 3">
              <a:extLst>
                <a:ext uri="{FF2B5EF4-FFF2-40B4-BE49-F238E27FC236}">
                  <a16:creationId xmlns:a16="http://schemas.microsoft.com/office/drawing/2014/main" id="{00000000-0008-0000-07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 Meta Product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9954" y="0"/>
              <a:ext cx="6705600" cy="80009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35</xdr:col>
      <xdr:colOff>582632</xdr:colOff>
      <xdr:row>13</xdr:row>
      <xdr:rowOff>74467</xdr:rowOff>
    </xdr:from>
    <xdr:to>
      <xdr:col>41</xdr:col>
      <xdr:colOff>1214747</xdr:colOff>
      <xdr:row>30</xdr:row>
      <xdr:rowOff>28203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28157507" y="3179617"/>
          <a:ext cx="4565940" cy="2792186"/>
          <a:chOff x="15196704" y="7183582"/>
          <a:chExt cx="4572000" cy="2743200"/>
        </a:xfrm>
      </xdr:grpSpPr>
      <xdr:graphicFrame macro="">
        <xdr:nvGraphicFramePr>
          <xdr:cNvPr id="12" name="Gráfico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GraphicFramePr/>
        </xdr:nvGraphicFramePr>
        <xdr:xfrm>
          <a:off x="15196704" y="7183582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$P$40">
        <xdr:nvSpPr>
          <xdr:cNvPr id="13" name="Elipse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/>
        </xdr:nvSpPr>
        <xdr:spPr>
          <a:xfrm>
            <a:off x="16763999" y="7810500"/>
            <a:ext cx="1454728" cy="1481453"/>
          </a:xfrm>
          <a:prstGeom prst="ellipse">
            <a:avLst/>
          </a:prstGeom>
          <a:solidFill>
            <a:srgbClr val="003E65"/>
          </a:solidFill>
          <a:ln>
            <a:solidFill>
              <a:srgbClr val="003E65"/>
            </a:solidFill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35E48BF2-499F-4885-9956-DB8139E4FEA5}" type="TxLink">
              <a:rPr lang="en-US" sz="1800" b="1" i="0" u="none" strike="noStrike">
                <a:solidFill>
                  <a:schemeClr val="bg1"/>
                </a:solidFill>
                <a:latin typeface="Century Gothic" panose="020B0502020202020204" pitchFamily="34" charset="0"/>
                <a:cs typeface="Calibri"/>
              </a:rPr>
              <a:pPr algn="ctr"/>
              <a:t>92,88%</a:t>
            </a:fld>
            <a:endParaRPr lang="es-CO" sz="1800" b="1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dades%20compartidas\Equipo%20Seguimiento%20OAPI_2019\04_Planeaci&#243;n%20estrat&#233;gica\PAI\2019-10_29%20Informe_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Avance_meta_productoPDD"/>
      <sheetName val="Avance_proyectos_inversión"/>
      <sheetName val="Magnitud"/>
      <sheetName val="Hoja1"/>
      <sheetName val="Recursos"/>
      <sheetName val="Proy Inversion"/>
      <sheetName val="Estructura_pdd"/>
      <sheetName val="Base MP"/>
      <sheetName val="Hoja5"/>
      <sheetName val="Base Proy"/>
      <sheetName val="Metas proyecto"/>
      <sheetName val="2019-10_29 Informe_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uz Dary Guerrero Tibata" refreshedDate="44019.602489351855" createdVersion="5" refreshedVersion="6" minRefreshableVersion="3" recordCount="0" supportSubquery="1" supportAdvancedDrill="1">
  <cacheSource type="external" connectionId="5"/>
  <cacheFields count="14">
    <cacheField name="[Proyectos_inversion].[Codigo proyecto inversión].[Codigo proyecto inversión]" caption="Codigo proyecto inversión" numFmtId="0" hierarchy="39" level="1">
      <sharedItems containsSemiMixedTypes="0" containsNonDate="0" containsString="0"/>
    </cacheField>
    <cacheField name="[Proyectos_inversion].[Codigo interno meta].[Codigo interno meta]" caption="Codigo interno meta" numFmtId="0" hierarchy="42" level="1">
      <sharedItems containsSemiMixedTypes="0" containsString="0" containsNumber="1" containsInteger="1" minValue="1" maxValue="23" count="2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</sharedItems>
      <extLst>
        <ext xmlns:x15="http://schemas.microsoft.com/office/spreadsheetml/2010/11/main" uri="{4F2E5C28-24EA-4eb8-9CBF-B6C8F9C3D259}">
          <x15:cachedUniqueNames>
            <x15:cachedUniqueName index="0" name="[Proyectos_inversion].[Codigo interno meta].&amp;[1]"/>
            <x15:cachedUniqueName index="1" name="[Proyectos_inversion].[Codigo interno meta].&amp;[2]"/>
            <x15:cachedUniqueName index="2" name="[Proyectos_inversion].[Codigo interno meta].&amp;[3]"/>
            <x15:cachedUniqueName index="3" name="[Proyectos_inversion].[Codigo interno meta].&amp;[4]"/>
            <x15:cachedUniqueName index="4" name="[Proyectos_inversion].[Codigo interno meta].&amp;[5]"/>
            <x15:cachedUniqueName index="5" name="[Proyectos_inversion].[Codigo interno meta].&amp;[6]"/>
            <x15:cachedUniqueName index="6" name="[Proyectos_inversion].[Codigo interno meta].&amp;[7]"/>
            <x15:cachedUniqueName index="7" name="[Proyectos_inversion].[Codigo interno meta].&amp;[8]"/>
            <x15:cachedUniqueName index="8" name="[Proyectos_inversion].[Codigo interno meta].&amp;[9]"/>
            <x15:cachedUniqueName index="9" name="[Proyectos_inversion].[Codigo interno meta].&amp;[10]"/>
            <x15:cachedUniqueName index="10" name="[Proyectos_inversion].[Codigo interno meta].&amp;[11]"/>
            <x15:cachedUniqueName index="11" name="[Proyectos_inversion].[Codigo interno meta].&amp;[12]"/>
            <x15:cachedUniqueName index="12" name="[Proyectos_inversion].[Codigo interno meta].&amp;[13]"/>
            <x15:cachedUniqueName index="13" name="[Proyectos_inversion].[Codigo interno meta].&amp;[14]"/>
            <x15:cachedUniqueName index="14" name="[Proyectos_inversion].[Codigo interno meta].&amp;[15]"/>
            <x15:cachedUniqueName index="15" name="[Proyectos_inversion].[Codigo interno meta].&amp;[16]"/>
            <x15:cachedUniqueName index="16" name="[Proyectos_inversion].[Codigo interno meta].&amp;[17]"/>
            <x15:cachedUniqueName index="17" name="[Proyectos_inversion].[Codigo interno meta].&amp;[18]"/>
            <x15:cachedUniqueName index="18" name="[Proyectos_inversion].[Codigo interno meta].&amp;[19]"/>
            <x15:cachedUniqueName index="19" name="[Proyectos_inversion].[Codigo interno meta].&amp;[20]"/>
            <x15:cachedUniqueName index="20" name="[Proyectos_inversion].[Codigo interno meta].&amp;[21]"/>
            <x15:cachedUniqueName index="21" name="[Proyectos_inversion].[Codigo interno meta].&amp;[22]"/>
            <x15:cachedUniqueName index="22" name="[Proyectos_inversion].[Codigo interno meta].&amp;[23]"/>
          </x15:cachedUniqueNames>
        </ext>
      </extLst>
    </cacheField>
    <cacheField name="[Measures].[Suma de Magnitud programada 2017]" caption="Suma de Magnitud programada 2017" numFmtId="0" hierarchy="154" level="32767"/>
    <cacheField name="[Measures].[Suma de Magnitud ejecutada 2017]" caption="Suma de Magnitud ejecutada 2017" numFmtId="0" hierarchy="155" level="32767"/>
    <cacheField name="[Measures].[Suma de Magnitud programada 2018]" caption="Suma de Magnitud programada 2018" numFmtId="0" hierarchy="158" level="32767"/>
    <cacheField name="[Measures].[Suma de Magnitud ejecutada 2018]" caption="Suma de Magnitud ejecutada 2018" numFmtId="0" hierarchy="159" level="32767"/>
    <cacheField name="[Measures].[Suma de Magnitud ejecutada 2016]" caption="Suma de Magnitud ejecutada 2016" numFmtId="0" hierarchy="153" level="32767"/>
    <cacheField name="[Measures].[Suma de Magnitud programada 2016]" caption="Suma de Magnitud programada 2016" numFmtId="0" hierarchy="152" level="32767"/>
    <cacheField name="[Measures].[Promedio de Magnitud programada 2019]" caption="Promedio de Magnitud programada 2019" numFmtId="0" hierarchy="204" level="32767"/>
    <cacheField name="[Measures].[Promedio de Magnitud ejecutada 2019]" caption="Promedio de Magnitud ejecutada 2019" numFmtId="0" hierarchy="205" level="32767"/>
    <cacheField name="[Measures].[Promedio de Magnitud programada PDD]" caption="Promedio de Magnitud programada PDD" numFmtId="0" hierarchy="208" level="32767"/>
    <cacheField name="[Measures].[Promedio de Magnitud ejecutada PDD]" caption="Promedio de Magnitud ejecutada PDD" numFmtId="0" hierarchy="210" level="32767"/>
    <cacheField name="[Measures].[Promedio de Magnitud programada 2020]" caption="Promedio de Magnitud programada 2020" numFmtId="0" hierarchy="206" level="32767"/>
    <cacheField name="[Measures].[Promedio de % Avance PDD]" caption="Promedio de % Avance PDD" numFmtId="0" hierarchy="213" level="32767"/>
  </cacheFields>
  <cacheHierarchies count="215">
    <cacheHierarchy uniqueName="[Estructura_plan].[Cod Pilar / Eje]" caption="Cod Pilar / Eje" attribute="1" defaultMemberUniqueName="[Estructura_plan].[Cod Pilar / Eje].[All]" allUniqueName="[Estructura_plan].[Cod Pilar / Eje].[All]" dimensionUniqueName="[Estructura_plan]" displayFolder="" count="0" memberValueDatatype="20" unbalanced="0"/>
    <cacheHierarchy uniqueName="[Estructura_plan].[Pilar / Eje]" caption="Pilar / Eje" attribute="1" defaultMemberUniqueName="[Estructura_plan].[Pilar / Eje].[All]" allUniqueName="[Estructura_plan].[Pilar / Eje].[All]" dimensionUniqueName="[Estructura_plan]" displayFolder="" count="0" memberValueDatatype="130" unbalanced="0"/>
    <cacheHierarchy uniqueName="[Estructura_plan].[Cod Programa]" caption="Cod Programa" attribute="1" defaultMemberUniqueName="[Estructura_plan].[Cod Programa].[All]" allUniqueName="[Estructura_plan].[Cod Programa].[All]" dimensionUniqueName="[Estructura_plan]" displayFolder="" count="0" memberValueDatatype="20" unbalanced="0"/>
    <cacheHierarchy uniqueName="[Estructura_plan].[Programa]" caption="Programa" attribute="1" defaultMemberUniqueName="[Estructura_plan].[Programa].[All]" allUniqueName="[Estructura_plan].[Programa].[All]" dimensionUniqueName="[Estructura_plan]" displayFolder="" count="0" memberValueDatatype="130" unbalanced="0"/>
    <cacheHierarchy uniqueName="[Estructura_plan].[Cod Proyecto prioritario]" caption="Cod Proyecto prioritario" attribute="1" defaultMemberUniqueName="[Estructura_plan].[Cod Proyecto prioritario].[All]" allUniqueName="[Estructura_plan].[Cod Proyecto prioritario].[All]" dimensionUniqueName="[Estructura_plan]" displayFolder="" count="0" memberValueDatatype="20" unbalanced="0"/>
    <cacheHierarchy uniqueName="[Estructura_plan].[Proyecto prioritario]" caption="Proyecto prioritario" attribute="1" defaultMemberUniqueName="[Estructura_plan].[Proyecto prioritario].[All]" allUniqueName="[Estructura_plan].[Proyecto prioritario].[All]" dimensionUniqueName="[Estructura_plan]" displayFolder="" count="0" memberValueDatatype="130" unbalanced="0"/>
    <cacheHierarchy uniqueName="[Magnitud_Metaproducto].[ind_id_rep]" caption="ind_id_rep" attribute="1" defaultMemberUniqueName="[Magnitud_Metaproducto].[ind_id_rep].[All]" allUniqueName="[Magnitud_Metaproducto].[ind_id_rep].[All]" dimensionUniqueName="[Magnitud_Metaproducto]" displayFolder="" count="0" memberValueDatatype="20" unbalanced="0"/>
    <cacheHierarchy uniqueName="[Magnitud_Metaproducto].[ind_id]" caption="ind_id" attribute="1" defaultMemberUniqueName="[Magnitud_Metaproducto].[ind_id].[All]" allUniqueName="[Magnitud_Metaproducto].[ind_id].[All]" dimensionUniqueName="[Magnitud_Metaproducto]" displayFolder="" count="0" memberValueDatatype="130" unbalanced="0"/>
    <cacheHierarchy uniqueName="[Magnitud_Metaproducto].[ind_codigo_pd]" caption="ind_codigo_pd" attribute="1" defaultMemberUniqueName="[Magnitud_Metaproducto].[ind_codigo_pd].[All]" allUniqueName="[Magnitud_Metaproducto].[ind_codigo_pd].[All]" dimensionUniqueName="[Magnitud_Metaproducto]" displayFolder="" count="0" memberValueDatatype="20" unbalanced="0"/>
    <cacheHierarchy uniqueName="[Magnitud_Metaproducto].[ind_ano_prog_repr]" caption="ind_ano_prog_repr" attribute="1" defaultMemberUniqueName="[Magnitud_Metaproducto].[ind_ano_prog_repr].[All]" allUniqueName="[Magnitud_Metaproducto].[ind_ano_prog_repr].[All]" dimensionUniqueName="[Magnitud_Metaproducto]" displayFolder="" count="0" memberValueDatatype="20" unbalanced="0"/>
    <cacheHierarchy uniqueName="[Magnitud_Metaproducto].[ind_version_pa]" caption="ind_version_pa" attribute="1" defaultMemberUniqueName="[Magnitud_Metaproducto].[ind_version_pa].[All]" allUniqueName="[Magnitud_Metaproducto].[ind_version_pa].[All]" dimensionUniqueName="[Magnitud_Metaproducto]" displayFolder="" count="0" memberValueDatatype="20" unbalanced="0"/>
    <cacheHierarchy uniqueName="[Magnitud_Metaproducto].[Cod Sector]" caption="Cod Sector" attribute="1" defaultMemberUniqueName="[Magnitud_Metaproducto].[Cod Sector].[All]" allUniqueName="[Magnitud_Metaproducto].[Cod Sector].[All]" dimensionUniqueName="[Magnitud_Metaproducto]" displayFolder="" count="0" memberValueDatatype="20" unbalanced="0"/>
    <cacheHierarchy uniqueName="[Magnitud_Metaproducto].[Cod Entidad]" caption="Cod Entidad" attribute="1" defaultMemberUniqueName="[Magnitud_Metaproducto].[Cod Entidad].[All]" allUniqueName="[Magnitud_Metaproducto].[Cod Entidad].[All]" dimensionUniqueName="[Magnitud_Metaproducto]" displayFolder="" count="0" memberValueDatatype="20" unbalanced="0"/>
    <cacheHierarchy uniqueName="[Magnitud_Metaproducto].[Cod interno programa]" caption="Cod interno programa" attribute="1" defaultMemberUniqueName="[Magnitud_Metaproducto].[Cod interno programa].[All]" allUniqueName="[Magnitud_Metaproducto].[Cod interno programa].[All]" dimensionUniqueName="[Magnitud_Metaproducto]" displayFolder="" count="0" memberValueDatatype="20" unbalanced="0"/>
    <cacheHierarchy uniqueName="[Magnitud_Metaproducto].[Cod Proyecto prioritario]" caption="Cod Proyecto prioritario" attribute="1" defaultMemberUniqueName="[Magnitud_Metaproducto].[Cod Proyecto prioritario].[All]" allUniqueName="[Magnitud_Metaproducto].[Cod Proyecto prioritario].[All]" dimensionUniqueName="[Magnitud_Metaproducto]" displayFolder="" count="0" memberValueDatatype="20" unbalanced="0"/>
    <cacheHierarchy uniqueName="[Magnitud_Metaproducto].[Cod Meta Producto]" caption="Cod Meta Producto" attribute="1" defaultMemberUniqueName="[Magnitud_Metaproducto].[Cod Meta Producto].[All]" allUniqueName="[Magnitud_Metaproducto].[Cod Meta Producto].[All]" dimensionUniqueName="[Magnitud_Metaproducto]" displayFolder="" count="0" memberValueDatatype="20" unbalanced="0"/>
    <cacheHierarchy uniqueName="[Magnitud_Metaproducto].[Cod Indicador]" caption="Cod Indicador" attribute="1" defaultMemberUniqueName="[Magnitud_Metaproducto].[Cod Indicador].[All]" allUniqueName="[Magnitud_Metaproducto].[Cod Indicador].[All]" dimensionUniqueName="[Magnitud_Metaproducto]" displayFolder="" count="0" memberValueDatatype="20" unbalanced="0"/>
    <cacheHierarchy uniqueName="[Magnitud_Metaproducto].[Nombre indicador]" caption="Nombre indicador" attribute="1" defaultMemberUniqueName="[Magnitud_Metaproducto].[Nombre indicador].[All]" allUniqueName="[Magnitud_Metaproducto].[Nombre indicador].[All]" dimensionUniqueName="[Magnitud_Metaproducto]" displayFolder="" count="0" memberValueDatatype="130" unbalanced="0"/>
    <cacheHierarchy uniqueName="[Magnitud_Metaproducto].[Tipo de anualización indicador]" caption="Tipo de anualización indicador" attribute="1" defaultMemberUniqueName="[Magnitud_Metaproducto].[Tipo de anualización indicador].[All]" allUniqueName="[Magnitud_Metaproducto].[Tipo de anualización indicador].[All]" dimensionUniqueName="[Magnitud_Metaproducto]" displayFolder="" count="0" memberValueDatatype="130" unbalanced="0"/>
    <cacheHierarchy uniqueName="[Magnitud_Metaproducto].[Cod estado indicador en plan de acción]" caption="Cod estado indicador en plan de acción" attribute="1" defaultMemberUniqueName="[Magnitud_Metaproducto].[Cod estado indicador en plan de acción].[All]" allUniqueName="[Magnitud_Metaproducto].[Cod estado indicador en plan de acción].[All]" dimensionUniqueName="[Magnitud_Metaproducto]" displayFolder="" count="0" memberValueDatatype="20" unbalanced="0"/>
    <cacheHierarchy uniqueName="[Magnitud_Metaproducto].[Estado indicador en plan de acción]" caption="Estado indicador en plan de acción" attribute="1" defaultMemberUniqueName="[Magnitud_Metaproducto].[Estado indicador en plan de acción].[All]" allUniqueName="[Magnitud_Metaproducto].[Estado indicador en plan de acción].[All]" dimensionUniqueName="[Magnitud_Metaproducto]" displayFolder="" count="0" memberValueDatatype="130" unbalanced="0"/>
    <cacheHierarchy uniqueName="[Magnitud_Metaproducto].[Vigencia]" caption="Vigencia" attribute="1" defaultMemberUniqueName="[Magnitud_Metaproducto].[Vigencia].[All]" allUniqueName="[Magnitud_Metaproducto].[Vigencia].[All]" dimensionUniqueName="[Magnitud_Metaproducto]" displayFolder="" count="0" memberValueDatatype="20" unbalanced="0"/>
    <cacheHierarchy uniqueName="[Magnitud_Metaproducto].[Programación inicial]" caption="Programación inicial" attribute="1" defaultMemberUniqueName="[Magnitud_Metaproducto].[Programación inicial].[All]" allUniqueName="[Magnitud_Metaproducto].[Programación inicial].[All]" dimensionUniqueName="[Magnitud_Metaproducto]" displayFolder="" count="0" memberValueDatatype="5" unbalanced="0"/>
    <cacheHierarchy uniqueName="[Magnitud_Metaproducto].[Programación actual]" caption="Programación actual" attribute="1" defaultMemberUniqueName="[Magnitud_Metaproducto].[Programación actual].[All]" allUniqueName="[Magnitud_Metaproducto].[Programación actual].[All]" dimensionUniqueName="[Magnitud_Metaproducto]" displayFolder="" count="0" memberValueDatatype="5" unbalanced="0"/>
    <cacheHierarchy uniqueName="[Magnitud_Metaproducto].[Ejecución]" caption="Ejecución" attribute="1" defaultMemberUniqueName="[Magnitud_Metaproducto].[Ejecución].[All]" allUniqueName="[Magnitud_Metaproducto].[Ejecución].[All]" dimensionUniqueName="[Magnitud_Metaproducto]" displayFolder="" count="0" memberValueDatatype="5" unbalanced="0"/>
    <cacheHierarchy uniqueName="[Magnitud_Metaproducto].[% Avance]" caption="% Avance" attribute="1" defaultMemberUniqueName="[Magnitud_Metaproducto].[% Avance].[All]" allUniqueName="[Magnitud_Metaproducto].[% Avance].[All]" dimensionUniqueName="[Magnitud_Metaproducto]" displayFolder="" count="0" memberValueDatatype="5" unbalanced="0"/>
    <cacheHierarchy uniqueName="[Magnitud_Metaproducto].[% Avance Trascurrido Plan de Desarrollo]" caption="% Avance Trascurrido Plan de Desarrollo" attribute="1" defaultMemberUniqueName="[Magnitud_Metaproducto].[% Avance Trascurrido Plan de Desarrollo].[All]" allUniqueName="[Magnitud_Metaproducto].[% Avance Trascurrido Plan de Desarrollo].[All]" dimensionUniqueName="[Magnitud_Metaproducto]" displayFolder="" count="0" memberValueDatatype="5" unbalanced="0"/>
    <cacheHierarchy uniqueName="[Magnitud_Metaproducto].[% Avance total Plan de Desarrollo]" caption="% Avance total Plan de Desarrollo" attribute="1" defaultMemberUniqueName="[Magnitud_Metaproducto].[% Avance total Plan de Desarrollo].[All]" allUniqueName="[Magnitud_Metaproducto].[% Avance total Plan de Desarrollo].[All]" dimensionUniqueName="[Magnitud_Metaproducto]" displayFolder="" count="0" memberValueDatatype="5" unbalanced="0"/>
    <cacheHierarchy uniqueName="[Magnitud_Metaproducto].[Faltante]" caption="Faltante" attribute="1" defaultMemberUniqueName="[Magnitud_Metaproducto].[Faltante].[All]" allUniqueName="[Magnitud_Metaproducto].[Faltante].[All]" dimensionUniqueName="[Magnitud_Metaproducto]" displayFolder="" count="0" memberValueDatatype="5" unbalanced="0"/>
    <cacheHierarchy uniqueName="[Proyectos_inversion].[py_id_rep]" caption="py_id_rep" attribute="1" defaultMemberUniqueName="[Proyectos_inversion].[py_id_rep].[All]" allUniqueName="[Proyectos_inversion].[py_id_rep].[All]" dimensionUniqueName="[Proyectos_inversion]" displayFolder="" count="0" memberValueDatatype="20" unbalanced="0"/>
    <cacheHierarchy uniqueName="[Proyectos_inversion].[py_id]" caption="py_id" attribute="1" defaultMemberUniqueName="[Proyectos_inversion].[py_id].[All]" allUniqueName="[Proyectos_inversion].[py_id].[All]" dimensionUniqueName="[Proyectos_inversion]" displayFolder="" count="0" memberValueDatatype="130" unbalanced="0"/>
    <cacheHierarchy uniqueName="[Proyectos_inversion].[Cod Plan de desarrollo]" caption="Cod Plan de desarrollo" attribute="1" defaultMemberUniqueName="[Proyectos_inversion].[Cod Plan de desarrollo].[All]" allUniqueName="[Proyectos_inversion].[Cod Plan de desarrollo].[All]" dimensionUniqueName="[Proyectos_inversion]" displayFolder="" count="0" memberValueDatatype="20" unbalanced="0"/>
    <cacheHierarchy uniqueName="[Proyectos_inversion].[Vigencia reporte]" caption="Vigencia reporte" attribute="1" defaultMemberUniqueName="[Proyectos_inversion].[Vigencia reporte].[All]" allUniqueName="[Proyectos_inversion].[Vigencia reporte].[All]" dimensionUniqueName="[Proyectos_inversion]" displayFolder="" count="0" memberValueDatatype="20" unbalanced="0"/>
    <cacheHierarchy uniqueName="[Proyectos_inversion].[Versión plan de acción]" caption="Versión plan de acción" attribute="1" defaultMemberUniqueName="[Proyectos_inversion].[Versión plan de acción].[All]" allUniqueName="[Proyectos_inversion].[Versión plan de acción].[All]" dimensionUniqueName="[Proyectos_inversion]" displayFolder="" count="0" memberValueDatatype="20" unbalanced="0"/>
    <cacheHierarchy uniqueName="[Proyectos_inversion].[Cod Sector]" caption="Cod Sector" attribute="1" defaultMemberUniqueName="[Proyectos_inversion].[Cod Sector].[All]" allUniqueName="[Proyectos_inversion].[Cod Sector].[All]" dimensionUniqueName="[Proyectos_inversion]" displayFolder="" count="0" memberValueDatatype="20" unbalanced="0"/>
    <cacheHierarchy uniqueName="[Proyectos_inversion].[Cod Entidad]" caption="Cod Entidad" attribute="1" defaultMemberUniqueName="[Proyectos_inversion].[Cod Entidad].[All]" allUniqueName="[Proyectos_inversion].[Cod Entidad].[All]" dimensionUniqueName="[Proyectos_inversion]" displayFolder="" count="0" memberValueDatatype="20" unbalanced="0"/>
    <cacheHierarchy uniqueName="[Proyectos_inversion].[Cod interno programa]" caption="Cod interno programa" attribute="1" defaultMemberUniqueName="[Proyectos_inversion].[Cod interno programa].[All]" allUniqueName="[Proyectos_inversion].[Cod interno programa].[All]" dimensionUniqueName="[Proyectos_inversion]" displayFolder="" count="0" memberValueDatatype="20" unbalanced="0"/>
    <cacheHierarchy uniqueName="[Proyectos_inversion].[Cod Proyecto prioritario]" caption="Cod Proyecto prioritario" attribute="1" defaultMemberUniqueName="[Proyectos_inversion].[Cod Proyecto prioritario].[All]" allUniqueName="[Proyectos_inversion].[Cod Proyecto prioritario].[All]" dimensionUniqueName="[Proyectos_inversion]" displayFolder="" count="0" memberValueDatatype="20" unbalanced="0"/>
    <cacheHierarchy uniqueName="[Proyectos_inversion].[Cod Meta Producto]" caption="Cod Meta Producto" attribute="1" defaultMemberUniqueName="[Proyectos_inversion].[Cod Meta Producto].[All]" allUniqueName="[Proyectos_inversion].[Cod Meta Producto].[All]" dimensionUniqueName="[Proyectos_inversion]" displayFolder="" count="0" memberValueDatatype="20" unbalanced="0"/>
    <cacheHierarchy uniqueName="[Proyectos_inversion].[Codigo proyecto inversión]" caption="Codigo proyecto inversión" attribute="1" defaultMemberUniqueName="[Proyectos_inversion].[Codigo proyecto inversión].[All]" allUniqueName="[Proyectos_inversion].[Codigo proyecto inversión].[All]" dimensionUniqueName="[Proyectos_inversion]" displayFolder="" count="2" memberValueDatatype="20" unbalanced="0">
      <fieldsUsage count="2">
        <fieldUsage x="-1"/>
        <fieldUsage x="0"/>
      </fieldsUsage>
    </cacheHierarchy>
    <cacheHierarchy uniqueName="[Proyectos_inversion].[py_n7_diferente]" caption="py_n7_diferente" attribute="1" defaultMemberUniqueName="[Proyectos_inversion].[py_n7_diferente].[All]" allUniqueName="[Proyectos_inversion].[py_n7_diferente].[All]" dimensionUniqueName="[Proyectos_inversion]" displayFolder="" count="0" memberValueDatatype="20" unbalanced="0"/>
    <cacheHierarchy uniqueName="[Proyectos_inversion].[Proyecto de inversión]" caption="Proyecto de inversión" attribute="1" defaultMemberUniqueName="[Proyectos_inversion].[Proyecto de inversión].[All]" allUniqueName="[Proyectos_inversion].[Proyecto de inversión].[All]" dimensionUniqueName="[Proyectos_inversion]" displayFolder="" count="0" memberValueDatatype="130" unbalanced="0"/>
    <cacheHierarchy uniqueName="[Proyectos_inversion].[Codigo interno meta]" caption="Codigo interno meta" attribute="1" defaultMemberUniqueName="[Proyectos_inversion].[Codigo interno meta].[All]" allUniqueName="[Proyectos_inversion].[Codigo interno meta].[All]" dimensionUniqueName="[Proyectos_inversion]" displayFolder="" count="2" memberValueDatatype="20" unbalanced="0">
      <fieldsUsage count="2">
        <fieldUsage x="-1"/>
        <fieldUsage x="1"/>
      </fieldsUsage>
    </cacheHierarchy>
    <cacheHierarchy uniqueName="[Proyectos_inversion].[Tipo anualización]" caption="Tipo anualización" attribute="1" defaultMemberUniqueName="[Proyectos_inversion].[Tipo anualización].[All]" allUniqueName="[Proyectos_inversion].[Tipo anualización].[All]" dimensionUniqueName="[Proyectos_inversion]" displayFolder="" count="0" memberValueDatatype="20" unbalanced="0"/>
    <cacheHierarchy uniqueName="[Proyectos_inversion].[Meta proyecto]" caption="Meta proyecto" attribute="1" defaultMemberUniqueName="[Proyectos_inversion].[Meta proyecto].[All]" allUniqueName="[Proyectos_inversion].[Meta proyecto].[All]" dimensionUniqueName="[Proyectos_inversion]" displayFolder="" count="0" memberValueDatatype="130" unbalanced="0"/>
    <cacheHierarchy uniqueName="[Proyectos_inversion].[Estado meta]" caption="Estado meta" attribute="1" defaultMemberUniqueName="[Proyectos_inversion].[Estado meta].[All]" allUniqueName="[Proyectos_inversion].[Estado meta].[All]" dimensionUniqueName="[Proyectos_inversion]" displayFolder="" count="0" memberValueDatatype="130" unbalanced="0"/>
    <cacheHierarchy uniqueName="[Proyectos_inversion].[Magnitud programada 2016]" caption="Magnitud programada 2016" attribute="1" defaultMemberUniqueName="[Proyectos_inversion].[Magnitud programada 2016].[All]" allUniqueName="[Proyectos_inversion].[Magnitud programada 2016].[All]" dimensionUniqueName="[Proyectos_inversion]" displayFolder="" count="0" memberValueDatatype="5" unbalanced="0"/>
    <cacheHierarchy uniqueName="[Proyectos_inversion].[Magnitud ejecutada 2016]" caption="Magnitud ejecutada 2016" attribute="1" defaultMemberUniqueName="[Proyectos_inversion].[Magnitud ejecutada 2016].[All]" allUniqueName="[Proyectos_inversion].[Magnitud ejecutada 2016].[All]" dimensionUniqueName="[Proyectos_inversion]" displayFolder="" count="0" memberValueDatatype="5" unbalanced="0"/>
    <cacheHierarchy uniqueName="[Proyectos_inversion].[% avance 2016]" caption="% avance 2016" attribute="1" defaultMemberUniqueName="[Proyectos_inversion].[% avance 2016].[All]" allUniqueName="[Proyectos_inversion].[% avance 2016].[All]" dimensionUniqueName="[Proyectos_inversion]" displayFolder="" count="0" memberValueDatatype="5" unbalanced="0"/>
    <cacheHierarchy uniqueName="[Proyectos_inversion].[Magnitud programada 2017]" caption="Magnitud programada 2017" attribute="1" defaultMemberUniqueName="[Proyectos_inversion].[Magnitud programada 2017].[All]" allUniqueName="[Proyectos_inversion].[Magnitud programada 2017].[All]" dimensionUniqueName="[Proyectos_inversion]" displayFolder="" count="0" memberValueDatatype="5" unbalanced="0"/>
    <cacheHierarchy uniqueName="[Proyectos_inversion].[Magnitud ejecutada 2017]" caption="Magnitud ejecutada 2017" attribute="1" defaultMemberUniqueName="[Proyectos_inversion].[Magnitud ejecutada 2017].[All]" allUniqueName="[Proyectos_inversion].[Magnitud ejecutada 2017].[All]" dimensionUniqueName="[Proyectos_inversion]" displayFolder="" count="0" memberValueDatatype="5" unbalanced="0"/>
    <cacheHierarchy uniqueName="[Proyectos_inversion].[% avance 2017]" caption="% avance 2017" attribute="1" defaultMemberUniqueName="[Proyectos_inversion].[% avance 2017].[All]" allUniqueName="[Proyectos_inversion].[% avance 2017].[All]" dimensionUniqueName="[Proyectos_inversion]" displayFolder="" count="0" memberValueDatatype="5" unbalanced="0"/>
    <cacheHierarchy uniqueName="[Proyectos_inversion].[Magnitud programada 2018]" caption="Magnitud programada 2018" attribute="1" defaultMemberUniqueName="[Proyectos_inversion].[Magnitud programada 2018].[All]" allUniqueName="[Proyectos_inversion].[Magnitud programada 2018].[All]" dimensionUniqueName="[Proyectos_inversion]" displayFolder="" count="0" memberValueDatatype="5" unbalanced="0"/>
    <cacheHierarchy uniqueName="[Proyectos_inversion].[Magnitud ejecutada 2018]" caption="Magnitud ejecutada 2018" attribute="1" defaultMemberUniqueName="[Proyectos_inversion].[Magnitud ejecutada 2018].[All]" allUniqueName="[Proyectos_inversion].[Magnitud ejecutada 2018].[All]" dimensionUniqueName="[Proyectos_inversion]" displayFolder="" count="0" memberValueDatatype="5" unbalanced="0"/>
    <cacheHierarchy uniqueName="[Proyectos_inversion].[% avance 2018]" caption="% avance 2018" attribute="1" defaultMemberUniqueName="[Proyectos_inversion].[% avance 2018].[All]" allUniqueName="[Proyectos_inversion].[% avance 2018].[All]" dimensionUniqueName="[Proyectos_inversion]" displayFolder="" count="0" memberValueDatatype="5" unbalanced="0"/>
    <cacheHierarchy uniqueName="[Proyectos_inversion].[Magnitud programada 2019]" caption="Magnitud programada 2019" attribute="1" defaultMemberUniqueName="[Proyectos_inversion].[Magnitud programada 2019].[All]" allUniqueName="[Proyectos_inversion].[Magnitud programada 2019].[All]" dimensionUniqueName="[Proyectos_inversion]" displayFolder="" count="0" memberValueDatatype="5" unbalanced="0"/>
    <cacheHierarchy uniqueName="[Proyectos_inversion].[Magnitud ejecutada 2019]" caption="Magnitud ejecutada 2019" attribute="1" defaultMemberUniqueName="[Proyectos_inversion].[Magnitud ejecutada 2019].[All]" allUniqueName="[Proyectos_inversion].[Magnitud ejecutada 2019].[All]" dimensionUniqueName="[Proyectos_inversion]" displayFolder="" count="0" memberValueDatatype="5" unbalanced="0"/>
    <cacheHierarchy uniqueName="[Proyectos_inversion].[% avance 2019]" caption="% avance 2019" attribute="1" defaultMemberUniqueName="[Proyectos_inversion].[% avance 2019].[All]" allUniqueName="[Proyectos_inversion].[% avance 2019].[All]" dimensionUniqueName="[Proyectos_inversion]" displayFolder="" count="0" memberValueDatatype="5" unbalanced="0"/>
    <cacheHierarchy uniqueName="[Proyectos_inversion].[Magnitud programada 2020]" caption="Magnitud programada 2020" attribute="1" defaultMemberUniqueName="[Proyectos_inversion].[Magnitud programada 2020].[All]" allUniqueName="[Proyectos_inversion].[Magnitud programada 2020].[All]" dimensionUniqueName="[Proyectos_inversion]" displayFolder="" count="0" memberValueDatatype="5" unbalanced="0"/>
    <cacheHierarchy uniqueName="[Proyectos_inversion].[Magnitud ejecutada 2020]" caption="Magnitud ejecutada 2020" attribute="1" defaultMemberUniqueName="[Proyectos_inversion].[Magnitud ejecutada 2020].[All]" allUniqueName="[Proyectos_inversion].[Magnitud ejecutada 2020].[All]" dimensionUniqueName="[Proyectos_inversion]" displayFolder="" count="0" memberValueDatatype="5" unbalanced="0"/>
    <cacheHierarchy uniqueName="[Proyectos_inversion].[% avance 2020]" caption="% avance 2020" attribute="1" defaultMemberUniqueName="[Proyectos_inversion].[% avance 2020].[All]" allUniqueName="[Proyectos_inversion].[% avance 2020].[All]" dimensionUniqueName="[Proyectos_inversion]" displayFolder="" count="0" memberValueDatatype="5" unbalanced="0"/>
    <cacheHierarchy uniqueName="[Proyectos_inversion].[Magnitud programada PDD]" caption="Magnitud programada PDD" attribute="1" defaultMemberUniqueName="[Proyectos_inversion].[Magnitud programada PDD].[All]" allUniqueName="[Proyectos_inversion].[Magnitud programada PDD].[All]" dimensionUniqueName="[Proyectos_inversion]" displayFolder="" count="0" memberValueDatatype="20" unbalanced="0"/>
    <cacheHierarchy uniqueName="[Proyectos_inversion].[Magnitud ejecutada PDD]" caption="Magnitud ejecutada PDD" attribute="1" defaultMemberUniqueName="[Proyectos_inversion].[Magnitud ejecutada PDD].[All]" allUniqueName="[Proyectos_inversion].[Magnitud ejecutada PDD].[All]" dimensionUniqueName="[Proyectos_inversion]" displayFolder="" count="0" memberValueDatatype="5" unbalanced="0"/>
    <cacheHierarchy uniqueName="[Proyectos_inversion].[% Avance PDD]" caption="% Avance PDD" attribute="1" defaultMemberUniqueName="[Proyectos_inversion].[% Avance PDD].[All]" allUniqueName="[Proyectos_inversion].[% Avance PDD].[All]" dimensionUniqueName="[Proyectos_inversion]" displayFolder="" count="0" memberValueDatatype="5" unbalanced="0"/>
    <cacheHierarchy uniqueName="[Proyectos_inversion].[$ programados 2016]" caption="$ programados 2016" attribute="1" defaultMemberUniqueName="[Proyectos_inversion].[$ programados 2016].[All]" allUniqueName="[Proyectos_inversion].[$ programados 2016].[All]" dimensionUniqueName="[Proyectos_inversion]" displayFolder="" count="0" memberValueDatatype="5" unbalanced="0"/>
    <cacheHierarchy uniqueName="[Proyectos_inversion].[$ ejecutados 2016]" caption="$ ejecutados 2016" attribute="1" defaultMemberUniqueName="[Proyectos_inversion].[$ ejecutados 2016].[All]" allUniqueName="[Proyectos_inversion].[$ ejecutados 2016].[All]" dimensionUniqueName="[Proyectos_inversion]" displayFolder="" count="0" memberValueDatatype="5" unbalanced="0"/>
    <cacheHierarchy uniqueName="[Proyectos_inversion].[% Avance $ 2016]" caption="% Avance $ 2016" attribute="1" defaultMemberUniqueName="[Proyectos_inversion].[% Avance $ 2016].[All]" allUniqueName="[Proyectos_inversion].[% Avance $ 2016].[All]" dimensionUniqueName="[Proyectos_inversion]" displayFolder="" count="0" memberValueDatatype="5" unbalanced="0"/>
    <cacheHierarchy uniqueName="[Proyectos_inversion].[$ programados 2017]" caption="$ programados 2017" attribute="1" defaultMemberUniqueName="[Proyectos_inversion].[$ programados 2017].[All]" allUniqueName="[Proyectos_inversion].[$ programados 2017].[All]" dimensionUniqueName="[Proyectos_inversion]" displayFolder="" count="0" memberValueDatatype="5" unbalanced="0"/>
    <cacheHierarchy uniqueName="[Proyectos_inversion].[$ ejecutados 2017]" caption="$ ejecutados 2017" attribute="1" defaultMemberUniqueName="[Proyectos_inversion].[$ ejecutados 2017].[All]" allUniqueName="[Proyectos_inversion].[$ ejecutados 2017].[All]" dimensionUniqueName="[Proyectos_inversion]" displayFolder="" count="0" memberValueDatatype="5" unbalanced="0"/>
    <cacheHierarchy uniqueName="[Proyectos_inversion].[% Avance $ 2017]" caption="% Avance $ 2017" attribute="1" defaultMemberUniqueName="[Proyectos_inversion].[% Avance $ 2017].[All]" allUniqueName="[Proyectos_inversion].[% Avance $ 2017].[All]" dimensionUniqueName="[Proyectos_inversion]" displayFolder="" count="0" memberValueDatatype="5" unbalanced="0"/>
    <cacheHierarchy uniqueName="[Proyectos_inversion].[$ programados 2018]" caption="$ programados 2018" attribute="1" defaultMemberUniqueName="[Proyectos_inversion].[$ programados 2018].[All]" allUniqueName="[Proyectos_inversion].[$ programados 2018].[All]" dimensionUniqueName="[Proyectos_inversion]" displayFolder="" count="0" memberValueDatatype="5" unbalanced="0"/>
    <cacheHierarchy uniqueName="[Proyectos_inversion].[$ ejecutados 2018]" caption="$ ejecutados 2018" attribute="1" defaultMemberUniqueName="[Proyectos_inversion].[$ ejecutados 2018].[All]" allUniqueName="[Proyectos_inversion].[$ ejecutados 2018].[All]" dimensionUniqueName="[Proyectos_inversion]" displayFolder="" count="0" memberValueDatatype="5" unbalanced="0"/>
    <cacheHierarchy uniqueName="[Proyectos_inversion].[% Avance $ 2018]" caption="% Avance $ 2018" attribute="1" defaultMemberUniqueName="[Proyectos_inversion].[% Avance $ 2018].[All]" allUniqueName="[Proyectos_inversion].[% Avance $ 2018].[All]" dimensionUniqueName="[Proyectos_inversion]" displayFolder="" count="0" memberValueDatatype="5" unbalanced="0"/>
    <cacheHierarchy uniqueName="[Proyectos_inversion].[$ programados 2019]" caption="$ programados 2019" attribute="1" defaultMemberUniqueName="[Proyectos_inversion].[$ programados 2019].[All]" allUniqueName="[Proyectos_inversion].[$ programados 2019].[All]" dimensionUniqueName="[Proyectos_inversion]" displayFolder="" count="0" memberValueDatatype="5" unbalanced="0"/>
    <cacheHierarchy uniqueName="[Proyectos_inversion].[$ ejecutados 2019]" caption="$ ejecutados 2019" attribute="1" defaultMemberUniqueName="[Proyectos_inversion].[$ ejecutados 2019].[All]" allUniqueName="[Proyectos_inversion].[$ ejecutados 2019].[All]" dimensionUniqueName="[Proyectos_inversion]" displayFolder="" count="0" memberValueDatatype="5" unbalanced="0"/>
    <cacheHierarchy uniqueName="[Proyectos_inversion].[% Avance $ 2019]" caption="% Avance $ 2019" attribute="1" defaultMemberUniqueName="[Proyectos_inversion].[% Avance $ 2019].[All]" allUniqueName="[Proyectos_inversion].[% Avance $ 2019].[All]" dimensionUniqueName="[Proyectos_inversion]" displayFolder="" count="0" memberValueDatatype="5" unbalanced="0"/>
    <cacheHierarchy uniqueName="[Proyectos_inversion].[$ programados 2020]" caption="$ programados 2020" attribute="1" defaultMemberUniqueName="[Proyectos_inversion].[$ programados 2020].[All]" allUniqueName="[Proyectos_inversion].[$ programados 2020].[All]" dimensionUniqueName="[Proyectos_inversion]" displayFolder="" count="0" memberValueDatatype="5" unbalanced="0"/>
    <cacheHierarchy uniqueName="[Proyectos_inversion].[$ ejecutados 2020]" caption="$ ejecutados 2020" attribute="1" defaultMemberUniqueName="[Proyectos_inversion].[$ ejecutados 2020].[All]" allUniqueName="[Proyectos_inversion].[$ ejecutados 2020].[All]" dimensionUniqueName="[Proyectos_inversion]" displayFolder="" count="0" memberValueDatatype="5" unbalanced="0"/>
    <cacheHierarchy uniqueName="[Proyectos_inversion].[% Avance $ 2020]" caption="% Avance $ 2020" attribute="1" defaultMemberUniqueName="[Proyectos_inversion].[% Avance $ 2020].[All]" allUniqueName="[Proyectos_inversion].[% Avance $ 2020].[All]" dimensionUniqueName="[Proyectos_inversion]" displayFolder="" count="0" memberValueDatatype="5" unbalanced="0"/>
    <cacheHierarchy uniqueName="[Proyectos_inversion].[$ programados PDD]" caption="$ programados PDD" attribute="1" defaultMemberUniqueName="[Proyectos_inversion].[$ programados PDD].[All]" allUniqueName="[Proyectos_inversion].[$ programados PDD].[All]" dimensionUniqueName="[Proyectos_inversion]" displayFolder="" count="0" memberValueDatatype="5" unbalanced="0"/>
    <cacheHierarchy uniqueName="[Proyectos_inversion].[$ ejecutados PDD]" caption="$ ejecutados PDD" attribute="1" defaultMemberUniqueName="[Proyectos_inversion].[$ ejecutados PDD].[All]" allUniqueName="[Proyectos_inversion].[$ ejecutados PDD].[All]" dimensionUniqueName="[Proyectos_inversion]" displayFolder="" count="0" memberValueDatatype="5" unbalanced="0"/>
    <cacheHierarchy uniqueName="[Proyectos_inversion].[% Avance $ PDD]" caption="% Avance $ PDD" attribute="1" defaultMemberUniqueName="[Proyectos_inversion].[% Avance $ PDD].[All]" allUniqueName="[Proyectos_inversion].[% Avance $ PDD].[All]" dimensionUniqueName="[Proyectos_inversion]" displayFolder="" count="0" memberValueDatatype="5" unbalanced="0"/>
    <cacheHierarchy uniqueName="[Recursos_Metaproducto].[gral_id_rep]" caption="gral_id_rep" attribute="1" defaultMemberUniqueName="[Recursos_Metaproducto].[gral_id_rep].[All]" allUniqueName="[Recursos_Metaproducto].[gral_id_rep].[All]" dimensionUniqueName="[Recursos_Metaproducto]" displayFolder="" count="0" memberValueDatatype="20" unbalanced="0"/>
    <cacheHierarchy uniqueName="[Recursos_Metaproducto].[gral_id]" caption="gral_id" attribute="1" defaultMemberUniqueName="[Recursos_Metaproducto].[gral_id].[All]" allUniqueName="[Recursos_Metaproducto].[gral_id].[All]" dimensionUniqueName="[Recursos_Metaproducto]" displayFolder="" count="0" memberValueDatatype="130" unbalanced="0"/>
    <cacheHierarchy uniqueName="[Recursos_Metaproducto].[Cod Plan de desarrollo]" caption="Cod Plan de desarrollo" attribute="1" defaultMemberUniqueName="[Recursos_Metaproducto].[Cod Plan de desarrollo].[All]" allUniqueName="[Recursos_Metaproducto].[Cod Plan de desarrollo].[All]" dimensionUniqueName="[Recursos_Metaproducto]" displayFolder="" count="0" memberValueDatatype="20" unbalanced="0"/>
    <cacheHierarchy uniqueName="[Recursos_Metaproducto].[Nombre plan de desarrollo]" caption="Nombre plan de desarrollo" attribute="1" defaultMemberUniqueName="[Recursos_Metaproducto].[Nombre plan de desarrollo].[All]" allUniqueName="[Recursos_Metaproducto].[Nombre plan de desarrollo].[All]" dimensionUniqueName="[Recursos_Metaproducto]" displayFolder="" count="0" memberValueDatatype="130" unbalanced="0"/>
    <cacheHierarchy uniqueName="[Recursos_Metaproducto].[Vigencia reporte]" caption="Vigencia reporte" attribute="1" defaultMemberUniqueName="[Recursos_Metaproducto].[Vigencia reporte].[All]" allUniqueName="[Recursos_Metaproducto].[Vigencia reporte].[All]" dimensionUniqueName="[Recursos_Metaproducto]" displayFolder="" count="0" memberValueDatatype="20" unbalanced="0"/>
    <cacheHierarchy uniqueName="[Recursos_Metaproducto].[Fecha seguimiento]" caption="Fecha seguimiento" attribute="1" defaultMemberUniqueName="[Recursos_Metaproducto].[Fecha seguimiento].[All]" allUniqueName="[Recursos_Metaproducto].[Fecha seguimiento].[All]" dimensionUniqueName="[Recursos_Metaproducto]" displayFolder="" count="0" memberValueDatatype="130" unbalanced="0"/>
    <cacheHierarchy uniqueName="[Recursos_Metaproducto].[Recursos tipo]" caption="Recursos tipo" attribute="1" defaultMemberUniqueName="[Recursos_Metaproducto].[Recursos tipo].[All]" allUniqueName="[Recursos_Metaproducto].[Recursos tipo].[All]" dimensionUniqueName="[Recursos_Metaproducto]" displayFolder="" count="0" memberValueDatatype="130" unbalanced="0"/>
    <cacheHierarchy uniqueName="[Recursos_Metaproducto].[Versión plan de acción]" caption="Versión plan de acción" attribute="1" defaultMemberUniqueName="[Recursos_Metaproducto].[Versión plan de acción].[All]" allUniqueName="[Recursos_Metaproducto].[Versión plan de acción].[All]" dimensionUniqueName="[Recursos_Metaproducto]" displayFolder="" count="0" memberValueDatatype="20" unbalanced="0"/>
    <cacheHierarchy uniqueName="[Recursos_Metaproducto].[Descripción versión plan de acción]" caption="Descripción versión plan de acción" attribute="1" defaultMemberUniqueName="[Recursos_Metaproducto].[Descripción versión plan de acción].[All]" allUniqueName="[Recursos_Metaproducto].[Descripción versión plan de acción].[All]" dimensionUniqueName="[Recursos_Metaproducto]" displayFolder="" count="0" memberValueDatatype="130" unbalanced="0"/>
    <cacheHierarchy uniqueName="[Recursos_Metaproducto].[Cod Sector]" caption="Cod Sector" attribute="1" defaultMemberUniqueName="[Recursos_Metaproducto].[Cod Sector].[All]" allUniqueName="[Recursos_Metaproducto].[Cod Sector].[All]" dimensionUniqueName="[Recursos_Metaproducto]" displayFolder="" count="0" memberValueDatatype="20" unbalanced="0"/>
    <cacheHierarchy uniqueName="[Recursos_Metaproducto].[Sector]" caption="Sector" attribute="1" defaultMemberUniqueName="[Recursos_Metaproducto].[Sector].[All]" allUniqueName="[Recursos_Metaproducto].[Sector].[All]" dimensionUniqueName="[Recursos_Metaproducto]" displayFolder="" count="0" memberValueDatatype="130" unbalanced="0"/>
    <cacheHierarchy uniqueName="[Recursos_Metaproducto].[Cod Entidad]" caption="Cod Entidad" attribute="1" defaultMemberUniqueName="[Recursos_Metaproducto].[Cod Entidad].[All]" allUniqueName="[Recursos_Metaproducto].[Cod Entidad].[All]" dimensionUniqueName="[Recursos_Metaproducto]" displayFolder="" count="0" memberValueDatatype="20" unbalanced="0"/>
    <cacheHierarchy uniqueName="[Recursos_Metaproducto].[Entidad]" caption="Entidad" attribute="1" defaultMemberUniqueName="[Recursos_Metaproducto].[Entidad].[All]" allUniqueName="[Recursos_Metaproducto].[Entidad].[All]" dimensionUniqueName="[Recursos_Metaproducto]" displayFolder="" count="0" memberValueDatatype="130" unbalanced="0"/>
    <cacheHierarchy uniqueName="[Recursos_Metaproducto].[Cod Pilar / Eje]" caption="Cod Pilar / Eje" attribute="1" defaultMemberUniqueName="[Recursos_Metaproducto].[Cod Pilar / Eje].[All]" allUniqueName="[Recursos_Metaproducto].[Cod Pilar / Eje].[All]" dimensionUniqueName="[Recursos_Metaproducto]" displayFolder="" count="0" memberValueDatatype="20" unbalanced="0"/>
    <cacheHierarchy uniqueName="[Recursos_Metaproducto].[Pilar / Eje]" caption="Pilar / Eje" attribute="1" defaultMemberUniqueName="[Recursos_Metaproducto].[Pilar / Eje].[All]" allUniqueName="[Recursos_Metaproducto].[Pilar / Eje].[All]" dimensionUniqueName="[Recursos_Metaproducto]" displayFolder="" count="0" memberValueDatatype="130" unbalanced="0"/>
    <cacheHierarchy uniqueName="[Recursos_Metaproducto].[Cod Programa]" caption="Cod Programa" attribute="1" defaultMemberUniqueName="[Recursos_Metaproducto].[Cod Programa].[All]" allUniqueName="[Recursos_Metaproducto].[Cod Programa].[All]" dimensionUniqueName="[Recursos_Metaproducto]" displayFolder="" count="0" memberValueDatatype="20" unbalanced="0"/>
    <cacheHierarchy uniqueName="[Recursos_Metaproducto].[Programa]" caption="Programa" attribute="1" defaultMemberUniqueName="[Recursos_Metaproducto].[Programa].[All]" allUniqueName="[Recursos_Metaproducto].[Programa].[All]" dimensionUniqueName="[Recursos_Metaproducto]" displayFolder="" count="0" memberValueDatatype="130" unbalanced="0"/>
    <cacheHierarchy uniqueName="[Recursos_Metaproducto].[gral_codigo_componente_n3]" caption="gral_codigo_componente_n3" attribute="1" defaultMemberUniqueName="[Recursos_Metaproducto].[gral_codigo_componente_n3].[All]" allUniqueName="[Recursos_Metaproducto].[gral_codigo_componente_n3].[All]" dimensionUniqueName="[Recursos_Metaproducto]" displayFolder="" count="0" memberValueDatatype="20" unbalanced="0"/>
    <cacheHierarchy uniqueName="[Recursos_Metaproducto].[gral_nombre_componente_n3]" caption="gral_nombre_componente_n3" attribute="1" defaultMemberUniqueName="[Recursos_Metaproducto].[gral_nombre_componente_n3].[All]" allUniqueName="[Recursos_Metaproducto].[gral_nombre_componente_n3].[All]" dimensionUniqueName="[Recursos_Metaproducto]" displayFolder="" count="0" memberValueDatatype="130" unbalanced="0"/>
    <cacheHierarchy uniqueName="[Recursos_Metaproducto].[gral_codigo_componente_n4]" caption="gral_codigo_componente_n4" attribute="1" defaultMemberUniqueName="[Recursos_Metaproducto].[gral_codigo_componente_n4].[All]" allUniqueName="[Recursos_Metaproducto].[gral_codigo_componente_n4].[All]" dimensionUniqueName="[Recursos_Metaproducto]" displayFolder="" count="0" memberValueDatatype="20" unbalanced="0"/>
    <cacheHierarchy uniqueName="[Recursos_Metaproducto].[gral_nombre_componente_n4]" caption="gral_nombre_componente_n4" attribute="1" defaultMemberUniqueName="[Recursos_Metaproducto].[gral_nombre_componente_n4].[All]" allUniqueName="[Recursos_Metaproducto].[gral_nombre_componente_n4].[All]" dimensionUniqueName="[Recursos_Metaproducto]" displayFolder="" count="0" memberValueDatatype="130" unbalanced="0"/>
    <cacheHierarchy uniqueName="[Recursos_Metaproducto].[gral_codigo_componente_n5]" caption="gral_codigo_componente_n5" attribute="1" defaultMemberUniqueName="[Recursos_Metaproducto].[gral_codigo_componente_n5].[All]" allUniqueName="[Recursos_Metaproducto].[gral_codigo_componente_n5].[All]" dimensionUniqueName="[Recursos_Metaproducto]" displayFolder="" count="0" memberValueDatatype="20" unbalanced="0"/>
    <cacheHierarchy uniqueName="[Recursos_Metaproducto].[gral_nombre_componente_n5]" caption="gral_nombre_componente_n5" attribute="1" defaultMemberUniqueName="[Recursos_Metaproducto].[gral_nombre_componente_n5].[All]" allUniqueName="[Recursos_Metaproducto].[gral_nombre_componente_n5].[All]" dimensionUniqueName="[Recursos_Metaproducto]" displayFolder="" count="0" memberValueDatatype="130" unbalanced="0"/>
    <cacheHierarchy uniqueName="[Recursos_Metaproducto].[gral_codigo_componente_n6]" caption="gral_codigo_componente_n6" attribute="1" defaultMemberUniqueName="[Recursos_Metaproducto].[gral_codigo_componente_n6].[All]" allUniqueName="[Recursos_Metaproducto].[gral_codigo_componente_n6].[All]" dimensionUniqueName="[Recursos_Metaproducto]" displayFolder="" count="0" memberValueDatatype="20" unbalanced="0"/>
    <cacheHierarchy uniqueName="[Recursos_Metaproducto].[gral_nombre_componente_n6]" caption="gral_nombre_componente_n6" attribute="1" defaultMemberUniqueName="[Recursos_Metaproducto].[gral_nombre_componente_n6].[All]" allUniqueName="[Recursos_Metaproducto].[gral_nombre_componente_n6].[All]" dimensionUniqueName="[Recursos_Metaproducto]" displayFolder="" count="0" memberValueDatatype="130" unbalanced="0"/>
    <cacheHierarchy uniqueName="[Recursos_Metaproducto].[gral_codigo_componente_n7]" caption="gral_codigo_componente_n7" attribute="1" defaultMemberUniqueName="[Recursos_Metaproducto].[gral_codigo_componente_n7].[All]" allUniqueName="[Recursos_Metaproducto].[gral_codigo_componente_n7].[All]" dimensionUniqueName="[Recursos_Metaproducto]" displayFolder="" count="0" memberValueDatatype="20" unbalanced="0"/>
    <cacheHierarchy uniqueName="[Recursos_Metaproducto].[Programa2]" caption="Programa2" attribute="1" defaultMemberUniqueName="[Recursos_Metaproducto].[Programa2].[All]" allUniqueName="[Recursos_Metaproducto].[Programa2].[All]" dimensionUniqueName="[Recursos_Metaproducto]" displayFolder="" count="0" memberValueDatatype="130" unbalanced="0"/>
    <cacheHierarchy uniqueName="[Recursos_Metaproducto].[Cod interno programa]" caption="Cod interno programa" attribute="1" defaultMemberUniqueName="[Recursos_Metaproducto].[Cod interno programa].[All]" allUniqueName="[Recursos_Metaproducto].[Cod interno programa].[All]" dimensionUniqueName="[Recursos_Metaproducto]" displayFolder="" count="0" memberValueDatatype="20" unbalanced="0"/>
    <cacheHierarchy uniqueName="[Recursos_Metaproducto].[Cod Proyecto prioritario]" caption="Cod Proyecto prioritario" attribute="1" defaultMemberUniqueName="[Recursos_Metaproducto].[Cod Proyecto prioritario].[All]" allUniqueName="[Recursos_Metaproducto].[Cod Proyecto prioritario].[All]" dimensionUniqueName="[Recursos_Metaproducto]" displayFolder="" count="0" memberValueDatatype="20" unbalanced="0"/>
    <cacheHierarchy uniqueName="[Recursos_Metaproducto].[Proyecto prioritario]" caption="Proyecto prioritario" attribute="1" defaultMemberUniqueName="[Recursos_Metaproducto].[Proyecto prioritario].[All]" allUniqueName="[Recursos_Metaproducto].[Proyecto prioritario].[All]" dimensionUniqueName="[Recursos_Metaproducto]" displayFolder="" count="0" memberValueDatatype="130" unbalanced="0"/>
    <cacheHierarchy uniqueName="[Recursos_Metaproducto].[Cod Meta Producto]" caption="Cod Meta Producto" attribute="1" defaultMemberUniqueName="[Recursos_Metaproducto].[Cod Meta Producto].[All]" allUniqueName="[Recursos_Metaproducto].[Cod Meta Producto].[All]" dimensionUniqueName="[Recursos_Metaproducto]" displayFolder="" count="0" memberValueDatatype="20" unbalanced="0"/>
    <cacheHierarchy uniqueName="[Recursos_Metaproducto].[Meta producto]" caption="Meta producto" attribute="1" defaultMemberUniqueName="[Recursos_Metaproducto].[Meta producto].[All]" allUniqueName="[Recursos_Metaproducto].[Meta producto].[All]" dimensionUniqueName="[Recursos_Metaproducto]" displayFolder="" count="0" memberValueDatatype="130" unbalanced="0"/>
    <cacheHierarchy uniqueName="[Recursos_Metaproducto].[$ programados 2016]" caption="$ programados 2016" attribute="1" defaultMemberUniqueName="[Recursos_Metaproducto].[$ programados 2016].[All]" allUniqueName="[Recursos_Metaproducto].[$ programados 2016].[All]" dimensionUniqueName="[Recursos_Metaproducto]" displayFolder="" count="0" memberValueDatatype="5" unbalanced="0"/>
    <cacheHierarchy uniqueName="[Recursos_Metaproducto].[$ ejecutados 2016]" caption="$ ejecutados 2016" attribute="1" defaultMemberUniqueName="[Recursos_Metaproducto].[$ ejecutados 2016].[All]" allUniqueName="[Recursos_Metaproducto].[$ ejecutados 2016].[All]" dimensionUniqueName="[Recursos_Metaproducto]" displayFolder="" count="0" memberValueDatatype="5" unbalanced="0"/>
    <cacheHierarchy uniqueName="[Recursos_Metaproducto].[% Avance $ 2016]" caption="% Avance $ 2016" attribute="1" defaultMemberUniqueName="[Recursos_Metaproducto].[% Avance $ 2016].[All]" allUniqueName="[Recursos_Metaproducto].[% Avance $ 2016].[All]" dimensionUniqueName="[Recursos_Metaproducto]" displayFolder="" count="0" memberValueDatatype="5" unbalanced="0"/>
    <cacheHierarchy uniqueName="[Recursos_Metaproducto].[$ programados 2017]" caption="$ programados 2017" attribute="1" defaultMemberUniqueName="[Recursos_Metaproducto].[$ programados 2017].[All]" allUniqueName="[Recursos_Metaproducto].[$ programados 2017].[All]" dimensionUniqueName="[Recursos_Metaproducto]" displayFolder="" count="0" memberValueDatatype="5" unbalanced="0"/>
    <cacheHierarchy uniqueName="[Recursos_Metaproducto].[$ ejecutados 2017]" caption="$ ejecutados 2017" attribute="1" defaultMemberUniqueName="[Recursos_Metaproducto].[$ ejecutados 2017].[All]" allUniqueName="[Recursos_Metaproducto].[$ ejecutados 2017].[All]" dimensionUniqueName="[Recursos_Metaproducto]" displayFolder="" count="0" memberValueDatatype="5" unbalanced="0"/>
    <cacheHierarchy uniqueName="[Recursos_Metaproducto].[% Avance $ 2017]" caption="% Avance $ 2017" attribute="1" defaultMemberUniqueName="[Recursos_Metaproducto].[% Avance $ 2017].[All]" allUniqueName="[Recursos_Metaproducto].[% Avance $ 2017].[All]" dimensionUniqueName="[Recursos_Metaproducto]" displayFolder="" count="0" memberValueDatatype="5" unbalanced="0"/>
    <cacheHierarchy uniqueName="[Recursos_Metaproducto].[$ programados 2018]" caption="$ programados 2018" attribute="1" defaultMemberUniqueName="[Recursos_Metaproducto].[$ programados 2018].[All]" allUniqueName="[Recursos_Metaproducto].[$ programados 2018].[All]" dimensionUniqueName="[Recursos_Metaproducto]" displayFolder="" count="0" memberValueDatatype="5" unbalanced="0"/>
    <cacheHierarchy uniqueName="[Recursos_Metaproducto].[$ ejecutados 2018]" caption="$ ejecutados 2018" attribute="1" defaultMemberUniqueName="[Recursos_Metaproducto].[$ ejecutados 2018].[All]" allUniqueName="[Recursos_Metaproducto].[$ ejecutados 2018].[All]" dimensionUniqueName="[Recursos_Metaproducto]" displayFolder="" count="0" memberValueDatatype="5" unbalanced="0"/>
    <cacheHierarchy uniqueName="[Recursos_Metaproducto].[% Avance $ 2018]" caption="% Avance $ 2018" attribute="1" defaultMemberUniqueName="[Recursos_Metaproducto].[% Avance $ 2018].[All]" allUniqueName="[Recursos_Metaproducto].[% Avance $ 2018].[All]" dimensionUniqueName="[Recursos_Metaproducto]" displayFolder="" count="0" memberValueDatatype="5" unbalanced="0"/>
    <cacheHierarchy uniqueName="[Recursos_Metaproducto].[$ programados 2019]" caption="$ programados 2019" attribute="1" defaultMemberUniqueName="[Recursos_Metaproducto].[$ programados 2019].[All]" allUniqueName="[Recursos_Metaproducto].[$ programados 2019].[All]" dimensionUniqueName="[Recursos_Metaproducto]" displayFolder="" count="0" memberValueDatatype="5" unbalanced="0"/>
    <cacheHierarchy uniqueName="[Recursos_Metaproducto].[$ ejecutados 2019]" caption="$ ejecutados 2019" attribute="1" defaultMemberUniqueName="[Recursos_Metaproducto].[$ ejecutados 2019].[All]" allUniqueName="[Recursos_Metaproducto].[$ ejecutados 2019].[All]" dimensionUniqueName="[Recursos_Metaproducto]" displayFolder="" count="0" memberValueDatatype="5" unbalanced="0"/>
    <cacheHierarchy uniqueName="[Recursos_Metaproducto].[% Avance $ 2019]" caption="% Avance $ 2019" attribute="1" defaultMemberUniqueName="[Recursos_Metaproducto].[% Avance $ 2019].[All]" allUniqueName="[Recursos_Metaproducto].[% Avance $ 2019].[All]" dimensionUniqueName="[Recursos_Metaproducto]" displayFolder="" count="0" memberValueDatatype="5" unbalanced="0"/>
    <cacheHierarchy uniqueName="[Recursos_Metaproducto].[$ programados 2020]" caption="$ programados 2020" attribute="1" defaultMemberUniqueName="[Recursos_Metaproducto].[$ programados 2020].[All]" allUniqueName="[Recursos_Metaproducto].[$ programados 2020].[All]" dimensionUniqueName="[Recursos_Metaproducto]" displayFolder="" count="0" memberValueDatatype="5" unbalanced="0"/>
    <cacheHierarchy uniqueName="[Recursos_Metaproducto].[$ ejecutados 2020]" caption="$ ejecutados 2020" attribute="1" defaultMemberUniqueName="[Recursos_Metaproducto].[$ ejecutados 2020].[All]" allUniqueName="[Recursos_Metaproducto].[$ ejecutados 2020].[All]" dimensionUniqueName="[Recursos_Metaproducto]" displayFolder="" count="0" memberValueDatatype="5" unbalanced="0"/>
    <cacheHierarchy uniqueName="[Recursos_Metaproducto].[% Avance $ 2020]" caption="% Avance $ 2020" attribute="1" defaultMemberUniqueName="[Recursos_Metaproducto].[% Avance $ 2020].[All]" allUniqueName="[Recursos_Metaproducto].[% Avance $ 2020].[All]" dimensionUniqueName="[Recursos_Metaproducto]" displayFolder="" count="0" memberValueDatatype="5" unbalanced="0"/>
    <cacheHierarchy uniqueName="[Recursos_Metaproducto].[$ programados PDD]" caption="$ programados PDD" attribute="1" defaultMemberUniqueName="[Recursos_Metaproducto].[$ programados PDD].[All]" allUniqueName="[Recursos_Metaproducto].[$ programados PDD].[All]" dimensionUniqueName="[Recursos_Metaproducto]" displayFolder="" count="0" memberValueDatatype="5" unbalanced="0"/>
    <cacheHierarchy uniqueName="[Recursos_Metaproducto].[$ ejecutados PDD]" caption="$ ejecutados PDD" attribute="1" defaultMemberUniqueName="[Recursos_Metaproducto].[$ ejecutados PDD].[All]" allUniqueName="[Recursos_Metaproducto].[$ ejecutados PDD].[All]" dimensionUniqueName="[Recursos_Metaproducto]" displayFolder="" count="0" memberValueDatatype="5" unbalanced="0"/>
    <cacheHierarchy uniqueName="[Recursos_Metaproducto].[% Avance $ PDD]" caption="% Avance $ PDD" attribute="1" defaultMemberUniqueName="[Recursos_Metaproducto].[% Avance $ PDD].[All]" allUniqueName="[Recursos_Metaproducto].[% Avance $ PDD].[All]" dimensionUniqueName="[Recursos_Metaproducto]" displayFolder="" count="0" memberValueDatatype="5" unbalanced="0"/>
    <cacheHierarchy uniqueName="[Recursos_Metaproducto].[Meta asociada]" caption="Meta asociada" attribute="1" defaultMemberUniqueName="[Recursos_Metaproducto].[Meta asociada].[All]" allUniqueName="[Recursos_Metaproducto].[Meta asociada].[All]" dimensionUniqueName="[Recursos_Metaproducto]" displayFolder="" count="0" memberValueDatatype="130" unbalanced="0"/>
    <cacheHierarchy uniqueName="[Measures].[__XL_Count Proyectos_inversion]" caption="__XL_Count Proyectos_inversion" measure="1" displayFolder="" measureGroup="Proyectos_inversion" count="0" hidden="1"/>
    <cacheHierarchy uniqueName="[Measures].[__XL_Count Magnitud_Metaproducto]" caption="__XL_Count Magnitud_Metaproducto" measure="1" displayFolder="" measureGroup="Magnitud_Metaproducto" count="0" hidden="1"/>
    <cacheHierarchy uniqueName="[Measures].[__XL_Count Recursos_Metaproducto]" caption="__XL_Count Recursos_Metaproducto" measure="1" displayFolder="" measureGroup="Recursos_Metaproducto" count="0" hidden="1"/>
    <cacheHierarchy uniqueName="[Measures].[__XL_Count Estructura_plan]" caption="__XL_Count Estructura_plan" measure="1" displayFolder="" measureGroup="Estructura_plan" count="0" hidden="1"/>
    <cacheHierarchy uniqueName="[Measures].[__No hay medidas definidas]" caption="__No hay medidas definidas" measure="1" displayFolder="" count="0" hidden="1"/>
    <cacheHierarchy uniqueName="[Measures].[Suma de Programación actual]" caption="Suma de Programación actu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a de Ejecución]" caption="Suma de Ejecución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a de $ programados 2016]" caption="Suma de $ program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a de $ ejecutados 2016]" caption="Suma de $ ejecut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a de $ programados 2017]" caption="Suma de $ program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$ ejecutados 2017]" caption="Suma de $ ejecut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8"/>
        </ext>
      </extLst>
    </cacheHierarchy>
    <cacheHierarchy uniqueName="[Measures].[Suma de $ programados 2018]" caption="Suma de $ program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0"/>
        </ext>
      </extLst>
    </cacheHierarchy>
    <cacheHierarchy uniqueName="[Measures].[Suma de $ ejecutados 2018]" caption="Suma de $ ejecut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1"/>
        </ext>
      </extLst>
    </cacheHierarchy>
    <cacheHierarchy uniqueName="[Measures].[Suma de $ programados 2019]" caption="Suma de $ program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3"/>
        </ext>
      </extLst>
    </cacheHierarchy>
    <cacheHierarchy uniqueName="[Measures].[Suma de $ ejecutados 2019]" caption="Suma de $ ejecut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4"/>
        </ext>
      </extLst>
    </cacheHierarchy>
    <cacheHierarchy uniqueName="[Measures].[Suma de $ programados 2020]" caption="Suma de $ program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6"/>
        </ext>
      </extLst>
    </cacheHierarchy>
    <cacheHierarchy uniqueName="[Measures].[Suma de $ ejecutados 2020]" caption="Suma de $ ejecut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7"/>
        </ext>
      </extLst>
    </cacheHierarchy>
    <cacheHierarchy uniqueName="[Measures].[Suma de % Avance total Plan de Desarrollo]" caption="Suma de % Avance total Plan de Desarroll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Faltante]" caption="Suma de Faltant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Magnitud programada 2016]" caption="Suma de Magnitud programada 2016" measure="1" displayFolder="" measureGroup="Proyectos_inversion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Magnitud ejecutada 2016]" caption="Suma de Magnitud ejecutada 2016" measure="1" displayFolder="" measureGroup="Proyectos_inversion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Magnitud programada 2017]" caption="Suma de Magnitud programada 2017" measure="1" displayFolder="" measureGroup="Proyectos_inversion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Magnitud ejecutada 2017]" caption="Suma de Magnitud ejecutada 2017" measure="1" displayFolder="" measureGroup="Proyectos_inversion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a de % avance 2016]" caption="Suma de % avance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% avance 2017]" caption="Suma de % avance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Magnitud programada 2018]" caption="Suma de Magnitud programada 2018" measure="1" displayFolder="" measureGroup="Proyectos_inversion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a de Magnitud ejecutada 2018]" caption="Suma de Magnitud ejecutada 2018" measure="1" displayFolder="" measureGroup="Proyectos_inversion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a de % avance 2018]" caption="Suma de % avance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a de Magnitud programada 2019]" caption="Suma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Magnitud ejecutada 2019]" caption="Suma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% avance 2019]" caption="Suma de % avance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a de Magnitud programada 2020]" caption="Suma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Magnitud ejecutada 2020]" caption="Suma de Magnitud ejecut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a de % avance 2020]" caption="Suma de % avance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a de Cod Meta Producto]" caption="Suma de Cod Meta Product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Meta proyecto]" caption="Recuento de Meta proyect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Codigo interno meta]" caption="Suma de Codigo interno meta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% Avance $ PDD]" caption="Suma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% Avance PDD]" caption="Recuent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Recuento de Magnitud ejecutada PDD]" caption="Recuent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Recuento de Meta asociada]" caption="Recuento de Meta asociad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Recuento de Tipo anualización]" caption="Recuento de Tipo anualizac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$ programados 2016 2]" caption="Suma de $ program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a de $ ejecutados 2016 2]" caption="Suma de $ ejecut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uma de % Avance $ 2016]" caption="Suma de % Avance $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uma de $ programados 2017 2]" caption="Suma de $ program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$ ejecutados 2017 2]" caption="Suma de $ ejecut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uma de % Avance $ 2017]" caption="Suma de % Avance $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uma de $ programados 2018 2]" caption="Suma de $ program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uma de $ ejecutados 2018 2]" caption="Suma de $ ejecut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Suma de % Avance $ 2018]" caption="Suma de % Avance $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$ programados 2019 2]" caption="Suma de $ program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$ ejecutados 2019 2]" caption="Suma de $ ejecut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uma de % Avance $ 2019]" caption="Suma de % Avance $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uma de $ programados 2020 2]" caption="Suma de $ program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uma de $ ejecutados 2020 2]" caption="Suma de $ ejecut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% Avance $ 2020]" caption="Suma de % Avance $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$ programados PDD]" caption="Suma de $ program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uma de $ ejecutados PDD]" caption="Suma de $ ejecut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0"/>
        </ext>
      </extLst>
    </cacheHierarchy>
    <cacheHierarchy uniqueName="[Measures].[Suma de Cod Programa]" caption="Suma de Cod Program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Recuento de Proyecto de inversión]" caption="Recuento de Proyecto de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Codigo proyecto inversión]" caption="Suma de Codigo proyecto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Cod Meta Producto 2]" caption="Suma de Cod Meta Producto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Cod Proyecto prioritario]" caption="Suma de Cod Proyecto prioritari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Cod Pilar / Eje]" caption="Suma de Cod Pilar / Eje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Cod Programa 2]" caption="Suma de Cod Programa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a de Cod Proyecto prioritario 2]" caption="Suma de Cod Proyecto prioritario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od Pilar / Eje 2]" caption="Suma de Cod Pilar / Eje 2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Recuento de Meta producto]" caption="Recuento de Meta producto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a de Programación inicial]" caption="Suma de Programación inici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medio de Magnitud programada 2016]" caption="Promedio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Promedio de Magnitud programada 2019]" caption="Promedio de Magnitud programada 2019" measure="1" displayFolder="" measureGroup="Proyectos_inversion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Promedio de Magnitud ejecutada 2019]" caption="Promedio de Magnitud ejecutada 2019" measure="1" displayFolder="" measureGroup="Proyectos_inversion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Promedio de Magnitud programada 2020]" caption="Promedio de Magnitud programada 2020" measure="1" displayFolder="" measureGroup="Proyectos_inversion" count="0" oneField="1" hidden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Recuento de Magnitud programada PDD]" caption="Recuent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programada PDD]" caption="Promedio de Magnitud programada PDD" measure="1" displayFolder="" measureGroup="Proyectos_inversion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a de Magnitud programada PDD]" caption="Suma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ejecutada PDD]" caption="Promedio de Magnitud ejecutada PDD" measure="1" displayFolder="" measureGroup="Proyectos_inversion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 Avance $ PDD]" caption="Promedio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% Avance PDD]" caption="Suma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Promedio de % Avance PDD]" caption="Promedio de % Avance PDD" measure="1" displayFolder="" measureGroup="Proyectos_inversion" count="0" oneField="1" hidden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 Avance]" caption="Suma de % Avanc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dimensions count="5">
    <dimension name="Estructura_plan" uniqueName="[Estructura_plan]" caption="Estructura_plan"/>
    <dimension name="Magnitud_Metaproducto" uniqueName="[Magnitud_Metaproducto]" caption="Magnitud_Metaproducto"/>
    <dimension measure="1" name="Measures" uniqueName="[Measures]" caption="Measures"/>
    <dimension name="Proyectos_inversion" uniqueName="[Proyectos_inversion]" caption="Proyectos_inversion"/>
    <dimension name="Recursos_Metaproducto" uniqueName="[Recursos_Metaproducto]" caption="Recursos_Metaproducto"/>
  </dimensions>
  <measureGroups count="4">
    <measureGroup name="Estructura_plan" caption="Estructura_plan"/>
    <measureGroup name="Magnitud_Metaproducto" caption="Magnitud_Metaproducto"/>
    <measureGroup name="Proyectos_inversion" caption="Proyectos_inversion"/>
    <measureGroup name="Recursos_Metaproducto" caption="Recursos_Metaproducto"/>
  </measureGroups>
  <maps count="7">
    <map measureGroup="0" dimension="0"/>
    <map measureGroup="1" dimension="1"/>
    <map measureGroup="1" dimension="4"/>
    <map measureGroup="2" dimension="0"/>
    <map measureGroup="2" dimension="3"/>
    <map measureGroup="2" dimension="4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saveData="0" refreshedBy="Luz Dary Guerrero Tibata" refreshedDate="44019.603269560183" createdVersion="5" refreshedVersion="6" minRefreshableVersion="3" recordCount="0" supportSubquery="1" supportAdvancedDrill="1">
  <cacheSource type="external" connectionId="5"/>
  <cacheFields count="3">
    <cacheField name="[Measures].[Suma de % Avance total Plan de Desarrollo]" caption="Suma de % Avance total Plan de Desarrollo" numFmtId="0" hierarchy="150" level="32767"/>
    <cacheField name="[Measures].[Suma de Faltante]" caption="Suma de Faltante" numFmtId="0" hierarchy="151" level="32767"/>
    <cacheField name="[Recursos_Metaproducto].[Cod Meta Producto].[Cod Meta Producto]" caption="Cod Meta Producto" numFmtId="0" hierarchy="112" level="1">
      <sharedItems containsSemiMixedTypes="0" containsNonDate="0" containsString="0"/>
    </cacheField>
  </cacheFields>
  <cacheHierarchies count="215">
    <cacheHierarchy uniqueName="[Estructura_plan].[Cod Pilar / Eje]" caption="Cod Pilar / Eje" attribute="1" defaultMemberUniqueName="[Estructura_plan].[Cod Pilar / Eje].[All]" allUniqueName="[Estructura_plan].[Cod Pilar / Eje].[All]" dimensionUniqueName="[Estructura_plan]" displayFolder="" count="0" memberValueDatatype="20" unbalanced="0"/>
    <cacheHierarchy uniqueName="[Estructura_plan].[Pilar / Eje]" caption="Pilar / Eje" attribute="1" defaultMemberUniqueName="[Estructura_plan].[Pilar / Eje].[All]" allUniqueName="[Estructura_plan].[Pilar / Eje].[All]" dimensionUniqueName="[Estructura_plan]" displayFolder="" count="0" memberValueDatatype="130" unbalanced="0"/>
    <cacheHierarchy uniqueName="[Estructura_plan].[Cod Programa]" caption="Cod Programa" attribute="1" defaultMemberUniqueName="[Estructura_plan].[Cod Programa].[All]" allUniqueName="[Estructura_plan].[Cod Programa].[All]" dimensionUniqueName="[Estructura_plan]" displayFolder="" count="0" memberValueDatatype="20" unbalanced="0"/>
    <cacheHierarchy uniqueName="[Estructura_plan].[Programa]" caption="Programa" attribute="1" defaultMemberUniqueName="[Estructura_plan].[Programa].[All]" allUniqueName="[Estructura_plan].[Programa].[All]" dimensionUniqueName="[Estructura_plan]" displayFolder="" count="0" memberValueDatatype="130" unbalanced="0"/>
    <cacheHierarchy uniqueName="[Estructura_plan].[Cod Proyecto prioritario]" caption="Cod Proyecto prioritario" attribute="1" defaultMemberUniqueName="[Estructura_plan].[Cod Proyecto prioritario].[All]" allUniqueName="[Estructura_plan].[Cod Proyecto prioritario].[All]" dimensionUniqueName="[Estructura_plan]" displayFolder="" count="0" memberValueDatatype="20" unbalanced="0"/>
    <cacheHierarchy uniqueName="[Estructura_plan].[Proyecto prioritario]" caption="Proyecto prioritario" attribute="1" defaultMemberUniqueName="[Estructura_plan].[Proyecto prioritario].[All]" allUniqueName="[Estructura_plan].[Proyecto prioritario].[All]" dimensionUniqueName="[Estructura_plan]" displayFolder="" count="0" memberValueDatatype="130" unbalanced="0"/>
    <cacheHierarchy uniqueName="[Magnitud_Metaproducto].[ind_id_rep]" caption="ind_id_rep" attribute="1" defaultMemberUniqueName="[Magnitud_Metaproducto].[ind_id_rep].[All]" allUniqueName="[Magnitud_Metaproducto].[ind_id_rep].[All]" dimensionUniqueName="[Magnitud_Metaproducto]" displayFolder="" count="0" memberValueDatatype="20" unbalanced="0"/>
    <cacheHierarchy uniqueName="[Magnitud_Metaproducto].[ind_id]" caption="ind_id" attribute="1" defaultMemberUniqueName="[Magnitud_Metaproducto].[ind_id].[All]" allUniqueName="[Magnitud_Metaproducto].[ind_id].[All]" dimensionUniqueName="[Magnitud_Metaproducto]" displayFolder="" count="0" memberValueDatatype="130" unbalanced="0"/>
    <cacheHierarchy uniqueName="[Magnitud_Metaproducto].[ind_codigo_pd]" caption="ind_codigo_pd" attribute="1" defaultMemberUniqueName="[Magnitud_Metaproducto].[ind_codigo_pd].[All]" allUniqueName="[Magnitud_Metaproducto].[ind_codigo_pd].[All]" dimensionUniqueName="[Magnitud_Metaproducto]" displayFolder="" count="0" memberValueDatatype="20" unbalanced="0"/>
    <cacheHierarchy uniqueName="[Magnitud_Metaproducto].[ind_ano_prog_repr]" caption="ind_ano_prog_repr" attribute="1" defaultMemberUniqueName="[Magnitud_Metaproducto].[ind_ano_prog_repr].[All]" allUniqueName="[Magnitud_Metaproducto].[ind_ano_prog_repr].[All]" dimensionUniqueName="[Magnitud_Metaproducto]" displayFolder="" count="0" memberValueDatatype="20" unbalanced="0"/>
    <cacheHierarchy uniqueName="[Magnitud_Metaproducto].[ind_version_pa]" caption="ind_version_pa" attribute="1" defaultMemberUniqueName="[Magnitud_Metaproducto].[ind_version_pa].[All]" allUniqueName="[Magnitud_Metaproducto].[ind_version_pa].[All]" dimensionUniqueName="[Magnitud_Metaproducto]" displayFolder="" count="0" memberValueDatatype="20" unbalanced="0"/>
    <cacheHierarchy uniqueName="[Magnitud_Metaproducto].[Cod Sector]" caption="Cod Sector" attribute="1" defaultMemberUniqueName="[Magnitud_Metaproducto].[Cod Sector].[All]" allUniqueName="[Magnitud_Metaproducto].[Cod Sector].[All]" dimensionUniqueName="[Magnitud_Metaproducto]" displayFolder="" count="0" memberValueDatatype="20" unbalanced="0"/>
    <cacheHierarchy uniqueName="[Magnitud_Metaproducto].[Cod Entidad]" caption="Cod Entidad" attribute="1" defaultMemberUniqueName="[Magnitud_Metaproducto].[Cod Entidad].[All]" allUniqueName="[Magnitud_Metaproducto].[Cod Entidad].[All]" dimensionUniqueName="[Magnitud_Metaproducto]" displayFolder="" count="0" memberValueDatatype="20" unbalanced="0"/>
    <cacheHierarchy uniqueName="[Magnitud_Metaproducto].[Cod interno programa]" caption="Cod interno programa" attribute="1" defaultMemberUniqueName="[Magnitud_Metaproducto].[Cod interno programa].[All]" allUniqueName="[Magnitud_Metaproducto].[Cod interno programa].[All]" dimensionUniqueName="[Magnitud_Metaproducto]" displayFolder="" count="0" memberValueDatatype="20" unbalanced="0"/>
    <cacheHierarchy uniqueName="[Magnitud_Metaproducto].[Cod Proyecto prioritario]" caption="Cod Proyecto prioritario" attribute="1" defaultMemberUniqueName="[Magnitud_Metaproducto].[Cod Proyecto prioritario].[All]" allUniqueName="[Magnitud_Metaproducto].[Cod Proyecto prioritario].[All]" dimensionUniqueName="[Magnitud_Metaproducto]" displayFolder="" count="0" memberValueDatatype="20" unbalanced="0"/>
    <cacheHierarchy uniqueName="[Magnitud_Metaproducto].[Cod Meta Producto]" caption="Cod Meta Producto" attribute="1" defaultMemberUniqueName="[Magnitud_Metaproducto].[Cod Meta Producto].[All]" allUniqueName="[Magnitud_Metaproducto].[Cod Meta Producto].[All]" dimensionUniqueName="[Magnitud_Metaproducto]" displayFolder="" count="0" memberValueDatatype="20" unbalanced="0"/>
    <cacheHierarchy uniqueName="[Magnitud_Metaproducto].[Cod Indicador]" caption="Cod Indicador" attribute="1" defaultMemberUniqueName="[Magnitud_Metaproducto].[Cod Indicador].[All]" allUniqueName="[Magnitud_Metaproducto].[Cod Indicador].[All]" dimensionUniqueName="[Magnitud_Metaproducto]" displayFolder="" count="0" memberValueDatatype="20" unbalanced="0"/>
    <cacheHierarchy uniqueName="[Magnitud_Metaproducto].[Nombre indicador]" caption="Nombre indicador" attribute="1" defaultMemberUniqueName="[Magnitud_Metaproducto].[Nombre indicador].[All]" allUniqueName="[Magnitud_Metaproducto].[Nombre indicador].[All]" dimensionUniqueName="[Magnitud_Metaproducto]" displayFolder="" count="0" memberValueDatatype="130" unbalanced="0"/>
    <cacheHierarchy uniqueName="[Magnitud_Metaproducto].[Tipo de anualización indicador]" caption="Tipo de anualización indicador" attribute="1" defaultMemberUniqueName="[Magnitud_Metaproducto].[Tipo de anualización indicador].[All]" allUniqueName="[Magnitud_Metaproducto].[Tipo de anualización indicador].[All]" dimensionUniqueName="[Magnitud_Metaproducto]" displayFolder="" count="0" memberValueDatatype="130" unbalanced="0"/>
    <cacheHierarchy uniqueName="[Magnitud_Metaproducto].[Cod estado indicador en plan de acción]" caption="Cod estado indicador en plan de acción" attribute="1" defaultMemberUniqueName="[Magnitud_Metaproducto].[Cod estado indicador en plan de acción].[All]" allUniqueName="[Magnitud_Metaproducto].[Cod estado indicador en plan de acción].[All]" dimensionUniqueName="[Magnitud_Metaproducto]" displayFolder="" count="0" memberValueDatatype="20" unbalanced="0"/>
    <cacheHierarchy uniqueName="[Magnitud_Metaproducto].[Estado indicador en plan de acción]" caption="Estado indicador en plan de acción" attribute="1" defaultMemberUniqueName="[Magnitud_Metaproducto].[Estado indicador en plan de acción].[All]" allUniqueName="[Magnitud_Metaproducto].[Estado indicador en plan de acción].[All]" dimensionUniqueName="[Magnitud_Metaproducto]" displayFolder="" count="0" memberValueDatatype="130" unbalanced="0"/>
    <cacheHierarchy uniqueName="[Magnitud_Metaproducto].[Vigencia]" caption="Vigencia" attribute="1" defaultMemberUniqueName="[Magnitud_Metaproducto].[Vigencia].[All]" allUniqueName="[Magnitud_Metaproducto].[Vigencia].[All]" dimensionUniqueName="[Magnitud_Metaproducto]" displayFolder="" count="0" memberValueDatatype="20" unbalanced="0"/>
    <cacheHierarchy uniqueName="[Magnitud_Metaproducto].[Programación inicial]" caption="Programación inicial" attribute="1" defaultMemberUniqueName="[Magnitud_Metaproducto].[Programación inicial].[All]" allUniqueName="[Magnitud_Metaproducto].[Programación inicial].[All]" dimensionUniqueName="[Magnitud_Metaproducto]" displayFolder="" count="0" memberValueDatatype="5" unbalanced="0"/>
    <cacheHierarchy uniqueName="[Magnitud_Metaproducto].[Programación actual]" caption="Programación actual" attribute="1" defaultMemberUniqueName="[Magnitud_Metaproducto].[Programación actual].[All]" allUniqueName="[Magnitud_Metaproducto].[Programación actual].[All]" dimensionUniqueName="[Magnitud_Metaproducto]" displayFolder="" count="0" memberValueDatatype="5" unbalanced="0"/>
    <cacheHierarchy uniqueName="[Magnitud_Metaproducto].[Ejecución]" caption="Ejecución" attribute="1" defaultMemberUniqueName="[Magnitud_Metaproducto].[Ejecución].[All]" allUniqueName="[Magnitud_Metaproducto].[Ejecución].[All]" dimensionUniqueName="[Magnitud_Metaproducto]" displayFolder="" count="0" memberValueDatatype="5" unbalanced="0"/>
    <cacheHierarchy uniqueName="[Magnitud_Metaproducto].[% Avance]" caption="% Avance" attribute="1" defaultMemberUniqueName="[Magnitud_Metaproducto].[% Avance].[All]" allUniqueName="[Magnitud_Metaproducto].[% Avance].[All]" dimensionUniqueName="[Magnitud_Metaproducto]" displayFolder="" count="0" memberValueDatatype="5" unbalanced="0"/>
    <cacheHierarchy uniqueName="[Magnitud_Metaproducto].[% Avance Trascurrido Plan de Desarrollo]" caption="% Avance Trascurrido Plan de Desarrollo" attribute="1" defaultMemberUniqueName="[Magnitud_Metaproducto].[% Avance Trascurrido Plan de Desarrollo].[All]" allUniqueName="[Magnitud_Metaproducto].[% Avance Trascurrido Plan de Desarrollo].[All]" dimensionUniqueName="[Magnitud_Metaproducto]" displayFolder="" count="0" memberValueDatatype="5" unbalanced="0"/>
    <cacheHierarchy uniqueName="[Magnitud_Metaproducto].[% Avance total Plan de Desarrollo]" caption="% Avance total Plan de Desarrollo" attribute="1" defaultMemberUniqueName="[Magnitud_Metaproducto].[% Avance total Plan de Desarrollo].[All]" allUniqueName="[Magnitud_Metaproducto].[% Avance total Plan de Desarrollo].[All]" dimensionUniqueName="[Magnitud_Metaproducto]" displayFolder="" count="0" memberValueDatatype="5" unbalanced="0"/>
    <cacheHierarchy uniqueName="[Magnitud_Metaproducto].[Faltante]" caption="Faltante" attribute="1" defaultMemberUniqueName="[Magnitud_Metaproducto].[Faltante].[All]" allUniqueName="[Magnitud_Metaproducto].[Faltante].[All]" dimensionUniqueName="[Magnitud_Metaproducto]" displayFolder="" count="0" memberValueDatatype="5" unbalanced="0"/>
    <cacheHierarchy uniqueName="[Proyectos_inversion].[py_id_rep]" caption="py_id_rep" attribute="1" defaultMemberUniqueName="[Proyectos_inversion].[py_id_rep].[All]" allUniqueName="[Proyectos_inversion].[py_id_rep].[All]" dimensionUniqueName="[Proyectos_inversion]" displayFolder="" count="0" memberValueDatatype="20" unbalanced="0"/>
    <cacheHierarchy uniqueName="[Proyectos_inversion].[py_id]" caption="py_id" attribute="1" defaultMemberUniqueName="[Proyectos_inversion].[py_id].[All]" allUniqueName="[Proyectos_inversion].[py_id].[All]" dimensionUniqueName="[Proyectos_inversion]" displayFolder="" count="0" memberValueDatatype="130" unbalanced="0"/>
    <cacheHierarchy uniqueName="[Proyectos_inversion].[Cod Plan de desarrollo]" caption="Cod Plan de desarrollo" attribute="1" defaultMemberUniqueName="[Proyectos_inversion].[Cod Plan de desarrollo].[All]" allUniqueName="[Proyectos_inversion].[Cod Plan de desarrollo].[All]" dimensionUniqueName="[Proyectos_inversion]" displayFolder="" count="0" memberValueDatatype="20" unbalanced="0"/>
    <cacheHierarchy uniqueName="[Proyectos_inversion].[Vigencia reporte]" caption="Vigencia reporte" attribute="1" defaultMemberUniqueName="[Proyectos_inversion].[Vigencia reporte].[All]" allUniqueName="[Proyectos_inversion].[Vigencia reporte].[All]" dimensionUniqueName="[Proyectos_inversion]" displayFolder="" count="0" memberValueDatatype="20" unbalanced="0"/>
    <cacheHierarchy uniqueName="[Proyectos_inversion].[Versión plan de acción]" caption="Versión plan de acción" attribute="1" defaultMemberUniqueName="[Proyectos_inversion].[Versión plan de acción].[All]" allUniqueName="[Proyectos_inversion].[Versión plan de acción].[All]" dimensionUniqueName="[Proyectos_inversion]" displayFolder="" count="0" memberValueDatatype="20" unbalanced="0"/>
    <cacheHierarchy uniqueName="[Proyectos_inversion].[Cod Sector]" caption="Cod Sector" attribute="1" defaultMemberUniqueName="[Proyectos_inversion].[Cod Sector].[All]" allUniqueName="[Proyectos_inversion].[Cod Sector].[All]" dimensionUniqueName="[Proyectos_inversion]" displayFolder="" count="0" memberValueDatatype="20" unbalanced="0"/>
    <cacheHierarchy uniqueName="[Proyectos_inversion].[Cod Entidad]" caption="Cod Entidad" attribute="1" defaultMemberUniqueName="[Proyectos_inversion].[Cod Entidad].[All]" allUniqueName="[Proyectos_inversion].[Cod Entidad].[All]" dimensionUniqueName="[Proyectos_inversion]" displayFolder="" count="0" memberValueDatatype="20" unbalanced="0"/>
    <cacheHierarchy uniqueName="[Proyectos_inversion].[Cod interno programa]" caption="Cod interno programa" attribute="1" defaultMemberUniqueName="[Proyectos_inversion].[Cod interno programa].[All]" allUniqueName="[Proyectos_inversion].[Cod interno programa].[All]" dimensionUniqueName="[Proyectos_inversion]" displayFolder="" count="0" memberValueDatatype="20" unbalanced="0"/>
    <cacheHierarchy uniqueName="[Proyectos_inversion].[Cod Proyecto prioritario]" caption="Cod Proyecto prioritario" attribute="1" defaultMemberUniqueName="[Proyectos_inversion].[Cod Proyecto prioritario].[All]" allUniqueName="[Proyectos_inversion].[Cod Proyecto prioritario].[All]" dimensionUniqueName="[Proyectos_inversion]" displayFolder="" count="0" memberValueDatatype="20" unbalanced="0"/>
    <cacheHierarchy uniqueName="[Proyectos_inversion].[Cod Meta Producto]" caption="Cod Meta Producto" attribute="1" defaultMemberUniqueName="[Proyectos_inversion].[Cod Meta Producto].[All]" allUniqueName="[Proyectos_inversion].[Cod Meta Producto].[All]" dimensionUniqueName="[Proyectos_inversion]" displayFolder="" count="0" memberValueDatatype="20" unbalanced="0"/>
    <cacheHierarchy uniqueName="[Proyectos_inversion].[Codigo proyecto inversión]" caption="Codigo proyecto inversión" attribute="1" defaultMemberUniqueName="[Proyectos_inversion].[Codigo proyecto inversión].[All]" allUniqueName="[Proyectos_inversion].[Codigo proyecto inversión].[All]" dimensionUniqueName="[Proyectos_inversion]" displayFolder="" count="0" memberValueDatatype="20" unbalanced="0"/>
    <cacheHierarchy uniqueName="[Proyectos_inversion].[py_n7_diferente]" caption="py_n7_diferente" attribute="1" defaultMemberUniqueName="[Proyectos_inversion].[py_n7_diferente].[All]" allUniqueName="[Proyectos_inversion].[py_n7_diferente].[All]" dimensionUniqueName="[Proyectos_inversion]" displayFolder="" count="0" memberValueDatatype="20" unbalanced="0"/>
    <cacheHierarchy uniqueName="[Proyectos_inversion].[Proyecto de inversión]" caption="Proyecto de inversión" attribute="1" defaultMemberUniqueName="[Proyectos_inversion].[Proyecto de inversión].[All]" allUniqueName="[Proyectos_inversion].[Proyecto de inversión].[All]" dimensionUniqueName="[Proyectos_inversion]" displayFolder="" count="0" memberValueDatatype="130" unbalanced="0"/>
    <cacheHierarchy uniqueName="[Proyectos_inversion].[Codigo interno meta]" caption="Codigo interno meta" attribute="1" defaultMemberUniqueName="[Proyectos_inversion].[Codigo interno meta].[All]" allUniqueName="[Proyectos_inversion].[Codigo interno meta].[All]" dimensionUniqueName="[Proyectos_inversion]" displayFolder="" count="0" memberValueDatatype="20" unbalanced="0"/>
    <cacheHierarchy uniqueName="[Proyectos_inversion].[Tipo anualización]" caption="Tipo anualización" attribute="1" defaultMemberUniqueName="[Proyectos_inversion].[Tipo anualización].[All]" allUniqueName="[Proyectos_inversion].[Tipo anualización].[All]" dimensionUniqueName="[Proyectos_inversion]" displayFolder="" count="0" memberValueDatatype="20" unbalanced="0"/>
    <cacheHierarchy uniqueName="[Proyectos_inversion].[Meta proyecto]" caption="Meta proyecto" attribute="1" defaultMemberUniqueName="[Proyectos_inversion].[Meta proyecto].[All]" allUniqueName="[Proyectos_inversion].[Meta proyecto].[All]" dimensionUniqueName="[Proyectos_inversion]" displayFolder="" count="0" memberValueDatatype="130" unbalanced="0"/>
    <cacheHierarchy uniqueName="[Proyectos_inversion].[Estado meta]" caption="Estado meta" attribute="1" defaultMemberUniqueName="[Proyectos_inversion].[Estado meta].[All]" allUniqueName="[Proyectos_inversion].[Estado meta].[All]" dimensionUniqueName="[Proyectos_inversion]" displayFolder="" count="0" memberValueDatatype="130" unbalanced="0"/>
    <cacheHierarchy uniqueName="[Proyectos_inversion].[Magnitud programada 2016]" caption="Magnitud programada 2016" attribute="1" defaultMemberUniqueName="[Proyectos_inversion].[Magnitud programada 2016].[All]" allUniqueName="[Proyectos_inversion].[Magnitud programada 2016].[All]" dimensionUniqueName="[Proyectos_inversion]" displayFolder="" count="0" memberValueDatatype="5" unbalanced="0"/>
    <cacheHierarchy uniqueName="[Proyectos_inversion].[Magnitud ejecutada 2016]" caption="Magnitud ejecutada 2016" attribute="1" defaultMemberUniqueName="[Proyectos_inversion].[Magnitud ejecutada 2016].[All]" allUniqueName="[Proyectos_inversion].[Magnitud ejecutada 2016].[All]" dimensionUniqueName="[Proyectos_inversion]" displayFolder="" count="0" memberValueDatatype="5" unbalanced="0"/>
    <cacheHierarchy uniqueName="[Proyectos_inversion].[% avance 2016]" caption="% avance 2016" attribute="1" defaultMemberUniqueName="[Proyectos_inversion].[% avance 2016].[All]" allUniqueName="[Proyectos_inversion].[% avance 2016].[All]" dimensionUniqueName="[Proyectos_inversion]" displayFolder="" count="0" memberValueDatatype="5" unbalanced="0"/>
    <cacheHierarchy uniqueName="[Proyectos_inversion].[Magnitud programada 2017]" caption="Magnitud programada 2017" attribute="1" defaultMemberUniqueName="[Proyectos_inversion].[Magnitud programada 2017].[All]" allUniqueName="[Proyectos_inversion].[Magnitud programada 2017].[All]" dimensionUniqueName="[Proyectos_inversion]" displayFolder="" count="0" memberValueDatatype="5" unbalanced="0"/>
    <cacheHierarchy uniqueName="[Proyectos_inversion].[Magnitud ejecutada 2017]" caption="Magnitud ejecutada 2017" attribute="1" defaultMemberUniqueName="[Proyectos_inversion].[Magnitud ejecutada 2017].[All]" allUniqueName="[Proyectos_inversion].[Magnitud ejecutada 2017].[All]" dimensionUniqueName="[Proyectos_inversion]" displayFolder="" count="0" memberValueDatatype="5" unbalanced="0"/>
    <cacheHierarchy uniqueName="[Proyectos_inversion].[% avance 2017]" caption="% avance 2017" attribute="1" defaultMemberUniqueName="[Proyectos_inversion].[% avance 2017].[All]" allUniqueName="[Proyectos_inversion].[% avance 2017].[All]" dimensionUniqueName="[Proyectos_inversion]" displayFolder="" count="0" memberValueDatatype="5" unbalanced="0"/>
    <cacheHierarchy uniqueName="[Proyectos_inversion].[Magnitud programada 2018]" caption="Magnitud programada 2018" attribute="1" defaultMemberUniqueName="[Proyectos_inversion].[Magnitud programada 2018].[All]" allUniqueName="[Proyectos_inversion].[Magnitud programada 2018].[All]" dimensionUniqueName="[Proyectos_inversion]" displayFolder="" count="0" memberValueDatatype="5" unbalanced="0"/>
    <cacheHierarchy uniqueName="[Proyectos_inversion].[Magnitud ejecutada 2018]" caption="Magnitud ejecutada 2018" attribute="1" defaultMemberUniqueName="[Proyectos_inversion].[Magnitud ejecutada 2018].[All]" allUniqueName="[Proyectos_inversion].[Magnitud ejecutada 2018].[All]" dimensionUniqueName="[Proyectos_inversion]" displayFolder="" count="0" memberValueDatatype="5" unbalanced="0"/>
    <cacheHierarchy uniqueName="[Proyectos_inversion].[% avance 2018]" caption="% avance 2018" attribute="1" defaultMemberUniqueName="[Proyectos_inversion].[% avance 2018].[All]" allUniqueName="[Proyectos_inversion].[% avance 2018].[All]" dimensionUniqueName="[Proyectos_inversion]" displayFolder="" count="0" memberValueDatatype="5" unbalanced="0"/>
    <cacheHierarchy uniqueName="[Proyectos_inversion].[Magnitud programada 2019]" caption="Magnitud programada 2019" attribute="1" defaultMemberUniqueName="[Proyectos_inversion].[Magnitud programada 2019].[All]" allUniqueName="[Proyectos_inversion].[Magnitud programada 2019].[All]" dimensionUniqueName="[Proyectos_inversion]" displayFolder="" count="0" memberValueDatatype="5" unbalanced="0"/>
    <cacheHierarchy uniqueName="[Proyectos_inversion].[Magnitud ejecutada 2019]" caption="Magnitud ejecutada 2019" attribute="1" defaultMemberUniqueName="[Proyectos_inversion].[Magnitud ejecutada 2019].[All]" allUniqueName="[Proyectos_inversion].[Magnitud ejecutada 2019].[All]" dimensionUniqueName="[Proyectos_inversion]" displayFolder="" count="0" memberValueDatatype="5" unbalanced="0"/>
    <cacheHierarchy uniqueName="[Proyectos_inversion].[% avance 2019]" caption="% avance 2019" attribute="1" defaultMemberUniqueName="[Proyectos_inversion].[% avance 2019].[All]" allUniqueName="[Proyectos_inversion].[% avance 2019].[All]" dimensionUniqueName="[Proyectos_inversion]" displayFolder="" count="0" memberValueDatatype="5" unbalanced="0"/>
    <cacheHierarchy uniqueName="[Proyectos_inversion].[Magnitud programada 2020]" caption="Magnitud programada 2020" attribute="1" defaultMemberUniqueName="[Proyectos_inversion].[Magnitud programada 2020].[All]" allUniqueName="[Proyectos_inversion].[Magnitud programada 2020].[All]" dimensionUniqueName="[Proyectos_inversion]" displayFolder="" count="0" memberValueDatatype="5" unbalanced="0"/>
    <cacheHierarchy uniqueName="[Proyectos_inversion].[Magnitud ejecutada 2020]" caption="Magnitud ejecutada 2020" attribute="1" defaultMemberUniqueName="[Proyectos_inversion].[Magnitud ejecutada 2020].[All]" allUniqueName="[Proyectos_inversion].[Magnitud ejecutada 2020].[All]" dimensionUniqueName="[Proyectos_inversion]" displayFolder="" count="0" memberValueDatatype="5" unbalanced="0"/>
    <cacheHierarchy uniqueName="[Proyectos_inversion].[% avance 2020]" caption="% avance 2020" attribute="1" defaultMemberUniqueName="[Proyectos_inversion].[% avance 2020].[All]" allUniqueName="[Proyectos_inversion].[% avance 2020].[All]" dimensionUniqueName="[Proyectos_inversion]" displayFolder="" count="0" memberValueDatatype="5" unbalanced="0"/>
    <cacheHierarchy uniqueName="[Proyectos_inversion].[Magnitud programada PDD]" caption="Magnitud programada PDD" attribute="1" defaultMemberUniqueName="[Proyectos_inversion].[Magnitud programada PDD].[All]" allUniqueName="[Proyectos_inversion].[Magnitud programada PDD].[All]" dimensionUniqueName="[Proyectos_inversion]" displayFolder="" count="0" memberValueDatatype="20" unbalanced="0"/>
    <cacheHierarchy uniqueName="[Proyectos_inversion].[Magnitud ejecutada PDD]" caption="Magnitud ejecutada PDD" attribute="1" defaultMemberUniqueName="[Proyectos_inversion].[Magnitud ejecutada PDD].[All]" allUniqueName="[Proyectos_inversion].[Magnitud ejecutada PDD].[All]" dimensionUniqueName="[Proyectos_inversion]" displayFolder="" count="0" memberValueDatatype="5" unbalanced="0"/>
    <cacheHierarchy uniqueName="[Proyectos_inversion].[% Avance PDD]" caption="% Avance PDD" attribute="1" defaultMemberUniqueName="[Proyectos_inversion].[% Avance PDD].[All]" allUniqueName="[Proyectos_inversion].[% Avance PDD].[All]" dimensionUniqueName="[Proyectos_inversion]" displayFolder="" count="0" memberValueDatatype="5" unbalanced="0"/>
    <cacheHierarchy uniqueName="[Proyectos_inversion].[$ programados 2016]" caption="$ programados 2016" attribute="1" defaultMemberUniqueName="[Proyectos_inversion].[$ programados 2016].[All]" allUniqueName="[Proyectos_inversion].[$ programados 2016].[All]" dimensionUniqueName="[Proyectos_inversion]" displayFolder="" count="0" memberValueDatatype="5" unbalanced="0"/>
    <cacheHierarchy uniqueName="[Proyectos_inversion].[$ ejecutados 2016]" caption="$ ejecutados 2016" attribute="1" defaultMemberUniqueName="[Proyectos_inversion].[$ ejecutados 2016].[All]" allUniqueName="[Proyectos_inversion].[$ ejecutados 2016].[All]" dimensionUniqueName="[Proyectos_inversion]" displayFolder="" count="0" memberValueDatatype="5" unbalanced="0"/>
    <cacheHierarchy uniqueName="[Proyectos_inversion].[% Avance $ 2016]" caption="% Avance $ 2016" attribute="1" defaultMemberUniqueName="[Proyectos_inversion].[% Avance $ 2016].[All]" allUniqueName="[Proyectos_inversion].[% Avance $ 2016].[All]" dimensionUniqueName="[Proyectos_inversion]" displayFolder="" count="0" memberValueDatatype="5" unbalanced="0"/>
    <cacheHierarchy uniqueName="[Proyectos_inversion].[$ programados 2017]" caption="$ programados 2017" attribute="1" defaultMemberUniqueName="[Proyectos_inversion].[$ programados 2017].[All]" allUniqueName="[Proyectos_inversion].[$ programados 2017].[All]" dimensionUniqueName="[Proyectos_inversion]" displayFolder="" count="0" memberValueDatatype="5" unbalanced="0"/>
    <cacheHierarchy uniqueName="[Proyectos_inversion].[$ ejecutados 2017]" caption="$ ejecutados 2017" attribute="1" defaultMemberUniqueName="[Proyectos_inversion].[$ ejecutados 2017].[All]" allUniqueName="[Proyectos_inversion].[$ ejecutados 2017].[All]" dimensionUniqueName="[Proyectos_inversion]" displayFolder="" count="0" memberValueDatatype="5" unbalanced="0"/>
    <cacheHierarchy uniqueName="[Proyectos_inversion].[% Avance $ 2017]" caption="% Avance $ 2017" attribute="1" defaultMemberUniqueName="[Proyectos_inversion].[% Avance $ 2017].[All]" allUniqueName="[Proyectos_inversion].[% Avance $ 2017].[All]" dimensionUniqueName="[Proyectos_inversion]" displayFolder="" count="0" memberValueDatatype="5" unbalanced="0"/>
    <cacheHierarchy uniqueName="[Proyectos_inversion].[$ programados 2018]" caption="$ programados 2018" attribute="1" defaultMemberUniqueName="[Proyectos_inversion].[$ programados 2018].[All]" allUniqueName="[Proyectos_inversion].[$ programados 2018].[All]" dimensionUniqueName="[Proyectos_inversion]" displayFolder="" count="0" memberValueDatatype="5" unbalanced="0"/>
    <cacheHierarchy uniqueName="[Proyectos_inversion].[$ ejecutados 2018]" caption="$ ejecutados 2018" attribute="1" defaultMemberUniqueName="[Proyectos_inversion].[$ ejecutados 2018].[All]" allUniqueName="[Proyectos_inversion].[$ ejecutados 2018].[All]" dimensionUniqueName="[Proyectos_inversion]" displayFolder="" count="0" memberValueDatatype="5" unbalanced="0"/>
    <cacheHierarchy uniqueName="[Proyectos_inversion].[% Avance $ 2018]" caption="% Avance $ 2018" attribute="1" defaultMemberUniqueName="[Proyectos_inversion].[% Avance $ 2018].[All]" allUniqueName="[Proyectos_inversion].[% Avance $ 2018].[All]" dimensionUniqueName="[Proyectos_inversion]" displayFolder="" count="0" memberValueDatatype="5" unbalanced="0"/>
    <cacheHierarchy uniqueName="[Proyectos_inversion].[$ programados 2019]" caption="$ programados 2019" attribute="1" defaultMemberUniqueName="[Proyectos_inversion].[$ programados 2019].[All]" allUniqueName="[Proyectos_inversion].[$ programados 2019].[All]" dimensionUniqueName="[Proyectos_inversion]" displayFolder="" count="0" memberValueDatatype="5" unbalanced="0"/>
    <cacheHierarchy uniqueName="[Proyectos_inversion].[$ ejecutados 2019]" caption="$ ejecutados 2019" attribute="1" defaultMemberUniqueName="[Proyectos_inversion].[$ ejecutados 2019].[All]" allUniqueName="[Proyectos_inversion].[$ ejecutados 2019].[All]" dimensionUniqueName="[Proyectos_inversion]" displayFolder="" count="0" memberValueDatatype="5" unbalanced="0"/>
    <cacheHierarchy uniqueName="[Proyectos_inversion].[% Avance $ 2019]" caption="% Avance $ 2019" attribute="1" defaultMemberUniqueName="[Proyectos_inversion].[% Avance $ 2019].[All]" allUniqueName="[Proyectos_inversion].[% Avance $ 2019].[All]" dimensionUniqueName="[Proyectos_inversion]" displayFolder="" count="0" memberValueDatatype="5" unbalanced="0"/>
    <cacheHierarchy uniqueName="[Proyectos_inversion].[$ programados 2020]" caption="$ programados 2020" attribute="1" defaultMemberUniqueName="[Proyectos_inversion].[$ programados 2020].[All]" allUniqueName="[Proyectos_inversion].[$ programados 2020].[All]" dimensionUniqueName="[Proyectos_inversion]" displayFolder="" count="0" memberValueDatatype="5" unbalanced="0"/>
    <cacheHierarchy uniqueName="[Proyectos_inversion].[$ ejecutados 2020]" caption="$ ejecutados 2020" attribute="1" defaultMemberUniqueName="[Proyectos_inversion].[$ ejecutados 2020].[All]" allUniqueName="[Proyectos_inversion].[$ ejecutados 2020].[All]" dimensionUniqueName="[Proyectos_inversion]" displayFolder="" count="0" memberValueDatatype="5" unbalanced="0"/>
    <cacheHierarchy uniqueName="[Proyectos_inversion].[% Avance $ 2020]" caption="% Avance $ 2020" attribute="1" defaultMemberUniqueName="[Proyectos_inversion].[% Avance $ 2020].[All]" allUniqueName="[Proyectos_inversion].[% Avance $ 2020].[All]" dimensionUniqueName="[Proyectos_inversion]" displayFolder="" count="0" memberValueDatatype="5" unbalanced="0"/>
    <cacheHierarchy uniqueName="[Proyectos_inversion].[$ programados PDD]" caption="$ programados PDD" attribute="1" defaultMemberUniqueName="[Proyectos_inversion].[$ programados PDD].[All]" allUniqueName="[Proyectos_inversion].[$ programados PDD].[All]" dimensionUniqueName="[Proyectos_inversion]" displayFolder="" count="0" memberValueDatatype="5" unbalanced="0"/>
    <cacheHierarchy uniqueName="[Proyectos_inversion].[$ ejecutados PDD]" caption="$ ejecutados PDD" attribute="1" defaultMemberUniqueName="[Proyectos_inversion].[$ ejecutados PDD].[All]" allUniqueName="[Proyectos_inversion].[$ ejecutados PDD].[All]" dimensionUniqueName="[Proyectos_inversion]" displayFolder="" count="0" memberValueDatatype="5" unbalanced="0"/>
    <cacheHierarchy uniqueName="[Proyectos_inversion].[% Avance $ PDD]" caption="% Avance $ PDD" attribute="1" defaultMemberUniqueName="[Proyectos_inversion].[% Avance $ PDD].[All]" allUniqueName="[Proyectos_inversion].[% Avance $ PDD].[All]" dimensionUniqueName="[Proyectos_inversion]" displayFolder="" count="0" memberValueDatatype="5" unbalanced="0"/>
    <cacheHierarchy uniqueName="[Recursos_Metaproducto].[gral_id_rep]" caption="gral_id_rep" attribute="1" defaultMemberUniqueName="[Recursos_Metaproducto].[gral_id_rep].[All]" allUniqueName="[Recursos_Metaproducto].[gral_id_rep].[All]" dimensionUniqueName="[Recursos_Metaproducto]" displayFolder="" count="0" memberValueDatatype="20" unbalanced="0"/>
    <cacheHierarchy uniqueName="[Recursos_Metaproducto].[gral_id]" caption="gral_id" attribute="1" defaultMemberUniqueName="[Recursos_Metaproducto].[gral_id].[All]" allUniqueName="[Recursos_Metaproducto].[gral_id].[All]" dimensionUniqueName="[Recursos_Metaproducto]" displayFolder="" count="0" memberValueDatatype="130" unbalanced="0"/>
    <cacheHierarchy uniqueName="[Recursos_Metaproducto].[Cod Plan de desarrollo]" caption="Cod Plan de desarrollo" attribute="1" defaultMemberUniqueName="[Recursos_Metaproducto].[Cod Plan de desarrollo].[All]" allUniqueName="[Recursos_Metaproducto].[Cod Plan de desarrollo].[All]" dimensionUniqueName="[Recursos_Metaproducto]" displayFolder="" count="0" memberValueDatatype="20" unbalanced="0"/>
    <cacheHierarchy uniqueName="[Recursos_Metaproducto].[Nombre plan de desarrollo]" caption="Nombre plan de desarrollo" attribute="1" defaultMemberUniqueName="[Recursos_Metaproducto].[Nombre plan de desarrollo].[All]" allUniqueName="[Recursos_Metaproducto].[Nombre plan de desarrollo].[All]" dimensionUniqueName="[Recursos_Metaproducto]" displayFolder="" count="0" memberValueDatatype="130" unbalanced="0"/>
    <cacheHierarchy uniqueName="[Recursos_Metaproducto].[Vigencia reporte]" caption="Vigencia reporte" attribute="1" defaultMemberUniqueName="[Recursos_Metaproducto].[Vigencia reporte].[All]" allUniqueName="[Recursos_Metaproducto].[Vigencia reporte].[All]" dimensionUniqueName="[Recursos_Metaproducto]" displayFolder="" count="0" memberValueDatatype="20" unbalanced="0"/>
    <cacheHierarchy uniqueName="[Recursos_Metaproducto].[Fecha seguimiento]" caption="Fecha seguimiento" attribute="1" defaultMemberUniqueName="[Recursos_Metaproducto].[Fecha seguimiento].[All]" allUniqueName="[Recursos_Metaproducto].[Fecha seguimiento].[All]" dimensionUniqueName="[Recursos_Metaproducto]" displayFolder="" count="0" memberValueDatatype="130" unbalanced="0"/>
    <cacheHierarchy uniqueName="[Recursos_Metaproducto].[Recursos tipo]" caption="Recursos tipo" attribute="1" defaultMemberUniqueName="[Recursos_Metaproducto].[Recursos tipo].[All]" allUniqueName="[Recursos_Metaproducto].[Recursos tipo].[All]" dimensionUniqueName="[Recursos_Metaproducto]" displayFolder="" count="0" memberValueDatatype="130" unbalanced="0"/>
    <cacheHierarchy uniqueName="[Recursos_Metaproducto].[Versión plan de acción]" caption="Versión plan de acción" attribute="1" defaultMemberUniqueName="[Recursos_Metaproducto].[Versión plan de acción].[All]" allUniqueName="[Recursos_Metaproducto].[Versión plan de acción].[All]" dimensionUniqueName="[Recursos_Metaproducto]" displayFolder="" count="0" memberValueDatatype="20" unbalanced="0"/>
    <cacheHierarchy uniqueName="[Recursos_Metaproducto].[Descripción versión plan de acción]" caption="Descripción versión plan de acción" attribute="1" defaultMemberUniqueName="[Recursos_Metaproducto].[Descripción versión plan de acción].[All]" allUniqueName="[Recursos_Metaproducto].[Descripción versión plan de acción].[All]" dimensionUniqueName="[Recursos_Metaproducto]" displayFolder="" count="0" memberValueDatatype="130" unbalanced="0"/>
    <cacheHierarchy uniqueName="[Recursos_Metaproducto].[Cod Sector]" caption="Cod Sector" attribute="1" defaultMemberUniqueName="[Recursos_Metaproducto].[Cod Sector].[All]" allUniqueName="[Recursos_Metaproducto].[Cod Sector].[All]" dimensionUniqueName="[Recursos_Metaproducto]" displayFolder="" count="0" memberValueDatatype="20" unbalanced="0"/>
    <cacheHierarchy uniqueName="[Recursos_Metaproducto].[Sector]" caption="Sector" attribute="1" defaultMemberUniqueName="[Recursos_Metaproducto].[Sector].[All]" allUniqueName="[Recursos_Metaproducto].[Sector].[All]" dimensionUniqueName="[Recursos_Metaproducto]" displayFolder="" count="0" memberValueDatatype="130" unbalanced="0"/>
    <cacheHierarchy uniqueName="[Recursos_Metaproducto].[Cod Entidad]" caption="Cod Entidad" attribute="1" defaultMemberUniqueName="[Recursos_Metaproducto].[Cod Entidad].[All]" allUniqueName="[Recursos_Metaproducto].[Cod Entidad].[All]" dimensionUniqueName="[Recursos_Metaproducto]" displayFolder="" count="0" memberValueDatatype="20" unbalanced="0"/>
    <cacheHierarchy uniqueName="[Recursos_Metaproducto].[Entidad]" caption="Entidad" attribute="1" defaultMemberUniqueName="[Recursos_Metaproducto].[Entidad].[All]" allUniqueName="[Recursos_Metaproducto].[Entidad].[All]" dimensionUniqueName="[Recursos_Metaproducto]" displayFolder="" count="0" memberValueDatatype="130" unbalanced="0"/>
    <cacheHierarchy uniqueName="[Recursos_Metaproducto].[Cod Pilar / Eje]" caption="Cod Pilar / Eje" attribute="1" defaultMemberUniqueName="[Recursos_Metaproducto].[Cod Pilar / Eje].[All]" allUniqueName="[Recursos_Metaproducto].[Cod Pilar / Eje].[All]" dimensionUniqueName="[Recursos_Metaproducto]" displayFolder="" count="0" memberValueDatatype="20" unbalanced="0"/>
    <cacheHierarchy uniqueName="[Recursos_Metaproducto].[Pilar / Eje]" caption="Pilar / Eje" attribute="1" defaultMemberUniqueName="[Recursos_Metaproducto].[Pilar / Eje].[All]" allUniqueName="[Recursos_Metaproducto].[Pilar / Eje].[All]" dimensionUniqueName="[Recursos_Metaproducto]" displayFolder="" count="0" memberValueDatatype="130" unbalanced="0"/>
    <cacheHierarchy uniqueName="[Recursos_Metaproducto].[Cod Programa]" caption="Cod Programa" attribute="1" defaultMemberUniqueName="[Recursos_Metaproducto].[Cod Programa].[All]" allUniqueName="[Recursos_Metaproducto].[Cod Programa].[All]" dimensionUniqueName="[Recursos_Metaproducto]" displayFolder="" count="0" memberValueDatatype="20" unbalanced="0"/>
    <cacheHierarchy uniqueName="[Recursos_Metaproducto].[Programa]" caption="Programa" attribute="1" defaultMemberUniqueName="[Recursos_Metaproducto].[Programa].[All]" allUniqueName="[Recursos_Metaproducto].[Programa].[All]" dimensionUniqueName="[Recursos_Metaproducto]" displayFolder="" count="0" memberValueDatatype="130" unbalanced="0"/>
    <cacheHierarchy uniqueName="[Recursos_Metaproducto].[gral_codigo_componente_n3]" caption="gral_codigo_componente_n3" attribute="1" defaultMemberUniqueName="[Recursos_Metaproducto].[gral_codigo_componente_n3].[All]" allUniqueName="[Recursos_Metaproducto].[gral_codigo_componente_n3].[All]" dimensionUniqueName="[Recursos_Metaproducto]" displayFolder="" count="0" memberValueDatatype="20" unbalanced="0"/>
    <cacheHierarchy uniqueName="[Recursos_Metaproducto].[gral_nombre_componente_n3]" caption="gral_nombre_componente_n3" attribute="1" defaultMemberUniqueName="[Recursos_Metaproducto].[gral_nombre_componente_n3].[All]" allUniqueName="[Recursos_Metaproducto].[gral_nombre_componente_n3].[All]" dimensionUniqueName="[Recursos_Metaproducto]" displayFolder="" count="0" memberValueDatatype="130" unbalanced="0"/>
    <cacheHierarchy uniqueName="[Recursos_Metaproducto].[gral_codigo_componente_n4]" caption="gral_codigo_componente_n4" attribute="1" defaultMemberUniqueName="[Recursos_Metaproducto].[gral_codigo_componente_n4].[All]" allUniqueName="[Recursos_Metaproducto].[gral_codigo_componente_n4].[All]" dimensionUniqueName="[Recursos_Metaproducto]" displayFolder="" count="0" memberValueDatatype="20" unbalanced="0"/>
    <cacheHierarchy uniqueName="[Recursos_Metaproducto].[gral_nombre_componente_n4]" caption="gral_nombre_componente_n4" attribute="1" defaultMemberUniqueName="[Recursos_Metaproducto].[gral_nombre_componente_n4].[All]" allUniqueName="[Recursos_Metaproducto].[gral_nombre_componente_n4].[All]" dimensionUniqueName="[Recursos_Metaproducto]" displayFolder="" count="0" memberValueDatatype="130" unbalanced="0"/>
    <cacheHierarchy uniqueName="[Recursos_Metaproducto].[gral_codigo_componente_n5]" caption="gral_codigo_componente_n5" attribute="1" defaultMemberUniqueName="[Recursos_Metaproducto].[gral_codigo_componente_n5].[All]" allUniqueName="[Recursos_Metaproducto].[gral_codigo_componente_n5].[All]" dimensionUniqueName="[Recursos_Metaproducto]" displayFolder="" count="0" memberValueDatatype="20" unbalanced="0"/>
    <cacheHierarchy uniqueName="[Recursos_Metaproducto].[gral_nombre_componente_n5]" caption="gral_nombre_componente_n5" attribute="1" defaultMemberUniqueName="[Recursos_Metaproducto].[gral_nombre_componente_n5].[All]" allUniqueName="[Recursos_Metaproducto].[gral_nombre_componente_n5].[All]" dimensionUniqueName="[Recursos_Metaproducto]" displayFolder="" count="0" memberValueDatatype="130" unbalanced="0"/>
    <cacheHierarchy uniqueName="[Recursos_Metaproducto].[gral_codigo_componente_n6]" caption="gral_codigo_componente_n6" attribute="1" defaultMemberUniqueName="[Recursos_Metaproducto].[gral_codigo_componente_n6].[All]" allUniqueName="[Recursos_Metaproducto].[gral_codigo_componente_n6].[All]" dimensionUniqueName="[Recursos_Metaproducto]" displayFolder="" count="0" memberValueDatatype="20" unbalanced="0"/>
    <cacheHierarchy uniqueName="[Recursos_Metaproducto].[gral_nombre_componente_n6]" caption="gral_nombre_componente_n6" attribute="1" defaultMemberUniqueName="[Recursos_Metaproducto].[gral_nombre_componente_n6].[All]" allUniqueName="[Recursos_Metaproducto].[gral_nombre_componente_n6].[All]" dimensionUniqueName="[Recursos_Metaproducto]" displayFolder="" count="0" memberValueDatatype="130" unbalanced="0"/>
    <cacheHierarchy uniqueName="[Recursos_Metaproducto].[gral_codigo_componente_n7]" caption="gral_codigo_componente_n7" attribute="1" defaultMemberUniqueName="[Recursos_Metaproducto].[gral_codigo_componente_n7].[All]" allUniqueName="[Recursos_Metaproducto].[gral_codigo_componente_n7].[All]" dimensionUniqueName="[Recursos_Metaproducto]" displayFolder="" count="0" memberValueDatatype="20" unbalanced="0"/>
    <cacheHierarchy uniqueName="[Recursos_Metaproducto].[Programa2]" caption="Programa2" attribute="1" defaultMemberUniqueName="[Recursos_Metaproducto].[Programa2].[All]" allUniqueName="[Recursos_Metaproducto].[Programa2].[All]" dimensionUniqueName="[Recursos_Metaproducto]" displayFolder="" count="0" memberValueDatatype="130" unbalanced="0"/>
    <cacheHierarchy uniqueName="[Recursos_Metaproducto].[Cod interno programa]" caption="Cod interno programa" attribute="1" defaultMemberUniqueName="[Recursos_Metaproducto].[Cod interno programa].[All]" allUniqueName="[Recursos_Metaproducto].[Cod interno programa].[All]" dimensionUniqueName="[Recursos_Metaproducto]" displayFolder="" count="0" memberValueDatatype="20" unbalanced="0"/>
    <cacheHierarchy uniqueName="[Recursos_Metaproducto].[Cod Proyecto prioritario]" caption="Cod Proyecto prioritario" attribute="1" defaultMemberUniqueName="[Recursos_Metaproducto].[Cod Proyecto prioritario].[All]" allUniqueName="[Recursos_Metaproducto].[Cod Proyecto prioritario].[All]" dimensionUniqueName="[Recursos_Metaproducto]" displayFolder="" count="0" memberValueDatatype="20" unbalanced="0"/>
    <cacheHierarchy uniqueName="[Recursos_Metaproducto].[Proyecto prioritario]" caption="Proyecto prioritario" attribute="1" defaultMemberUniqueName="[Recursos_Metaproducto].[Proyecto prioritario].[All]" allUniqueName="[Recursos_Metaproducto].[Proyecto prioritario].[All]" dimensionUniqueName="[Recursos_Metaproducto]" displayFolder="" count="0" memberValueDatatype="130" unbalanced="0"/>
    <cacheHierarchy uniqueName="[Recursos_Metaproducto].[Cod Meta Producto]" caption="Cod Meta Producto" attribute="1" defaultMemberUniqueName="[Recursos_Metaproducto].[Cod Meta Producto].[All]" allUniqueName="[Recursos_Metaproducto].[Cod Meta Producto].[All]" dimensionUniqueName="[Recursos_Metaproducto]" displayFolder="" count="2" memberValueDatatype="20" unbalanced="0">
      <fieldsUsage count="2">
        <fieldUsage x="-1"/>
        <fieldUsage x="2"/>
      </fieldsUsage>
    </cacheHierarchy>
    <cacheHierarchy uniqueName="[Recursos_Metaproducto].[Meta producto]" caption="Meta producto" attribute="1" defaultMemberUniqueName="[Recursos_Metaproducto].[Meta producto].[All]" allUniqueName="[Recursos_Metaproducto].[Meta producto].[All]" dimensionUniqueName="[Recursos_Metaproducto]" displayFolder="" count="0" memberValueDatatype="130" unbalanced="0"/>
    <cacheHierarchy uniqueName="[Recursos_Metaproducto].[$ programados 2016]" caption="$ programados 2016" attribute="1" defaultMemberUniqueName="[Recursos_Metaproducto].[$ programados 2016].[All]" allUniqueName="[Recursos_Metaproducto].[$ programados 2016].[All]" dimensionUniqueName="[Recursos_Metaproducto]" displayFolder="" count="0" memberValueDatatype="5" unbalanced="0"/>
    <cacheHierarchy uniqueName="[Recursos_Metaproducto].[$ ejecutados 2016]" caption="$ ejecutados 2016" attribute="1" defaultMemberUniqueName="[Recursos_Metaproducto].[$ ejecutados 2016].[All]" allUniqueName="[Recursos_Metaproducto].[$ ejecutados 2016].[All]" dimensionUniqueName="[Recursos_Metaproducto]" displayFolder="" count="0" memberValueDatatype="5" unbalanced="0"/>
    <cacheHierarchy uniqueName="[Recursos_Metaproducto].[% Avance $ 2016]" caption="% Avance $ 2016" attribute="1" defaultMemberUniqueName="[Recursos_Metaproducto].[% Avance $ 2016].[All]" allUniqueName="[Recursos_Metaproducto].[% Avance $ 2016].[All]" dimensionUniqueName="[Recursos_Metaproducto]" displayFolder="" count="0" memberValueDatatype="5" unbalanced="0"/>
    <cacheHierarchy uniqueName="[Recursos_Metaproducto].[$ programados 2017]" caption="$ programados 2017" attribute="1" defaultMemberUniqueName="[Recursos_Metaproducto].[$ programados 2017].[All]" allUniqueName="[Recursos_Metaproducto].[$ programados 2017].[All]" dimensionUniqueName="[Recursos_Metaproducto]" displayFolder="" count="0" memberValueDatatype="5" unbalanced="0"/>
    <cacheHierarchy uniqueName="[Recursos_Metaproducto].[$ ejecutados 2017]" caption="$ ejecutados 2017" attribute="1" defaultMemberUniqueName="[Recursos_Metaproducto].[$ ejecutados 2017].[All]" allUniqueName="[Recursos_Metaproducto].[$ ejecutados 2017].[All]" dimensionUniqueName="[Recursos_Metaproducto]" displayFolder="" count="0" memberValueDatatype="5" unbalanced="0"/>
    <cacheHierarchy uniqueName="[Recursos_Metaproducto].[% Avance $ 2017]" caption="% Avance $ 2017" attribute="1" defaultMemberUniqueName="[Recursos_Metaproducto].[% Avance $ 2017].[All]" allUniqueName="[Recursos_Metaproducto].[% Avance $ 2017].[All]" dimensionUniqueName="[Recursos_Metaproducto]" displayFolder="" count="0" memberValueDatatype="5" unbalanced="0"/>
    <cacheHierarchy uniqueName="[Recursos_Metaproducto].[$ programados 2018]" caption="$ programados 2018" attribute="1" defaultMemberUniqueName="[Recursos_Metaproducto].[$ programados 2018].[All]" allUniqueName="[Recursos_Metaproducto].[$ programados 2018].[All]" dimensionUniqueName="[Recursos_Metaproducto]" displayFolder="" count="0" memberValueDatatype="5" unbalanced="0"/>
    <cacheHierarchy uniqueName="[Recursos_Metaproducto].[$ ejecutados 2018]" caption="$ ejecutados 2018" attribute="1" defaultMemberUniqueName="[Recursos_Metaproducto].[$ ejecutados 2018].[All]" allUniqueName="[Recursos_Metaproducto].[$ ejecutados 2018].[All]" dimensionUniqueName="[Recursos_Metaproducto]" displayFolder="" count="0" memberValueDatatype="5" unbalanced="0"/>
    <cacheHierarchy uniqueName="[Recursos_Metaproducto].[% Avance $ 2018]" caption="% Avance $ 2018" attribute="1" defaultMemberUniqueName="[Recursos_Metaproducto].[% Avance $ 2018].[All]" allUniqueName="[Recursos_Metaproducto].[% Avance $ 2018].[All]" dimensionUniqueName="[Recursos_Metaproducto]" displayFolder="" count="0" memberValueDatatype="5" unbalanced="0"/>
    <cacheHierarchy uniqueName="[Recursos_Metaproducto].[$ programados 2019]" caption="$ programados 2019" attribute="1" defaultMemberUniqueName="[Recursos_Metaproducto].[$ programados 2019].[All]" allUniqueName="[Recursos_Metaproducto].[$ programados 2019].[All]" dimensionUniqueName="[Recursos_Metaproducto]" displayFolder="" count="0" memberValueDatatype="5" unbalanced="0"/>
    <cacheHierarchy uniqueName="[Recursos_Metaproducto].[$ ejecutados 2019]" caption="$ ejecutados 2019" attribute="1" defaultMemberUniqueName="[Recursos_Metaproducto].[$ ejecutados 2019].[All]" allUniqueName="[Recursos_Metaproducto].[$ ejecutados 2019].[All]" dimensionUniqueName="[Recursos_Metaproducto]" displayFolder="" count="0" memberValueDatatype="5" unbalanced="0"/>
    <cacheHierarchy uniqueName="[Recursos_Metaproducto].[% Avance $ 2019]" caption="% Avance $ 2019" attribute="1" defaultMemberUniqueName="[Recursos_Metaproducto].[% Avance $ 2019].[All]" allUniqueName="[Recursos_Metaproducto].[% Avance $ 2019].[All]" dimensionUniqueName="[Recursos_Metaproducto]" displayFolder="" count="0" memberValueDatatype="5" unbalanced="0"/>
    <cacheHierarchy uniqueName="[Recursos_Metaproducto].[$ programados 2020]" caption="$ programados 2020" attribute="1" defaultMemberUniqueName="[Recursos_Metaproducto].[$ programados 2020].[All]" allUniqueName="[Recursos_Metaproducto].[$ programados 2020].[All]" dimensionUniqueName="[Recursos_Metaproducto]" displayFolder="" count="0" memberValueDatatype="5" unbalanced="0"/>
    <cacheHierarchy uniqueName="[Recursos_Metaproducto].[$ ejecutados 2020]" caption="$ ejecutados 2020" attribute="1" defaultMemberUniqueName="[Recursos_Metaproducto].[$ ejecutados 2020].[All]" allUniqueName="[Recursos_Metaproducto].[$ ejecutados 2020].[All]" dimensionUniqueName="[Recursos_Metaproducto]" displayFolder="" count="0" memberValueDatatype="5" unbalanced="0"/>
    <cacheHierarchy uniqueName="[Recursos_Metaproducto].[% Avance $ 2020]" caption="% Avance $ 2020" attribute="1" defaultMemberUniqueName="[Recursos_Metaproducto].[% Avance $ 2020].[All]" allUniqueName="[Recursos_Metaproducto].[% Avance $ 2020].[All]" dimensionUniqueName="[Recursos_Metaproducto]" displayFolder="" count="0" memberValueDatatype="5" unbalanced="0"/>
    <cacheHierarchy uniqueName="[Recursos_Metaproducto].[$ programados PDD]" caption="$ programados PDD" attribute="1" defaultMemberUniqueName="[Recursos_Metaproducto].[$ programados PDD].[All]" allUniqueName="[Recursos_Metaproducto].[$ programados PDD].[All]" dimensionUniqueName="[Recursos_Metaproducto]" displayFolder="" count="0" memberValueDatatype="5" unbalanced="0"/>
    <cacheHierarchy uniqueName="[Recursos_Metaproducto].[$ ejecutados PDD]" caption="$ ejecutados PDD" attribute="1" defaultMemberUniqueName="[Recursos_Metaproducto].[$ ejecutados PDD].[All]" allUniqueName="[Recursos_Metaproducto].[$ ejecutados PDD].[All]" dimensionUniqueName="[Recursos_Metaproducto]" displayFolder="" count="0" memberValueDatatype="5" unbalanced="0"/>
    <cacheHierarchy uniqueName="[Recursos_Metaproducto].[% Avance $ PDD]" caption="% Avance $ PDD" attribute="1" defaultMemberUniqueName="[Recursos_Metaproducto].[% Avance $ PDD].[All]" allUniqueName="[Recursos_Metaproducto].[% Avance $ PDD].[All]" dimensionUniqueName="[Recursos_Metaproducto]" displayFolder="" count="0" memberValueDatatype="5" unbalanced="0"/>
    <cacheHierarchy uniqueName="[Recursos_Metaproducto].[Meta asociada]" caption="Meta asociada" attribute="1" defaultMemberUniqueName="[Recursos_Metaproducto].[Meta asociada].[All]" allUniqueName="[Recursos_Metaproducto].[Meta asociada].[All]" dimensionUniqueName="[Recursos_Metaproducto]" displayFolder="" count="0" memberValueDatatype="130" unbalanced="0"/>
    <cacheHierarchy uniqueName="[Measures].[__XL_Count Proyectos_inversion]" caption="__XL_Count Proyectos_inversion" measure="1" displayFolder="" measureGroup="Proyectos_inversion" count="0" hidden="1"/>
    <cacheHierarchy uniqueName="[Measures].[__XL_Count Magnitud_Metaproducto]" caption="__XL_Count Magnitud_Metaproducto" measure="1" displayFolder="" measureGroup="Magnitud_Metaproducto" count="0" hidden="1"/>
    <cacheHierarchy uniqueName="[Measures].[__XL_Count Recursos_Metaproducto]" caption="__XL_Count Recursos_Metaproducto" measure="1" displayFolder="" measureGroup="Recursos_Metaproducto" count="0" hidden="1"/>
    <cacheHierarchy uniqueName="[Measures].[__XL_Count Estructura_plan]" caption="__XL_Count Estructura_plan" measure="1" displayFolder="" measureGroup="Estructura_plan" count="0" hidden="1"/>
    <cacheHierarchy uniqueName="[Measures].[__No hay medidas definidas]" caption="__No hay medidas definidas" measure="1" displayFolder="" count="0" hidden="1"/>
    <cacheHierarchy uniqueName="[Measures].[Suma de Programación actual]" caption="Suma de Programación actu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a de Ejecución]" caption="Suma de Ejecución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a de $ programados 2016]" caption="Suma de $ program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a de $ ejecutados 2016]" caption="Suma de $ ejecut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a de $ programados 2017]" caption="Suma de $ program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$ ejecutados 2017]" caption="Suma de $ ejecut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8"/>
        </ext>
      </extLst>
    </cacheHierarchy>
    <cacheHierarchy uniqueName="[Measures].[Suma de $ programados 2018]" caption="Suma de $ program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0"/>
        </ext>
      </extLst>
    </cacheHierarchy>
    <cacheHierarchy uniqueName="[Measures].[Suma de $ ejecutados 2018]" caption="Suma de $ ejecut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1"/>
        </ext>
      </extLst>
    </cacheHierarchy>
    <cacheHierarchy uniqueName="[Measures].[Suma de $ programados 2019]" caption="Suma de $ program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3"/>
        </ext>
      </extLst>
    </cacheHierarchy>
    <cacheHierarchy uniqueName="[Measures].[Suma de $ ejecutados 2019]" caption="Suma de $ ejecut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4"/>
        </ext>
      </extLst>
    </cacheHierarchy>
    <cacheHierarchy uniqueName="[Measures].[Suma de $ programados 2020]" caption="Suma de $ program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6"/>
        </ext>
      </extLst>
    </cacheHierarchy>
    <cacheHierarchy uniqueName="[Measures].[Suma de $ ejecutados 2020]" caption="Suma de $ ejecut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7"/>
        </ext>
      </extLst>
    </cacheHierarchy>
    <cacheHierarchy uniqueName="[Measures].[Suma de % Avance total Plan de Desarrollo]" caption="Suma de % Avance total Plan de Desarrollo" measure="1" displayFolder="" measureGroup="Magnitud_Metaproducto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Faltante]" caption="Suma de Faltante" measure="1" displayFolder="" measureGroup="Magnitud_Metaproducto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Magnitud programada 2016]" caption="Suma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Magnitud ejecutada 2016]" caption="Suma de Magnitud ejecut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Magnitud programada 2017]" caption="Suma de Magnitud program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Magnitud ejecutada 2017]" caption="Suma de Magnitud ejecut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a de % avance 2016]" caption="Suma de % avance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% avance 2017]" caption="Suma de % avance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Magnitud programada 2018]" caption="Suma de Magnitud program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a de Magnitud ejecutada 2018]" caption="Suma de Magnitud ejecut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a de % avance 2018]" caption="Suma de % avance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a de Magnitud programada 2019]" caption="Suma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Magnitud ejecutada 2019]" caption="Suma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% avance 2019]" caption="Suma de % avance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a de Magnitud programada 2020]" caption="Suma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Magnitud ejecutada 2020]" caption="Suma de Magnitud ejecut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a de % avance 2020]" caption="Suma de % avance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a de Cod Meta Producto]" caption="Suma de Cod Meta Product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Meta proyecto]" caption="Recuento de Meta proyect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Codigo interno meta]" caption="Suma de Codigo interno meta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% Avance $ PDD]" caption="Suma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% Avance PDD]" caption="Recuent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Recuento de Magnitud ejecutada PDD]" caption="Recuent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Recuento de Meta asociada]" caption="Recuento de Meta asociad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Recuento de Tipo anualización]" caption="Recuento de Tipo anualizac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$ programados 2016 2]" caption="Suma de $ program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a de $ ejecutados 2016 2]" caption="Suma de $ ejecut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uma de % Avance $ 2016]" caption="Suma de % Avance $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uma de $ programados 2017 2]" caption="Suma de $ program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$ ejecutados 2017 2]" caption="Suma de $ ejecut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uma de % Avance $ 2017]" caption="Suma de % Avance $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uma de $ programados 2018 2]" caption="Suma de $ program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uma de $ ejecutados 2018 2]" caption="Suma de $ ejecut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Suma de % Avance $ 2018]" caption="Suma de % Avance $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$ programados 2019 2]" caption="Suma de $ program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$ ejecutados 2019 2]" caption="Suma de $ ejecut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uma de % Avance $ 2019]" caption="Suma de % Avance $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uma de $ programados 2020 2]" caption="Suma de $ program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uma de $ ejecutados 2020 2]" caption="Suma de $ ejecut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% Avance $ 2020]" caption="Suma de % Avance $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$ programados PDD]" caption="Suma de $ program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uma de $ ejecutados PDD]" caption="Suma de $ ejecut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0"/>
        </ext>
      </extLst>
    </cacheHierarchy>
    <cacheHierarchy uniqueName="[Measures].[Suma de Cod Programa]" caption="Suma de Cod Program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Recuento de Proyecto de inversión]" caption="Recuento de Proyecto de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Codigo proyecto inversión]" caption="Suma de Codigo proyecto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Cod Meta Producto 2]" caption="Suma de Cod Meta Producto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Cod Proyecto prioritario]" caption="Suma de Cod Proyecto prioritari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Cod Pilar / Eje]" caption="Suma de Cod Pilar / Eje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Cod Programa 2]" caption="Suma de Cod Programa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a de Cod Proyecto prioritario 2]" caption="Suma de Cod Proyecto prioritario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od Pilar / Eje 2]" caption="Suma de Cod Pilar / Eje 2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Recuento de Meta producto]" caption="Recuento de Meta producto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a de Programación inicial]" caption="Suma de Programación inici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medio de Magnitud programada 2016]" caption="Promedio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Promedio de Magnitud programada 2019]" caption="Promedio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Promedio de Magnitud ejecutada 2019]" caption="Promedio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Promedio de Magnitud programada 2020]" caption="Promedio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Recuento de Magnitud programada PDD]" caption="Recuent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programada PDD]" caption="Promedi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a de Magnitud programada PDD]" caption="Suma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ejecutada PDD]" caption="Promedi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 Avance $ PDD]" caption="Promedio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% Avance PDD]" caption="Suma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Promedio de % Avance PDD]" caption="Promedi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 Avance]" caption="Suma de % Avanc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dimensions count="5">
    <dimension name="Estructura_plan" uniqueName="[Estructura_plan]" caption="Estructura_plan"/>
    <dimension name="Magnitud_Metaproducto" uniqueName="[Magnitud_Metaproducto]" caption="Magnitud_Metaproducto"/>
    <dimension measure="1" name="Measures" uniqueName="[Measures]" caption="Measures"/>
    <dimension name="Proyectos_inversion" uniqueName="[Proyectos_inversion]" caption="Proyectos_inversion"/>
    <dimension name="Recursos_Metaproducto" uniqueName="[Recursos_Metaproducto]" caption="Recursos_Metaproducto"/>
  </dimensions>
  <measureGroups count="4">
    <measureGroup name="Estructura_plan" caption="Estructura_plan"/>
    <measureGroup name="Magnitud_Metaproducto" caption="Magnitud_Metaproducto"/>
    <measureGroup name="Proyectos_inversion" caption="Proyectos_inversion"/>
    <measureGroup name="Recursos_Metaproducto" caption="Recursos_Metaproducto"/>
  </measureGroups>
  <maps count="7">
    <map measureGroup="0" dimension="0"/>
    <map measureGroup="1" dimension="1"/>
    <map measureGroup="1" dimension="4"/>
    <map measureGroup="2" dimension="0"/>
    <map measureGroup="2" dimension="3"/>
    <map measureGroup="2" dimension="4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saveData="0" refreshedBy="Luz Dary Guerrero Tibata" refreshedDate="44019.60327013889" createdVersion="5" refreshedVersion="6" minRefreshableVersion="3" recordCount="0" supportSubquery="1" supportAdvancedDrill="1">
  <cacheSource type="external" connectionId="5"/>
  <cacheFields count="2">
    <cacheField name="[Recursos_Metaproducto].[Cod Meta Producto].[Cod Meta Producto]" caption="Cod Meta Producto" numFmtId="0" hierarchy="112" level="1">
      <sharedItems containsSemiMixedTypes="0" containsString="0" containsNumber="1" containsInteger="1" minValue="223" maxValue="223" count="1">
        <n v="223"/>
      </sharedItems>
      <extLst>
        <ext xmlns:x15="http://schemas.microsoft.com/office/spreadsheetml/2010/11/main" uri="{4F2E5C28-24EA-4eb8-9CBF-B6C8F9C3D259}">
          <x15:cachedUniqueNames>
            <x15:cachedUniqueName index="0" name="[Recursos_Metaproducto].[Cod Meta Producto].&amp;[223]"/>
          </x15:cachedUniqueNames>
        </ext>
      </extLst>
    </cacheField>
    <cacheField name="[Recursos_Metaproducto].[Meta asociada].[Meta asociada]" caption="Meta asociada" numFmtId="0" hierarchy="132" level="1">
      <sharedItems count="1">
        <s v="Metas proyecto asociadas"/>
      </sharedItems>
    </cacheField>
  </cacheFields>
  <cacheHierarchies count="215">
    <cacheHierarchy uniqueName="[Estructura_plan].[Cod Pilar / Eje]" caption="Cod Pilar / Eje" attribute="1" defaultMemberUniqueName="[Estructura_plan].[Cod Pilar / Eje].[All]" allUniqueName="[Estructura_plan].[Cod Pilar / Eje].[All]" dimensionUniqueName="[Estructura_plan]" displayFolder="" count="0" memberValueDatatype="20" unbalanced="0"/>
    <cacheHierarchy uniqueName="[Estructura_plan].[Pilar / Eje]" caption="Pilar / Eje" attribute="1" defaultMemberUniqueName="[Estructura_plan].[Pilar / Eje].[All]" allUniqueName="[Estructura_plan].[Pilar / Eje].[All]" dimensionUniqueName="[Estructura_plan]" displayFolder="" count="0" memberValueDatatype="130" unbalanced="0"/>
    <cacheHierarchy uniqueName="[Estructura_plan].[Cod Programa]" caption="Cod Programa" attribute="1" defaultMemberUniqueName="[Estructura_plan].[Cod Programa].[All]" allUniqueName="[Estructura_plan].[Cod Programa].[All]" dimensionUniqueName="[Estructura_plan]" displayFolder="" count="0" memberValueDatatype="20" unbalanced="0"/>
    <cacheHierarchy uniqueName="[Estructura_plan].[Programa]" caption="Programa" attribute="1" defaultMemberUniqueName="[Estructura_plan].[Programa].[All]" allUniqueName="[Estructura_plan].[Programa].[All]" dimensionUniqueName="[Estructura_plan]" displayFolder="" count="0" memberValueDatatype="130" unbalanced="0"/>
    <cacheHierarchy uniqueName="[Estructura_plan].[Cod Proyecto prioritario]" caption="Cod Proyecto prioritario" attribute="1" defaultMemberUniqueName="[Estructura_plan].[Cod Proyecto prioritario].[All]" allUniqueName="[Estructura_plan].[Cod Proyecto prioritario].[All]" dimensionUniqueName="[Estructura_plan]" displayFolder="" count="0" memberValueDatatype="20" unbalanced="0"/>
    <cacheHierarchy uniqueName="[Estructura_plan].[Proyecto prioritario]" caption="Proyecto prioritario" attribute="1" defaultMemberUniqueName="[Estructura_plan].[Proyecto prioritario].[All]" allUniqueName="[Estructura_plan].[Proyecto prioritario].[All]" dimensionUniqueName="[Estructura_plan]" displayFolder="" count="0" memberValueDatatype="130" unbalanced="0"/>
    <cacheHierarchy uniqueName="[Magnitud_Metaproducto].[ind_id_rep]" caption="ind_id_rep" attribute="1" defaultMemberUniqueName="[Magnitud_Metaproducto].[ind_id_rep].[All]" allUniqueName="[Magnitud_Metaproducto].[ind_id_rep].[All]" dimensionUniqueName="[Magnitud_Metaproducto]" displayFolder="" count="0" memberValueDatatype="20" unbalanced="0"/>
    <cacheHierarchy uniqueName="[Magnitud_Metaproducto].[ind_id]" caption="ind_id" attribute="1" defaultMemberUniqueName="[Magnitud_Metaproducto].[ind_id].[All]" allUniqueName="[Magnitud_Metaproducto].[ind_id].[All]" dimensionUniqueName="[Magnitud_Metaproducto]" displayFolder="" count="0" memberValueDatatype="130" unbalanced="0"/>
    <cacheHierarchy uniqueName="[Magnitud_Metaproducto].[ind_codigo_pd]" caption="ind_codigo_pd" attribute="1" defaultMemberUniqueName="[Magnitud_Metaproducto].[ind_codigo_pd].[All]" allUniqueName="[Magnitud_Metaproducto].[ind_codigo_pd].[All]" dimensionUniqueName="[Magnitud_Metaproducto]" displayFolder="" count="0" memberValueDatatype="20" unbalanced="0"/>
    <cacheHierarchy uniqueName="[Magnitud_Metaproducto].[ind_ano_prog_repr]" caption="ind_ano_prog_repr" attribute="1" defaultMemberUniqueName="[Magnitud_Metaproducto].[ind_ano_prog_repr].[All]" allUniqueName="[Magnitud_Metaproducto].[ind_ano_prog_repr].[All]" dimensionUniqueName="[Magnitud_Metaproducto]" displayFolder="" count="0" memberValueDatatype="20" unbalanced="0"/>
    <cacheHierarchy uniqueName="[Magnitud_Metaproducto].[ind_version_pa]" caption="ind_version_pa" attribute="1" defaultMemberUniqueName="[Magnitud_Metaproducto].[ind_version_pa].[All]" allUniqueName="[Magnitud_Metaproducto].[ind_version_pa].[All]" dimensionUniqueName="[Magnitud_Metaproducto]" displayFolder="" count="0" memberValueDatatype="20" unbalanced="0"/>
    <cacheHierarchy uniqueName="[Magnitud_Metaproducto].[Cod Sector]" caption="Cod Sector" attribute="1" defaultMemberUniqueName="[Magnitud_Metaproducto].[Cod Sector].[All]" allUniqueName="[Magnitud_Metaproducto].[Cod Sector].[All]" dimensionUniqueName="[Magnitud_Metaproducto]" displayFolder="" count="0" memberValueDatatype="20" unbalanced="0"/>
    <cacheHierarchy uniqueName="[Magnitud_Metaproducto].[Cod Entidad]" caption="Cod Entidad" attribute="1" defaultMemberUniqueName="[Magnitud_Metaproducto].[Cod Entidad].[All]" allUniqueName="[Magnitud_Metaproducto].[Cod Entidad].[All]" dimensionUniqueName="[Magnitud_Metaproducto]" displayFolder="" count="0" memberValueDatatype="20" unbalanced="0"/>
    <cacheHierarchy uniqueName="[Magnitud_Metaproducto].[Cod interno programa]" caption="Cod interno programa" attribute="1" defaultMemberUniqueName="[Magnitud_Metaproducto].[Cod interno programa].[All]" allUniqueName="[Magnitud_Metaproducto].[Cod interno programa].[All]" dimensionUniqueName="[Magnitud_Metaproducto]" displayFolder="" count="0" memberValueDatatype="20" unbalanced="0"/>
    <cacheHierarchy uniqueName="[Magnitud_Metaproducto].[Cod Proyecto prioritario]" caption="Cod Proyecto prioritario" attribute="1" defaultMemberUniqueName="[Magnitud_Metaproducto].[Cod Proyecto prioritario].[All]" allUniqueName="[Magnitud_Metaproducto].[Cod Proyecto prioritario].[All]" dimensionUniqueName="[Magnitud_Metaproducto]" displayFolder="" count="0" memberValueDatatype="20" unbalanced="0"/>
    <cacheHierarchy uniqueName="[Magnitud_Metaproducto].[Cod Meta Producto]" caption="Cod Meta Producto" attribute="1" defaultMemberUniqueName="[Magnitud_Metaproducto].[Cod Meta Producto].[All]" allUniqueName="[Magnitud_Metaproducto].[Cod Meta Producto].[All]" dimensionUniqueName="[Magnitud_Metaproducto]" displayFolder="" count="0" memberValueDatatype="20" unbalanced="0"/>
    <cacheHierarchy uniqueName="[Magnitud_Metaproducto].[Cod Indicador]" caption="Cod Indicador" attribute="1" defaultMemberUniqueName="[Magnitud_Metaproducto].[Cod Indicador].[All]" allUniqueName="[Magnitud_Metaproducto].[Cod Indicador].[All]" dimensionUniqueName="[Magnitud_Metaproducto]" displayFolder="" count="0" memberValueDatatype="20" unbalanced="0"/>
    <cacheHierarchy uniqueName="[Magnitud_Metaproducto].[Nombre indicador]" caption="Nombre indicador" attribute="1" defaultMemberUniqueName="[Magnitud_Metaproducto].[Nombre indicador].[All]" allUniqueName="[Magnitud_Metaproducto].[Nombre indicador].[All]" dimensionUniqueName="[Magnitud_Metaproducto]" displayFolder="" count="0" memberValueDatatype="130" unbalanced="0"/>
    <cacheHierarchy uniqueName="[Magnitud_Metaproducto].[Tipo de anualización indicador]" caption="Tipo de anualización indicador" attribute="1" defaultMemberUniqueName="[Magnitud_Metaproducto].[Tipo de anualización indicador].[All]" allUniqueName="[Magnitud_Metaproducto].[Tipo de anualización indicador].[All]" dimensionUniqueName="[Magnitud_Metaproducto]" displayFolder="" count="0" memberValueDatatype="130" unbalanced="0"/>
    <cacheHierarchy uniqueName="[Magnitud_Metaproducto].[Cod estado indicador en plan de acción]" caption="Cod estado indicador en plan de acción" attribute="1" defaultMemberUniqueName="[Magnitud_Metaproducto].[Cod estado indicador en plan de acción].[All]" allUniqueName="[Magnitud_Metaproducto].[Cod estado indicador en plan de acción].[All]" dimensionUniqueName="[Magnitud_Metaproducto]" displayFolder="" count="0" memberValueDatatype="20" unbalanced="0"/>
    <cacheHierarchy uniqueName="[Magnitud_Metaproducto].[Estado indicador en plan de acción]" caption="Estado indicador en plan de acción" attribute="1" defaultMemberUniqueName="[Magnitud_Metaproducto].[Estado indicador en plan de acción].[All]" allUniqueName="[Magnitud_Metaproducto].[Estado indicador en plan de acción].[All]" dimensionUniqueName="[Magnitud_Metaproducto]" displayFolder="" count="0" memberValueDatatype="130" unbalanced="0"/>
    <cacheHierarchy uniqueName="[Magnitud_Metaproducto].[Vigencia]" caption="Vigencia" attribute="1" defaultMemberUniqueName="[Magnitud_Metaproducto].[Vigencia].[All]" allUniqueName="[Magnitud_Metaproducto].[Vigencia].[All]" dimensionUniqueName="[Magnitud_Metaproducto]" displayFolder="" count="0" memberValueDatatype="20" unbalanced="0"/>
    <cacheHierarchy uniqueName="[Magnitud_Metaproducto].[Programación inicial]" caption="Programación inicial" attribute="1" defaultMemberUniqueName="[Magnitud_Metaproducto].[Programación inicial].[All]" allUniqueName="[Magnitud_Metaproducto].[Programación inicial].[All]" dimensionUniqueName="[Magnitud_Metaproducto]" displayFolder="" count="0" memberValueDatatype="5" unbalanced="0"/>
    <cacheHierarchy uniqueName="[Magnitud_Metaproducto].[Programación actual]" caption="Programación actual" attribute="1" defaultMemberUniqueName="[Magnitud_Metaproducto].[Programación actual].[All]" allUniqueName="[Magnitud_Metaproducto].[Programación actual].[All]" dimensionUniqueName="[Magnitud_Metaproducto]" displayFolder="" count="0" memberValueDatatype="5" unbalanced="0"/>
    <cacheHierarchy uniqueName="[Magnitud_Metaproducto].[Ejecución]" caption="Ejecución" attribute="1" defaultMemberUniqueName="[Magnitud_Metaproducto].[Ejecución].[All]" allUniqueName="[Magnitud_Metaproducto].[Ejecución].[All]" dimensionUniqueName="[Magnitud_Metaproducto]" displayFolder="" count="0" memberValueDatatype="5" unbalanced="0"/>
    <cacheHierarchy uniqueName="[Magnitud_Metaproducto].[% Avance]" caption="% Avance" attribute="1" defaultMemberUniqueName="[Magnitud_Metaproducto].[% Avance].[All]" allUniqueName="[Magnitud_Metaproducto].[% Avance].[All]" dimensionUniqueName="[Magnitud_Metaproducto]" displayFolder="" count="0" memberValueDatatype="5" unbalanced="0"/>
    <cacheHierarchy uniqueName="[Magnitud_Metaproducto].[% Avance Trascurrido Plan de Desarrollo]" caption="% Avance Trascurrido Plan de Desarrollo" attribute="1" defaultMemberUniqueName="[Magnitud_Metaproducto].[% Avance Trascurrido Plan de Desarrollo].[All]" allUniqueName="[Magnitud_Metaproducto].[% Avance Trascurrido Plan de Desarrollo].[All]" dimensionUniqueName="[Magnitud_Metaproducto]" displayFolder="" count="0" memberValueDatatype="5" unbalanced="0"/>
    <cacheHierarchy uniqueName="[Magnitud_Metaproducto].[% Avance total Plan de Desarrollo]" caption="% Avance total Plan de Desarrollo" attribute="1" defaultMemberUniqueName="[Magnitud_Metaproducto].[% Avance total Plan de Desarrollo].[All]" allUniqueName="[Magnitud_Metaproducto].[% Avance total Plan de Desarrollo].[All]" dimensionUniqueName="[Magnitud_Metaproducto]" displayFolder="" count="0" memberValueDatatype="5" unbalanced="0"/>
    <cacheHierarchy uniqueName="[Magnitud_Metaproducto].[Faltante]" caption="Faltante" attribute="1" defaultMemberUniqueName="[Magnitud_Metaproducto].[Faltante].[All]" allUniqueName="[Magnitud_Metaproducto].[Faltante].[All]" dimensionUniqueName="[Magnitud_Metaproducto]" displayFolder="" count="0" memberValueDatatype="5" unbalanced="0"/>
    <cacheHierarchy uniqueName="[Proyectos_inversion].[py_id_rep]" caption="py_id_rep" attribute="1" defaultMemberUniqueName="[Proyectos_inversion].[py_id_rep].[All]" allUniqueName="[Proyectos_inversion].[py_id_rep].[All]" dimensionUniqueName="[Proyectos_inversion]" displayFolder="" count="0" memberValueDatatype="20" unbalanced="0"/>
    <cacheHierarchy uniqueName="[Proyectos_inversion].[py_id]" caption="py_id" attribute="1" defaultMemberUniqueName="[Proyectos_inversion].[py_id].[All]" allUniqueName="[Proyectos_inversion].[py_id].[All]" dimensionUniqueName="[Proyectos_inversion]" displayFolder="" count="0" memberValueDatatype="130" unbalanced="0"/>
    <cacheHierarchy uniqueName="[Proyectos_inversion].[Cod Plan de desarrollo]" caption="Cod Plan de desarrollo" attribute="1" defaultMemberUniqueName="[Proyectos_inversion].[Cod Plan de desarrollo].[All]" allUniqueName="[Proyectos_inversion].[Cod Plan de desarrollo].[All]" dimensionUniqueName="[Proyectos_inversion]" displayFolder="" count="0" memberValueDatatype="20" unbalanced="0"/>
    <cacheHierarchy uniqueName="[Proyectos_inversion].[Vigencia reporte]" caption="Vigencia reporte" attribute="1" defaultMemberUniqueName="[Proyectos_inversion].[Vigencia reporte].[All]" allUniqueName="[Proyectos_inversion].[Vigencia reporte].[All]" dimensionUniqueName="[Proyectos_inversion]" displayFolder="" count="0" memberValueDatatype="20" unbalanced="0"/>
    <cacheHierarchy uniqueName="[Proyectos_inversion].[Versión plan de acción]" caption="Versión plan de acción" attribute="1" defaultMemberUniqueName="[Proyectos_inversion].[Versión plan de acción].[All]" allUniqueName="[Proyectos_inversion].[Versión plan de acción].[All]" dimensionUniqueName="[Proyectos_inversion]" displayFolder="" count="0" memberValueDatatype="20" unbalanced="0"/>
    <cacheHierarchy uniqueName="[Proyectos_inversion].[Cod Sector]" caption="Cod Sector" attribute="1" defaultMemberUniqueName="[Proyectos_inversion].[Cod Sector].[All]" allUniqueName="[Proyectos_inversion].[Cod Sector].[All]" dimensionUniqueName="[Proyectos_inversion]" displayFolder="" count="0" memberValueDatatype="20" unbalanced="0"/>
    <cacheHierarchy uniqueName="[Proyectos_inversion].[Cod Entidad]" caption="Cod Entidad" attribute="1" defaultMemberUniqueName="[Proyectos_inversion].[Cod Entidad].[All]" allUniqueName="[Proyectos_inversion].[Cod Entidad].[All]" dimensionUniqueName="[Proyectos_inversion]" displayFolder="" count="0" memberValueDatatype="20" unbalanced="0"/>
    <cacheHierarchy uniqueName="[Proyectos_inversion].[Cod interno programa]" caption="Cod interno programa" attribute="1" defaultMemberUniqueName="[Proyectos_inversion].[Cod interno programa].[All]" allUniqueName="[Proyectos_inversion].[Cod interno programa].[All]" dimensionUniqueName="[Proyectos_inversion]" displayFolder="" count="0" memberValueDatatype="20" unbalanced="0"/>
    <cacheHierarchy uniqueName="[Proyectos_inversion].[Cod Proyecto prioritario]" caption="Cod Proyecto prioritario" attribute="1" defaultMemberUniqueName="[Proyectos_inversion].[Cod Proyecto prioritario].[All]" allUniqueName="[Proyectos_inversion].[Cod Proyecto prioritario].[All]" dimensionUniqueName="[Proyectos_inversion]" displayFolder="" count="0" memberValueDatatype="20" unbalanced="0"/>
    <cacheHierarchy uniqueName="[Proyectos_inversion].[Cod Meta Producto]" caption="Cod Meta Producto" attribute="1" defaultMemberUniqueName="[Proyectos_inversion].[Cod Meta Producto].[All]" allUniqueName="[Proyectos_inversion].[Cod Meta Producto].[All]" dimensionUniqueName="[Proyectos_inversion]" displayFolder="" count="0" memberValueDatatype="20" unbalanced="0"/>
    <cacheHierarchy uniqueName="[Proyectos_inversion].[Codigo proyecto inversión]" caption="Codigo proyecto inversión" attribute="1" defaultMemberUniqueName="[Proyectos_inversion].[Codigo proyecto inversión].[All]" allUniqueName="[Proyectos_inversion].[Codigo proyecto inversión].[All]" dimensionUniqueName="[Proyectos_inversion]" displayFolder="" count="0" memberValueDatatype="20" unbalanced="0"/>
    <cacheHierarchy uniqueName="[Proyectos_inversion].[py_n7_diferente]" caption="py_n7_diferente" attribute="1" defaultMemberUniqueName="[Proyectos_inversion].[py_n7_diferente].[All]" allUniqueName="[Proyectos_inversion].[py_n7_diferente].[All]" dimensionUniqueName="[Proyectos_inversion]" displayFolder="" count="0" memberValueDatatype="20" unbalanced="0"/>
    <cacheHierarchy uniqueName="[Proyectos_inversion].[Proyecto de inversión]" caption="Proyecto de inversión" attribute="1" defaultMemberUniqueName="[Proyectos_inversion].[Proyecto de inversión].[All]" allUniqueName="[Proyectos_inversion].[Proyecto de inversión].[All]" dimensionUniqueName="[Proyectos_inversion]" displayFolder="" count="0" memberValueDatatype="130" unbalanced="0"/>
    <cacheHierarchy uniqueName="[Proyectos_inversion].[Codigo interno meta]" caption="Codigo interno meta" attribute="1" defaultMemberUniqueName="[Proyectos_inversion].[Codigo interno meta].[All]" allUniqueName="[Proyectos_inversion].[Codigo interno meta].[All]" dimensionUniqueName="[Proyectos_inversion]" displayFolder="" count="0" memberValueDatatype="20" unbalanced="0"/>
    <cacheHierarchy uniqueName="[Proyectos_inversion].[Tipo anualización]" caption="Tipo anualización" attribute="1" defaultMemberUniqueName="[Proyectos_inversion].[Tipo anualización].[All]" allUniqueName="[Proyectos_inversion].[Tipo anualización].[All]" dimensionUniqueName="[Proyectos_inversion]" displayFolder="" count="0" memberValueDatatype="20" unbalanced="0"/>
    <cacheHierarchy uniqueName="[Proyectos_inversion].[Meta proyecto]" caption="Meta proyecto" attribute="1" defaultMemberUniqueName="[Proyectos_inversion].[Meta proyecto].[All]" allUniqueName="[Proyectos_inversion].[Meta proyecto].[All]" dimensionUniqueName="[Proyectos_inversion]" displayFolder="" count="0" memberValueDatatype="130" unbalanced="0"/>
    <cacheHierarchy uniqueName="[Proyectos_inversion].[Estado meta]" caption="Estado meta" attribute="1" defaultMemberUniqueName="[Proyectos_inversion].[Estado meta].[All]" allUniqueName="[Proyectos_inversion].[Estado meta].[All]" dimensionUniqueName="[Proyectos_inversion]" displayFolder="" count="0" memberValueDatatype="130" unbalanced="0"/>
    <cacheHierarchy uniqueName="[Proyectos_inversion].[Magnitud programada 2016]" caption="Magnitud programada 2016" attribute="1" defaultMemberUniqueName="[Proyectos_inversion].[Magnitud programada 2016].[All]" allUniqueName="[Proyectos_inversion].[Magnitud programada 2016].[All]" dimensionUniqueName="[Proyectos_inversion]" displayFolder="" count="0" memberValueDatatype="5" unbalanced="0"/>
    <cacheHierarchy uniqueName="[Proyectos_inversion].[Magnitud ejecutada 2016]" caption="Magnitud ejecutada 2016" attribute="1" defaultMemberUniqueName="[Proyectos_inversion].[Magnitud ejecutada 2016].[All]" allUniqueName="[Proyectos_inversion].[Magnitud ejecutada 2016].[All]" dimensionUniqueName="[Proyectos_inversion]" displayFolder="" count="0" memberValueDatatype="5" unbalanced="0"/>
    <cacheHierarchy uniqueName="[Proyectos_inversion].[% avance 2016]" caption="% avance 2016" attribute="1" defaultMemberUniqueName="[Proyectos_inversion].[% avance 2016].[All]" allUniqueName="[Proyectos_inversion].[% avance 2016].[All]" dimensionUniqueName="[Proyectos_inversion]" displayFolder="" count="0" memberValueDatatype="5" unbalanced="0"/>
    <cacheHierarchy uniqueName="[Proyectos_inversion].[Magnitud programada 2017]" caption="Magnitud programada 2017" attribute="1" defaultMemberUniqueName="[Proyectos_inversion].[Magnitud programada 2017].[All]" allUniqueName="[Proyectos_inversion].[Magnitud programada 2017].[All]" dimensionUniqueName="[Proyectos_inversion]" displayFolder="" count="0" memberValueDatatype="5" unbalanced="0"/>
    <cacheHierarchy uniqueName="[Proyectos_inversion].[Magnitud ejecutada 2017]" caption="Magnitud ejecutada 2017" attribute="1" defaultMemberUniqueName="[Proyectos_inversion].[Magnitud ejecutada 2017].[All]" allUniqueName="[Proyectos_inversion].[Magnitud ejecutada 2017].[All]" dimensionUniqueName="[Proyectos_inversion]" displayFolder="" count="0" memberValueDatatype="5" unbalanced="0"/>
    <cacheHierarchy uniqueName="[Proyectos_inversion].[% avance 2017]" caption="% avance 2017" attribute="1" defaultMemberUniqueName="[Proyectos_inversion].[% avance 2017].[All]" allUniqueName="[Proyectos_inversion].[% avance 2017].[All]" dimensionUniqueName="[Proyectos_inversion]" displayFolder="" count="0" memberValueDatatype="5" unbalanced="0"/>
    <cacheHierarchy uniqueName="[Proyectos_inversion].[Magnitud programada 2018]" caption="Magnitud programada 2018" attribute="1" defaultMemberUniqueName="[Proyectos_inversion].[Magnitud programada 2018].[All]" allUniqueName="[Proyectos_inversion].[Magnitud programada 2018].[All]" dimensionUniqueName="[Proyectos_inversion]" displayFolder="" count="0" memberValueDatatype="5" unbalanced="0"/>
    <cacheHierarchy uniqueName="[Proyectos_inversion].[Magnitud ejecutada 2018]" caption="Magnitud ejecutada 2018" attribute="1" defaultMemberUniqueName="[Proyectos_inversion].[Magnitud ejecutada 2018].[All]" allUniqueName="[Proyectos_inversion].[Magnitud ejecutada 2018].[All]" dimensionUniqueName="[Proyectos_inversion]" displayFolder="" count="0" memberValueDatatype="5" unbalanced="0"/>
    <cacheHierarchy uniqueName="[Proyectos_inversion].[% avance 2018]" caption="% avance 2018" attribute="1" defaultMemberUniqueName="[Proyectos_inversion].[% avance 2018].[All]" allUniqueName="[Proyectos_inversion].[% avance 2018].[All]" dimensionUniqueName="[Proyectos_inversion]" displayFolder="" count="0" memberValueDatatype="5" unbalanced="0"/>
    <cacheHierarchy uniqueName="[Proyectos_inversion].[Magnitud programada 2019]" caption="Magnitud programada 2019" attribute="1" defaultMemberUniqueName="[Proyectos_inversion].[Magnitud programada 2019].[All]" allUniqueName="[Proyectos_inversion].[Magnitud programada 2019].[All]" dimensionUniqueName="[Proyectos_inversion]" displayFolder="" count="0" memberValueDatatype="5" unbalanced="0"/>
    <cacheHierarchy uniqueName="[Proyectos_inversion].[Magnitud ejecutada 2019]" caption="Magnitud ejecutada 2019" attribute="1" defaultMemberUniqueName="[Proyectos_inversion].[Magnitud ejecutada 2019].[All]" allUniqueName="[Proyectos_inversion].[Magnitud ejecutada 2019].[All]" dimensionUniqueName="[Proyectos_inversion]" displayFolder="" count="0" memberValueDatatype="5" unbalanced="0"/>
    <cacheHierarchy uniqueName="[Proyectos_inversion].[% avance 2019]" caption="% avance 2019" attribute="1" defaultMemberUniqueName="[Proyectos_inversion].[% avance 2019].[All]" allUniqueName="[Proyectos_inversion].[% avance 2019].[All]" dimensionUniqueName="[Proyectos_inversion]" displayFolder="" count="0" memberValueDatatype="5" unbalanced="0"/>
    <cacheHierarchy uniqueName="[Proyectos_inversion].[Magnitud programada 2020]" caption="Magnitud programada 2020" attribute="1" defaultMemberUniqueName="[Proyectos_inversion].[Magnitud programada 2020].[All]" allUniqueName="[Proyectos_inversion].[Magnitud programada 2020].[All]" dimensionUniqueName="[Proyectos_inversion]" displayFolder="" count="0" memberValueDatatype="5" unbalanced="0"/>
    <cacheHierarchy uniqueName="[Proyectos_inversion].[Magnitud ejecutada 2020]" caption="Magnitud ejecutada 2020" attribute="1" defaultMemberUniqueName="[Proyectos_inversion].[Magnitud ejecutada 2020].[All]" allUniqueName="[Proyectos_inversion].[Magnitud ejecutada 2020].[All]" dimensionUniqueName="[Proyectos_inversion]" displayFolder="" count="0" memberValueDatatype="5" unbalanced="0"/>
    <cacheHierarchy uniqueName="[Proyectos_inversion].[% avance 2020]" caption="% avance 2020" attribute="1" defaultMemberUniqueName="[Proyectos_inversion].[% avance 2020].[All]" allUniqueName="[Proyectos_inversion].[% avance 2020].[All]" dimensionUniqueName="[Proyectos_inversion]" displayFolder="" count="0" memberValueDatatype="5" unbalanced="0"/>
    <cacheHierarchy uniqueName="[Proyectos_inversion].[Magnitud programada PDD]" caption="Magnitud programada PDD" attribute="1" defaultMemberUniqueName="[Proyectos_inversion].[Magnitud programada PDD].[All]" allUniqueName="[Proyectos_inversion].[Magnitud programada PDD].[All]" dimensionUniqueName="[Proyectos_inversion]" displayFolder="" count="0" memberValueDatatype="20" unbalanced="0"/>
    <cacheHierarchy uniqueName="[Proyectos_inversion].[Magnitud ejecutada PDD]" caption="Magnitud ejecutada PDD" attribute="1" defaultMemberUniqueName="[Proyectos_inversion].[Magnitud ejecutada PDD].[All]" allUniqueName="[Proyectos_inversion].[Magnitud ejecutada PDD].[All]" dimensionUniqueName="[Proyectos_inversion]" displayFolder="" count="0" memberValueDatatype="5" unbalanced="0"/>
    <cacheHierarchy uniqueName="[Proyectos_inversion].[% Avance PDD]" caption="% Avance PDD" attribute="1" defaultMemberUniqueName="[Proyectos_inversion].[% Avance PDD].[All]" allUniqueName="[Proyectos_inversion].[% Avance PDD].[All]" dimensionUniqueName="[Proyectos_inversion]" displayFolder="" count="0" memberValueDatatype="5" unbalanced="0"/>
    <cacheHierarchy uniqueName="[Proyectos_inversion].[$ programados 2016]" caption="$ programados 2016" attribute="1" defaultMemberUniqueName="[Proyectos_inversion].[$ programados 2016].[All]" allUniqueName="[Proyectos_inversion].[$ programados 2016].[All]" dimensionUniqueName="[Proyectos_inversion]" displayFolder="" count="0" memberValueDatatype="5" unbalanced="0"/>
    <cacheHierarchy uniqueName="[Proyectos_inversion].[$ ejecutados 2016]" caption="$ ejecutados 2016" attribute="1" defaultMemberUniqueName="[Proyectos_inversion].[$ ejecutados 2016].[All]" allUniqueName="[Proyectos_inversion].[$ ejecutados 2016].[All]" dimensionUniqueName="[Proyectos_inversion]" displayFolder="" count="0" memberValueDatatype="5" unbalanced="0"/>
    <cacheHierarchy uniqueName="[Proyectos_inversion].[% Avance $ 2016]" caption="% Avance $ 2016" attribute="1" defaultMemberUniqueName="[Proyectos_inversion].[% Avance $ 2016].[All]" allUniqueName="[Proyectos_inversion].[% Avance $ 2016].[All]" dimensionUniqueName="[Proyectos_inversion]" displayFolder="" count="0" memberValueDatatype="5" unbalanced="0"/>
    <cacheHierarchy uniqueName="[Proyectos_inversion].[$ programados 2017]" caption="$ programados 2017" attribute="1" defaultMemberUniqueName="[Proyectos_inversion].[$ programados 2017].[All]" allUniqueName="[Proyectos_inversion].[$ programados 2017].[All]" dimensionUniqueName="[Proyectos_inversion]" displayFolder="" count="0" memberValueDatatype="5" unbalanced="0"/>
    <cacheHierarchy uniqueName="[Proyectos_inversion].[$ ejecutados 2017]" caption="$ ejecutados 2017" attribute="1" defaultMemberUniqueName="[Proyectos_inversion].[$ ejecutados 2017].[All]" allUniqueName="[Proyectos_inversion].[$ ejecutados 2017].[All]" dimensionUniqueName="[Proyectos_inversion]" displayFolder="" count="0" memberValueDatatype="5" unbalanced="0"/>
    <cacheHierarchy uniqueName="[Proyectos_inversion].[% Avance $ 2017]" caption="% Avance $ 2017" attribute="1" defaultMemberUniqueName="[Proyectos_inversion].[% Avance $ 2017].[All]" allUniqueName="[Proyectos_inversion].[% Avance $ 2017].[All]" dimensionUniqueName="[Proyectos_inversion]" displayFolder="" count="0" memberValueDatatype="5" unbalanced="0"/>
    <cacheHierarchy uniqueName="[Proyectos_inversion].[$ programados 2018]" caption="$ programados 2018" attribute="1" defaultMemberUniqueName="[Proyectos_inversion].[$ programados 2018].[All]" allUniqueName="[Proyectos_inversion].[$ programados 2018].[All]" dimensionUniqueName="[Proyectos_inversion]" displayFolder="" count="0" memberValueDatatype="5" unbalanced="0"/>
    <cacheHierarchy uniqueName="[Proyectos_inversion].[$ ejecutados 2018]" caption="$ ejecutados 2018" attribute="1" defaultMemberUniqueName="[Proyectos_inversion].[$ ejecutados 2018].[All]" allUniqueName="[Proyectos_inversion].[$ ejecutados 2018].[All]" dimensionUniqueName="[Proyectos_inversion]" displayFolder="" count="0" memberValueDatatype="5" unbalanced="0"/>
    <cacheHierarchy uniqueName="[Proyectos_inversion].[% Avance $ 2018]" caption="% Avance $ 2018" attribute="1" defaultMemberUniqueName="[Proyectos_inversion].[% Avance $ 2018].[All]" allUniqueName="[Proyectos_inversion].[% Avance $ 2018].[All]" dimensionUniqueName="[Proyectos_inversion]" displayFolder="" count="0" memberValueDatatype="5" unbalanced="0"/>
    <cacheHierarchy uniqueName="[Proyectos_inversion].[$ programados 2019]" caption="$ programados 2019" attribute="1" defaultMemberUniqueName="[Proyectos_inversion].[$ programados 2019].[All]" allUniqueName="[Proyectos_inversion].[$ programados 2019].[All]" dimensionUniqueName="[Proyectos_inversion]" displayFolder="" count="0" memberValueDatatype="5" unbalanced="0"/>
    <cacheHierarchy uniqueName="[Proyectos_inversion].[$ ejecutados 2019]" caption="$ ejecutados 2019" attribute="1" defaultMemberUniqueName="[Proyectos_inversion].[$ ejecutados 2019].[All]" allUniqueName="[Proyectos_inversion].[$ ejecutados 2019].[All]" dimensionUniqueName="[Proyectos_inversion]" displayFolder="" count="0" memberValueDatatype="5" unbalanced="0"/>
    <cacheHierarchy uniqueName="[Proyectos_inversion].[% Avance $ 2019]" caption="% Avance $ 2019" attribute="1" defaultMemberUniqueName="[Proyectos_inversion].[% Avance $ 2019].[All]" allUniqueName="[Proyectos_inversion].[% Avance $ 2019].[All]" dimensionUniqueName="[Proyectos_inversion]" displayFolder="" count="0" memberValueDatatype="5" unbalanced="0"/>
    <cacheHierarchy uniqueName="[Proyectos_inversion].[$ programados 2020]" caption="$ programados 2020" attribute="1" defaultMemberUniqueName="[Proyectos_inversion].[$ programados 2020].[All]" allUniqueName="[Proyectos_inversion].[$ programados 2020].[All]" dimensionUniqueName="[Proyectos_inversion]" displayFolder="" count="0" memberValueDatatype="5" unbalanced="0"/>
    <cacheHierarchy uniqueName="[Proyectos_inversion].[$ ejecutados 2020]" caption="$ ejecutados 2020" attribute="1" defaultMemberUniqueName="[Proyectos_inversion].[$ ejecutados 2020].[All]" allUniqueName="[Proyectos_inversion].[$ ejecutados 2020].[All]" dimensionUniqueName="[Proyectos_inversion]" displayFolder="" count="0" memberValueDatatype="5" unbalanced="0"/>
    <cacheHierarchy uniqueName="[Proyectos_inversion].[% Avance $ 2020]" caption="% Avance $ 2020" attribute="1" defaultMemberUniqueName="[Proyectos_inversion].[% Avance $ 2020].[All]" allUniqueName="[Proyectos_inversion].[% Avance $ 2020].[All]" dimensionUniqueName="[Proyectos_inversion]" displayFolder="" count="0" memberValueDatatype="5" unbalanced="0"/>
    <cacheHierarchy uniqueName="[Proyectos_inversion].[$ programados PDD]" caption="$ programados PDD" attribute="1" defaultMemberUniqueName="[Proyectos_inversion].[$ programados PDD].[All]" allUniqueName="[Proyectos_inversion].[$ programados PDD].[All]" dimensionUniqueName="[Proyectos_inversion]" displayFolder="" count="0" memberValueDatatype="5" unbalanced="0"/>
    <cacheHierarchy uniqueName="[Proyectos_inversion].[$ ejecutados PDD]" caption="$ ejecutados PDD" attribute="1" defaultMemberUniqueName="[Proyectos_inversion].[$ ejecutados PDD].[All]" allUniqueName="[Proyectos_inversion].[$ ejecutados PDD].[All]" dimensionUniqueName="[Proyectos_inversion]" displayFolder="" count="0" memberValueDatatype="5" unbalanced="0"/>
    <cacheHierarchy uniqueName="[Proyectos_inversion].[% Avance $ PDD]" caption="% Avance $ PDD" attribute="1" defaultMemberUniqueName="[Proyectos_inversion].[% Avance $ PDD].[All]" allUniqueName="[Proyectos_inversion].[% Avance $ PDD].[All]" dimensionUniqueName="[Proyectos_inversion]" displayFolder="" count="0" memberValueDatatype="5" unbalanced="0"/>
    <cacheHierarchy uniqueName="[Recursos_Metaproducto].[gral_id_rep]" caption="gral_id_rep" attribute="1" defaultMemberUniqueName="[Recursos_Metaproducto].[gral_id_rep].[All]" allUniqueName="[Recursos_Metaproducto].[gral_id_rep].[All]" dimensionUniqueName="[Recursos_Metaproducto]" displayFolder="" count="0" memberValueDatatype="20" unbalanced="0"/>
    <cacheHierarchy uniqueName="[Recursos_Metaproducto].[gral_id]" caption="gral_id" attribute="1" defaultMemberUniqueName="[Recursos_Metaproducto].[gral_id].[All]" allUniqueName="[Recursos_Metaproducto].[gral_id].[All]" dimensionUniqueName="[Recursos_Metaproducto]" displayFolder="" count="0" memberValueDatatype="130" unbalanced="0"/>
    <cacheHierarchy uniqueName="[Recursos_Metaproducto].[Cod Plan de desarrollo]" caption="Cod Plan de desarrollo" attribute="1" defaultMemberUniqueName="[Recursos_Metaproducto].[Cod Plan de desarrollo].[All]" allUniqueName="[Recursos_Metaproducto].[Cod Plan de desarrollo].[All]" dimensionUniqueName="[Recursos_Metaproducto]" displayFolder="" count="0" memberValueDatatype="20" unbalanced="0"/>
    <cacheHierarchy uniqueName="[Recursos_Metaproducto].[Nombre plan de desarrollo]" caption="Nombre plan de desarrollo" attribute="1" defaultMemberUniqueName="[Recursos_Metaproducto].[Nombre plan de desarrollo].[All]" allUniqueName="[Recursos_Metaproducto].[Nombre plan de desarrollo].[All]" dimensionUniqueName="[Recursos_Metaproducto]" displayFolder="" count="0" memberValueDatatype="130" unbalanced="0"/>
    <cacheHierarchy uniqueName="[Recursos_Metaproducto].[Vigencia reporte]" caption="Vigencia reporte" attribute="1" defaultMemberUniqueName="[Recursos_Metaproducto].[Vigencia reporte].[All]" allUniqueName="[Recursos_Metaproducto].[Vigencia reporte].[All]" dimensionUniqueName="[Recursos_Metaproducto]" displayFolder="" count="0" memberValueDatatype="20" unbalanced="0"/>
    <cacheHierarchy uniqueName="[Recursos_Metaproducto].[Fecha seguimiento]" caption="Fecha seguimiento" attribute="1" defaultMemberUniqueName="[Recursos_Metaproducto].[Fecha seguimiento].[All]" allUniqueName="[Recursos_Metaproducto].[Fecha seguimiento].[All]" dimensionUniqueName="[Recursos_Metaproducto]" displayFolder="" count="0" memberValueDatatype="130" unbalanced="0"/>
    <cacheHierarchy uniqueName="[Recursos_Metaproducto].[Recursos tipo]" caption="Recursos tipo" attribute="1" defaultMemberUniqueName="[Recursos_Metaproducto].[Recursos tipo].[All]" allUniqueName="[Recursos_Metaproducto].[Recursos tipo].[All]" dimensionUniqueName="[Recursos_Metaproducto]" displayFolder="" count="0" memberValueDatatype="130" unbalanced="0"/>
    <cacheHierarchy uniqueName="[Recursos_Metaproducto].[Versión plan de acción]" caption="Versión plan de acción" attribute="1" defaultMemberUniqueName="[Recursos_Metaproducto].[Versión plan de acción].[All]" allUniqueName="[Recursos_Metaproducto].[Versión plan de acción].[All]" dimensionUniqueName="[Recursos_Metaproducto]" displayFolder="" count="0" memberValueDatatype="20" unbalanced="0"/>
    <cacheHierarchy uniqueName="[Recursos_Metaproducto].[Descripción versión plan de acción]" caption="Descripción versión plan de acción" attribute="1" defaultMemberUniqueName="[Recursos_Metaproducto].[Descripción versión plan de acción].[All]" allUniqueName="[Recursos_Metaproducto].[Descripción versión plan de acción].[All]" dimensionUniqueName="[Recursos_Metaproducto]" displayFolder="" count="0" memberValueDatatype="130" unbalanced="0"/>
    <cacheHierarchy uniqueName="[Recursos_Metaproducto].[Cod Sector]" caption="Cod Sector" attribute="1" defaultMemberUniqueName="[Recursos_Metaproducto].[Cod Sector].[All]" allUniqueName="[Recursos_Metaproducto].[Cod Sector].[All]" dimensionUniqueName="[Recursos_Metaproducto]" displayFolder="" count="0" memberValueDatatype="20" unbalanced="0"/>
    <cacheHierarchy uniqueName="[Recursos_Metaproducto].[Sector]" caption="Sector" attribute="1" defaultMemberUniqueName="[Recursos_Metaproducto].[Sector].[All]" allUniqueName="[Recursos_Metaproducto].[Sector].[All]" dimensionUniqueName="[Recursos_Metaproducto]" displayFolder="" count="0" memberValueDatatype="130" unbalanced="0"/>
    <cacheHierarchy uniqueName="[Recursos_Metaproducto].[Cod Entidad]" caption="Cod Entidad" attribute="1" defaultMemberUniqueName="[Recursos_Metaproducto].[Cod Entidad].[All]" allUniqueName="[Recursos_Metaproducto].[Cod Entidad].[All]" dimensionUniqueName="[Recursos_Metaproducto]" displayFolder="" count="0" memberValueDatatype="20" unbalanced="0"/>
    <cacheHierarchy uniqueName="[Recursos_Metaproducto].[Entidad]" caption="Entidad" attribute="1" defaultMemberUniqueName="[Recursos_Metaproducto].[Entidad].[All]" allUniqueName="[Recursos_Metaproducto].[Entidad].[All]" dimensionUniqueName="[Recursos_Metaproducto]" displayFolder="" count="0" memberValueDatatype="130" unbalanced="0"/>
    <cacheHierarchy uniqueName="[Recursos_Metaproducto].[Cod Pilar / Eje]" caption="Cod Pilar / Eje" attribute="1" defaultMemberUniqueName="[Recursos_Metaproducto].[Cod Pilar / Eje].[All]" allUniqueName="[Recursos_Metaproducto].[Cod Pilar / Eje].[All]" dimensionUniqueName="[Recursos_Metaproducto]" displayFolder="" count="0" memberValueDatatype="20" unbalanced="0"/>
    <cacheHierarchy uniqueName="[Recursos_Metaproducto].[Pilar / Eje]" caption="Pilar / Eje" attribute="1" defaultMemberUniqueName="[Recursos_Metaproducto].[Pilar / Eje].[All]" allUniqueName="[Recursos_Metaproducto].[Pilar / Eje].[All]" dimensionUniqueName="[Recursos_Metaproducto]" displayFolder="" count="0" memberValueDatatype="130" unbalanced="0"/>
    <cacheHierarchy uniqueName="[Recursos_Metaproducto].[Cod Programa]" caption="Cod Programa" attribute="1" defaultMemberUniqueName="[Recursos_Metaproducto].[Cod Programa].[All]" allUniqueName="[Recursos_Metaproducto].[Cod Programa].[All]" dimensionUniqueName="[Recursos_Metaproducto]" displayFolder="" count="0" memberValueDatatype="20" unbalanced="0"/>
    <cacheHierarchy uniqueName="[Recursos_Metaproducto].[Programa]" caption="Programa" attribute="1" defaultMemberUniqueName="[Recursos_Metaproducto].[Programa].[All]" allUniqueName="[Recursos_Metaproducto].[Programa].[All]" dimensionUniqueName="[Recursos_Metaproducto]" displayFolder="" count="0" memberValueDatatype="130" unbalanced="0"/>
    <cacheHierarchy uniqueName="[Recursos_Metaproducto].[gral_codigo_componente_n3]" caption="gral_codigo_componente_n3" attribute="1" defaultMemberUniqueName="[Recursos_Metaproducto].[gral_codigo_componente_n3].[All]" allUniqueName="[Recursos_Metaproducto].[gral_codigo_componente_n3].[All]" dimensionUniqueName="[Recursos_Metaproducto]" displayFolder="" count="0" memberValueDatatype="20" unbalanced="0"/>
    <cacheHierarchy uniqueName="[Recursos_Metaproducto].[gral_nombre_componente_n3]" caption="gral_nombre_componente_n3" attribute="1" defaultMemberUniqueName="[Recursos_Metaproducto].[gral_nombre_componente_n3].[All]" allUniqueName="[Recursos_Metaproducto].[gral_nombre_componente_n3].[All]" dimensionUniqueName="[Recursos_Metaproducto]" displayFolder="" count="0" memberValueDatatype="130" unbalanced="0"/>
    <cacheHierarchy uniqueName="[Recursos_Metaproducto].[gral_codigo_componente_n4]" caption="gral_codigo_componente_n4" attribute="1" defaultMemberUniqueName="[Recursos_Metaproducto].[gral_codigo_componente_n4].[All]" allUniqueName="[Recursos_Metaproducto].[gral_codigo_componente_n4].[All]" dimensionUniqueName="[Recursos_Metaproducto]" displayFolder="" count="0" memberValueDatatype="20" unbalanced="0"/>
    <cacheHierarchy uniqueName="[Recursos_Metaproducto].[gral_nombre_componente_n4]" caption="gral_nombre_componente_n4" attribute="1" defaultMemberUniqueName="[Recursos_Metaproducto].[gral_nombre_componente_n4].[All]" allUniqueName="[Recursos_Metaproducto].[gral_nombre_componente_n4].[All]" dimensionUniqueName="[Recursos_Metaproducto]" displayFolder="" count="0" memberValueDatatype="130" unbalanced="0"/>
    <cacheHierarchy uniqueName="[Recursos_Metaproducto].[gral_codigo_componente_n5]" caption="gral_codigo_componente_n5" attribute="1" defaultMemberUniqueName="[Recursos_Metaproducto].[gral_codigo_componente_n5].[All]" allUniqueName="[Recursos_Metaproducto].[gral_codigo_componente_n5].[All]" dimensionUniqueName="[Recursos_Metaproducto]" displayFolder="" count="0" memberValueDatatype="20" unbalanced="0"/>
    <cacheHierarchy uniqueName="[Recursos_Metaproducto].[gral_nombre_componente_n5]" caption="gral_nombre_componente_n5" attribute="1" defaultMemberUniqueName="[Recursos_Metaproducto].[gral_nombre_componente_n5].[All]" allUniqueName="[Recursos_Metaproducto].[gral_nombre_componente_n5].[All]" dimensionUniqueName="[Recursos_Metaproducto]" displayFolder="" count="0" memberValueDatatype="130" unbalanced="0"/>
    <cacheHierarchy uniqueName="[Recursos_Metaproducto].[gral_codigo_componente_n6]" caption="gral_codigo_componente_n6" attribute="1" defaultMemberUniqueName="[Recursos_Metaproducto].[gral_codigo_componente_n6].[All]" allUniqueName="[Recursos_Metaproducto].[gral_codigo_componente_n6].[All]" dimensionUniqueName="[Recursos_Metaproducto]" displayFolder="" count="0" memberValueDatatype="20" unbalanced="0"/>
    <cacheHierarchy uniqueName="[Recursos_Metaproducto].[gral_nombre_componente_n6]" caption="gral_nombre_componente_n6" attribute="1" defaultMemberUniqueName="[Recursos_Metaproducto].[gral_nombre_componente_n6].[All]" allUniqueName="[Recursos_Metaproducto].[gral_nombre_componente_n6].[All]" dimensionUniqueName="[Recursos_Metaproducto]" displayFolder="" count="0" memberValueDatatype="130" unbalanced="0"/>
    <cacheHierarchy uniqueName="[Recursos_Metaproducto].[gral_codigo_componente_n7]" caption="gral_codigo_componente_n7" attribute="1" defaultMemberUniqueName="[Recursos_Metaproducto].[gral_codigo_componente_n7].[All]" allUniqueName="[Recursos_Metaproducto].[gral_codigo_componente_n7].[All]" dimensionUniqueName="[Recursos_Metaproducto]" displayFolder="" count="0" memberValueDatatype="20" unbalanced="0"/>
    <cacheHierarchy uniqueName="[Recursos_Metaproducto].[Programa2]" caption="Programa2" attribute="1" defaultMemberUniqueName="[Recursos_Metaproducto].[Programa2].[All]" allUniqueName="[Recursos_Metaproducto].[Programa2].[All]" dimensionUniqueName="[Recursos_Metaproducto]" displayFolder="" count="0" memberValueDatatype="130" unbalanced="0"/>
    <cacheHierarchy uniqueName="[Recursos_Metaproducto].[Cod interno programa]" caption="Cod interno programa" attribute="1" defaultMemberUniqueName="[Recursos_Metaproducto].[Cod interno programa].[All]" allUniqueName="[Recursos_Metaproducto].[Cod interno programa].[All]" dimensionUniqueName="[Recursos_Metaproducto]" displayFolder="" count="0" memberValueDatatype="20" unbalanced="0"/>
    <cacheHierarchy uniqueName="[Recursos_Metaproducto].[Cod Proyecto prioritario]" caption="Cod Proyecto prioritario" attribute="1" defaultMemberUniqueName="[Recursos_Metaproducto].[Cod Proyecto prioritario].[All]" allUniqueName="[Recursos_Metaproducto].[Cod Proyecto prioritario].[All]" dimensionUniqueName="[Recursos_Metaproducto]" displayFolder="" count="0" memberValueDatatype="20" unbalanced="0"/>
    <cacheHierarchy uniqueName="[Recursos_Metaproducto].[Proyecto prioritario]" caption="Proyecto prioritario" attribute="1" defaultMemberUniqueName="[Recursos_Metaproducto].[Proyecto prioritario].[All]" allUniqueName="[Recursos_Metaproducto].[Proyecto prioritario].[All]" dimensionUniqueName="[Recursos_Metaproducto]" displayFolder="" count="0" memberValueDatatype="130" unbalanced="0"/>
    <cacheHierarchy uniqueName="[Recursos_Metaproducto].[Cod Meta Producto]" caption="Cod Meta Producto" attribute="1" defaultMemberUniqueName="[Recursos_Metaproducto].[Cod Meta Producto].[All]" allUniqueName="[Recursos_Metaproducto].[Cod Meta Producto].[All]" dimensionUniqueName="[Recursos_Metaproducto]" displayFolder="" count="2" memberValueDatatype="20" unbalanced="0">
      <fieldsUsage count="2">
        <fieldUsage x="-1"/>
        <fieldUsage x="0"/>
      </fieldsUsage>
    </cacheHierarchy>
    <cacheHierarchy uniqueName="[Recursos_Metaproducto].[Meta producto]" caption="Meta producto" attribute="1" defaultMemberUniqueName="[Recursos_Metaproducto].[Meta producto].[All]" allUniqueName="[Recursos_Metaproducto].[Meta producto].[All]" dimensionUniqueName="[Recursos_Metaproducto]" displayFolder="" count="0" memberValueDatatype="130" unbalanced="0"/>
    <cacheHierarchy uniqueName="[Recursos_Metaproducto].[$ programados 2016]" caption="$ programados 2016" attribute="1" defaultMemberUniqueName="[Recursos_Metaproducto].[$ programados 2016].[All]" allUniqueName="[Recursos_Metaproducto].[$ programados 2016].[All]" dimensionUniqueName="[Recursos_Metaproducto]" displayFolder="" count="0" memberValueDatatype="5" unbalanced="0"/>
    <cacheHierarchy uniqueName="[Recursos_Metaproducto].[$ ejecutados 2016]" caption="$ ejecutados 2016" attribute="1" defaultMemberUniqueName="[Recursos_Metaproducto].[$ ejecutados 2016].[All]" allUniqueName="[Recursos_Metaproducto].[$ ejecutados 2016].[All]" dimensionUniqueName="[Recursos_Metaproducto]" displayFolder="" count="0" memberValueDatatype="5" unbalanced="0"/>
    <cacheHierarchy uniqueName="[Recursos_Metaproducto].[% Avance $ 2016]" caption="% Avance $ 2016" attribute="1" defaultMemberUniqueName="[Recursos_Metaproducto].[% Avance $ 2016].[All]" allUniqueName="[Recursos_Metaproducto].[% Avance $ 2016].[All]" dimensionUniqueName="[Recursos_Metaproducto]" displayFolder="" count="0" memberValueDatatype="5" unbalanced="0"/>
    <cacheHierarchy uniqueName="[Recursos_Metaproducto].[$ programados 2017]" caption="$ programados 2017" attribute="1" defaultMemberUniqueName="[Recursos_Metaproducto].[$ programados 2017].[All]" allUniqueName="[Recursos_Metaproducto].[$ programados 2017].[All]" dimensionUniqueName="[Recursos_Metaproducto]" displayFolder="" count="0" memberValueDatatype="5" unbalanced="0"/>
    <cacheHierarchy uniqueName="[Recursos_Metaproducto].[$ ejecutados 2017]" caption="$ ejecutados 2017" attribute="1" defaultMemberUniqueName="[Recursos_Metaproducto].[$ ejecutados 2017].[All]" allUniqueName="[Recursos_Metaproducto].[$ ejecutados 2017].[All]" dimensionUniqueName="[Recursos_Metaproducto]" displayFolder="" count="0" memberValueDatatype="5" unbalanced="0"/>
    <cacheHierarchy uniqueName="[Recursos_Metaproducto].[% Avance $ 2017]" caption="% Avance $ 2017" attribute="1" defaultMemberUniqueName="[Recursos_Metaproducto].[% Avance $ 2017].[All]" allUniqueName="[Recursos_Metaproducto].[% Avance $ 2017].[All]" dimensionUniqueName="[Recursos_Metaproducto]" displayFolder="" count="0" memberValueDatatype="5" unbalanced="0"/>
    <cacheHierarchy uniqueName="[Recursos_Metaproducto].[$ programados 2018]" caption="$ programados 2018" attribute="1" defaultMemberUniqueName="[Recursos_Metaproducto].[$ programados 2018].[All]" allUniqueName="[Recursos_Metaproducto].[$ programados 2018].[All]" dimensionUniqueName="[Recursos_Metaproducto]" displayFolder="" count="0" memberValueDatatype="5" unbalanced="0"/>
    <cacheHierarchy uniqueName="[Recursos_Metaproducto].[$ ejecutados 2018]" caption="$ ejecutados 2018" attribute="1" defaultMemberUniqueName="[Recursos_Metaproducto].[$ ejecutados 2018].[All]" allUniqueName="[Recursos_Metaproducto].[$ ejecutados 2018].[All]" dimensionUniqueName="[Recursos_Metaproducto]" displayFolder="" count="0" memberValueDatatype="5" unbalanced="0"/>
    <cacheHierarchy uniqueName="[Recursos_Metaproducto].[% Avance $ 2018]" caption="% Avance $ 2018" attribute="1" defaultMemberUniqueName="[Recursos_Metaproducto].[% Avance $ 2018].[All]" allUniqueName="[Recursos_Metaproducto].[% Avance $ 2018].[All]" dimensionUniqueName="[Recursos_Metaproducto]" displayFolder="" count="0" memberValueDatatype="5" unbalanced="0"/>
    <cacheHierarchy uniqueName="[Recursos_Metaproducto].[$ programados 2019]" caption="$ programados 2019" attribute="1" defaultMemberUniqueName="[Recursos_Metaproducto].[$ programados 2019].[All]" allUniqueName="[Recursos_Metaproducto].[$ programados 2019].[All]" dimensionUniqueName="[Recursos_Metaproducto]" displayFolder="" count="0" memberValueDatatype="5" unbalanced="0"/>
    <cacheHierarchy uniqueName="[Recursos_Metaproducto].[$ ejecutados 2019]" caption="$ ejecutados 2019" attribute="1" defaultMemberUniqueName="[Recursos_Metaproducto].[$ ejecutados 2019].[All]" allUniqueName="[Recursos_Metaproducto].[$ ejecutados 2019].[All]" dimensionUniqueName="[Recursos_Metaproducto]" displayFolder="" count="0" memberValueDatatype="5" unbalanced="0"/>
    <cacheHierarchy uniqueName="[Recursos_Metaproducto].[% Avance $ 2019]" caption="% Avance $ 2019" attribute="1" defaultMemberUniqueName="[Recursos_Metaproducto].[% Avance $ 2019].[All]" allUniqueName="[Recursos_Metaproducto].[% Avance $ 2019].[All]" dimensionUniqueName="[Recursos_Metaproducto]" displayFolder="" count="0" memberValueDatatype="5" unbalanced="0"/>
    <cacheHierarchy uniqueName="[Recursos_Metaproducto].[$ programados 2020]" caption="$ programados 2020" attribute="1" defaultMemberUniqueName="[Recursos_Metaproducto].[$ programados 2020].[All]" allUniqueName="[Recursos_Metaproducto].[$ programados 2020].[All]" dimensionUniqueName="[Recursos_Metaproducto]" displayFolder="" count="0" memberValueDatatype="5" unbalanced="0"/>
    <cacheHierarchy uniqueName="[Recursos_Metaproducto].[$ ejecutados 2020]" caption="$ ejecutados 2020" attribute="1" defaultMemberUniqueName="[Recursos_Metaproducto].[$ ejecutados 2020].[All]" allUniqueName="[Recursos_Metaproducto].[$ ejecutados 2020].[All]" dimensionUniqueName="[Recursos_Metaproducto]" displayFolder="" count="0" memberValueDatatype="5" unbalanced="0"/>
    <cacheHierarchy uniqueName="[Recursos_Metaproducto].[% Avance $ 2020]" caption="% Avance $ 2020" attribute="1" defaultMemberUniqueName="[Recursos_Metaproducto].[% Avance $ 2020].[All]" allUniqueName="[Recursos_Metaproducto].[% Avance $ 2020].[All]" dimensionUniqueName="[Recursos_Metaproducto]" displayFolder="" count="0" memberValueDatatype="5" unbalanced="0"/>
    <cacheHierarchy uniqueName="[Recursos_Metaproducto].[$ programados PDD]" caption="$ programados PDD" attribute="1" defaultMemberUniqueName="[Recursos_Metaproducto].[$ programados PDD].[All]" allUniqueName="[Recursos_Metaproducto].[$ programados PDD].[All]" dimensionUniqueName="[Recursos_Metaproducto]" displayFolder="" count="0" memberValueDatatype="5" unbalanced="0"/>
    <cacheHierarchy uniqueName="[Recursos_Metaproducto].[$ ejecutados PDD]" caption="$ ejecutados PDD" attribute="1" defaultMemberUniqueName="[Recursos_Metaproducto].[$ ejecutados PDD].[All]" allUniqueName="[Recursos_Metaproducto].[$ ejecutados PDD].[All]" dimensionUniqueName="[Recursos_Metaproducto]" displayFolder="" count="0" memberValueDatatype="5" unbalanced="0"/>
    <cacheHierarchy uniqueName="[Recursos_Metaproducto].[% Avance $ PDD]" caption="% Avance $ PDD" attribute="1" defaultMemberUniqueName="[Recursos_Metaproducto].[% Avance $ PDD].[All]" allUniqueName="[Recursos_Metaproducto].[% Avance $ PDD].[All]" dimensionUniqueName="[Recursos_Metaproducto]" displayFolder="" count="0" memberValueDatatype="5" unbalanced="0"/>
    <cacheHierarchy uniqueName="[Recursos_Metaproducto].[Meta asociada]" caption="Meta asociada" attribute="1" defaultMemberUniqueName="[Recursos_Metaproducto].[Meta asociada].[All]" allUniqueName="[Recursos_Metaproducto].[Meta asociada].[All]" dimensionUniqueName="[Recursos_Metaproducto]" displayFolder="" count="2" memberValueDatatype="130" unbalanced="0">
      <fieldsUsage count="2">
        <fieldUsage x="-1"/>
        <fieldUsage x="1"/>
      </fieldsUsage>
    </cacheHierarchy>
    <cacheHierarchy uniqueName="[Measures].[__XL_Count Proyectos_inversion]" caption="__XL_Count Proyectos_inversion" measure="1" displayFolder="" measureGroup="Proyectos_inversion" count="0" hidden="1"/>
    <cacheHierarchy uniqueName="[Measures].[__XL_Count Magnitud_Metaproducto]" caption="__XL_Count Magnitud_Metaproducto" measure="1" displayFolder="" measureGroup="Magnitud_Metaproducto" count="0" hidden="1"/>
    <cacheHierarchy uniqueName="[Measures].[__XL_Count Recursos_Metaproducto]" caption="__XL_Count Recursos_Metaproducto" measure="1" displayFolder="" measureGroup="Recursos_Metaproducto" count="0" hidden="1"/>
    <cacheHierarchy uniqueName="[Measures].[__XL_Count Estructura_plan]" caption="__XL_Count Estructura_plan" measure="1" displayFolder="" measureGroup="Estructura_plan" count="0" hidden="1"/>
    <cacheHierarchy uniqueName="[Measures].[__No hay medidas definidas]" caption="__No hay medidas definidas" measure="1" displayFolder="" count="0" hidden="1"/>
    <cacheHierarchy uniqueName="[Measures].[Suma de Programación actual]" caption="Suma de Programación actu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a de Ejecución]" caption="Suma de Ejecución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a de $ programados 2016]" caption="Suma de $ program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a de $ ejecutados 2016]" caption="Suma de $ ejecut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a de $ programados 2017]" caption="Suma de $ program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$ ejecutados 2017]" caption="Suma de $ ejecut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8"/>
        </ext>
      </extLst>
    </cacheHierarchy>
    <cacheHierarchy uniqueName="[Measures].[Suma de $ programados 2018]" caption="Suma de $ program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0"/>
        </ext>
      </extLst>
    </cacheHierarchy>
    <cacheHierarchy uniqueName="[Measures].[Suma de $ ejecutados 2018]" caption="Suma de $ ejecut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1"/>
        </ext>
      </extLst>
    </cacheHierarchy>
    <cacheHierarchy uniqueName="[Measures].[Suma de $ programados 2019]" caption="Suma de $ program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3"/>
        </ext>
      </extLst>
    </cacheHierarchy>
    <cacheHierarchy uniqueName="[Measures].[Suma de $ ejecutados 2019]" caption="Suma de $ ejecut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4"/>
        </ext>
      </extLst>
    </cacheHierarchy>
    <cacheHierarchy uniqueName="[Measures].[Suma de $ programados 2020]" caption="Suma de $ program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6"/>
        </ext>
      </extLst>
    </cacheHierarchy>
    <cacheHierarchy uniqueName="[Measures].[Suma de $ ejecutados 2020]" caption="Suma de $ ejecut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7"/>
        </ext>
      </extLst>
    </cacheHierarchy>
    <cacheHierarchy uniqueName="[Measures].[Suma de % Avance total Plan de Desarrollo]" caption="Suma de % Avance total Plan de Desarroll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Faltante]" caption="Suma de Faltant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Magnitud programada 2016]" caption="Suma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Magnitud ejecutada 2016]" caption="Suma de Magnitud ejecut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Magnitud programada 2017]" caption="Suma de Magnitud program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Magnitud ejecutada 2017]" caption="Suma de Magnitud ejecut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a de % avance 2016]" caption="Suma de % avance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% avance 2017]" caption="Suma de % avance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Magnitud programada 2018]" caption="Suma de Magnitud program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a de Magnitud ejecutada 2018]" caption="Suma de Magnitud ejecut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a de % avance 2018]" caption="Suma de % avance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a de Magnitud programada 2019]" caption="Suma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Magnitud ejecutada 2019]" caption="Suma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% avance 2019]" caption="Suma de % avance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a de Magnitud programada 2020]" caption="Suma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Magnitud ejecutada 2020]" caption="Suma de Magnitud ejecut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a de % avance 2020]" caption="Suma de % avance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a de Cod Meta Producto]" caption="Suma de Cod Meta Product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Meta proyecto]" caption="Recuento de Meta proyect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Codigo interno meta]" caption="Suma de Codigo interno meta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% Avance $ PDD]" caption="Suma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% Avance PDD]" caption="Recuent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Recuento de Magnitud ejecutada PDD]" caption="Recuent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Recuento de Meta asociada]" caption="Recuento de Meta asociad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Recuento de Tipo anualización]" caption="Recuento de Tipo anualizac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$ programados 2016 2]" caption="Suma de $ program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a de $ ejecutados 2016 2]" caption="Suma de $ ejecut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uma de % Avance $ 2016]" caption="Suma de % Avance $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uma de $ programados 2017 2]" caption="Suma de $ program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$ ejecutados 2017 2]" caption="Suma de $ ejecut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uma de % Avance $ 2017]" caption="Suma de % Avance $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uma de $ programados 2018 2]" caption="Suma de $ program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uma de $ ejecutados 2018 2]" caption="Suma de $ ejecut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Suma de % Avance $ 2018]" caption="Suma de % Avance $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$ programados 2019 2]" caption="Suma de $ program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$ ejecutados 2019 2]" caption="Suma de $ ejecut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uma de % Avance $ 2019]" caption="Suma de % Avance $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uma de $ programados 2020 2]" caption="Suma de $ program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uma de $ ejecutados 2020 2]" caption="Suma de $ ejecut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% Avance $ 2020]" caption="Suma de % Avance $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$ programados PDD]" caption="Suma de $ program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uma de $ ejecutados PDD]" caption="Suma de $ ejecut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0"/>
        </ext>
      </extLst>
    </cacheHierarchy>
    <cacheHierarchy uniqueName="[Measures].[Suma de Cod Programa]" caption="Suma de Cod Program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Recuento de Proyecto de inversión]" caption="Recuento de Proyecto de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Codigo proyecto inversión]" caption="Suma de Codigo proyecto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Cod Meta Producto 2]" caption="Suma de Cod Meta Producto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Cod Proyecto prioritario]" caption="Suma de Cod Proyecto prioritari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Cod Pilar / Eje]" caption="Suma de Cod Pilar / Eje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Cod Programa 2]" caption="Suma de Cod Programa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a de Cod Proyecto prioritario 2]" caption="Suma de Cod Proyecto prioritario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od Pilar / Eje 2]" caption="Suma de Cod Pilar / Eje 2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Recuento de Meta producto]" caption="Recuento de Meta producto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a de Programación inicial]" caption="Suma de Programación inici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medio de Magnitud programada 2016]" caption="Promedio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Promedio de Magnitud programada 2019]" caption="Promedio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Promedio de Magnitud ejecutada 2019]" caption="Promedio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Promedio de Magnitud programada 2020]" caption="Promedio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Recuento de Magnitud programada PDD]" caption="Recuent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programada PDD]" caption="Promedi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a de Magnitud programada PDD]" caption="Suma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ejecutada PDD]" caption="Promedi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 Avance $ PDD]" caption="Promedio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% Avance PDD]" caption="Suma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Promedio de % Avance PDD]" caption="Promedi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 Avance]" caption="Suma de % Avanc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dimensions count="5">
    <dimension name="Estructura_plan" uniqueName="[Estructura_plan]" caption="Estructura_plan"/>
    <dimension name="Magnitud_Metaproducto" uniqueName="[Magnitud_Metaproducto]" caption="Magnitud_Metaproducto"/>
    <dimension measure="1" name="Measures" uniqueName="[Measures]" caption="Measures"/>
    <dimension name="Proyectos_inversion" uniqueName="[Proyectos_inversion]" caption="Proyectos_inversion"/>
    <dimension name="Recursos_Metaproducto" uniqueName="[Recursos_Metaproducto]" caption="Recursos_Metaproducto"/>
  </dimensions>
  <measureGroups count="4">
    <measureGroup name="Estructura_plan" caption="Estructura_plan"/>
    <measureGroup name="Magnitud_Metaproducto" caption="Magnitud_Metaproducto"/>
    <measureGroup name="Proyectos_inversion" caption="Proyectos_inversion"/>
    <measureGroup name="Recursos_Metaproducto" caption="Recursos_Metaproducto"/>
  </measureGroups>
  <maps count="7">
    <map measureGroup="0" dimension="0"/>
    <map measureGroup="1" dimension="1"/>
    <map measureGroup="1" dimension="4"/>
    <map measureGroup="2" dimension="0"/>
    <map measureGroup="2" dimension="3"/>
    <map measureGroup="2" dimension="4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saveData="0" refreshedBy="Luz Dary Guerrero Tibata" refreshedDate="44019.603271643522" createdVersion="5" refreshedVersion="6" minRefreshableVersion="3" recordCount="0" supportSubquery="1" supportAdvancedDrill="1">
  <cacheSource type="external" connectionId="5"/>
  <cacheFields count="8">
    <cacheField name="[Proyectos_inversion].[Proyecto de inversión].[Proyecto de inversión]" caption="Proyecto de inversión" numFmtId="0" hierarchy="41" level="1">
      <sharedItems count="1">
        <s v="Gestión y control de tránsito y transporte"/>
      </sharedItems>
    </cacheField>
    <cacheField name="[Proyectos_inversion].[Codigo proyecto inversión].[Codigo proyecto inversión]" caption="Codigo proyecto inversión" numFmtId="0" hierarchy="39" level="1">
      <sharedItems containsSemiMixedTypes="0" containsString="0" containsNumber="1" containsInteger="1" minValue="1032" maxValue="1032" count="1">
        <n v="1032"/>
      </sharedItems>
      <extLst>
        <ext xmlns:x15="http://schemas.microsoft.com/office/spreadsheetml/2010/11/main" uri="{4F2E5C28-24EA-4eb8-9CBF-B6C8F9C3D259}">
          <x15:cachedUniqueNames>
            <x15:cachedUniqueName index="0" name="[Proyectos_inversion].[Codigo proyecto inversión].&amp;[1032]"/>
          </x15:cachedUniqueNames>
        </ext>
      </extLst>
    </cacheField>
    <cacheField name="[Proyectos_inversion].[Codigo interno meta].[Codigo interno meta]" caption="Codigo interno meta" numFmtId="0" hierarchy="42" level="1">
      <sharedItems containsSemiMixedTypes="0" containsString="0" containsNumber="1" containsInteger="1" minValue="2" maxValue="22" count="6">
        <n v="2"/>
        <n v="3"/>
        <n v="5"/>
        <n v="6"/>
        <n v="21"/>
        <n v="22"/>
      </sharedItems>
      <extLst>
        <ext xmlns:x15="http://schemas.microsoft.com/office/spreadsheetml/2010/11/main" uri="{4F2E5C28-24EA-4eb8-9CBF-B6C8F9C3D259}">
          <x15:cachedUniqueNames>
            <x15:cachedUniqueName index="0" name="[Proyectos_inversion].[Codigo interno meta].&amp;[2]"/>
            <x15:cachedUniqueName index="1" name="[Proyectos_inversion].[Codigo interno meta].&amp;[3]"/>
            <x15:cachedUniqueName index="2" name="[Proyectos_inversion].[Codigo interno meta].&amp;[5]"/>
            <x15:cachedUniqueName index="3" name="[Proyectos_inversion].[Codigo interno meta].&amp;[6]"/>
            <x15:cachedUniqueName index="4" name="[Proyectos_inversion].[Codigo interno meta].&amp;[21]"/>
            <x15:cachedUniqueName index="5" name="[Proyectos_inversion].[Codigo interno meta].&amp;[22]"/>
          </x15:cachedUniqueNames>
        </ext>
      </extLst>
    </cacheField>
    <cacheField name="[Proyectos_inversion].[Meta proyecto].[Meta proyecto]" caption="Meta proyecto" numFmtId="0" hierarchy="44" level="1">
      <sharedItems count="6">
        <s v="Instalar 35,000 señales verticales de pedestal."/>
        <s v="Realizar el 100 por ciento de las actividades orientadas a la instalacion de 50 señales elevadas."/>
        <s v="Realizar mantenimiento a 304,956 señales verticales de pedestal."/>
        <s v="Realizar mantenimiento a 289 señales elevadas."/>
        <s v="(*) Realizar el 100 por ciento de las acciones necesarias para la instalacion de señales verticales elevadas."/>
        <s v="(*) Realizar el 100 por ciento del pago de compromisos de vigencias anteriores fenecidas"/>
      </sharedItems>
    </cacheField>
    <cacheField name="[Proyectos_inversion].[Tipo anualización].[Tipo anualización]" caption="Tipo anualización" numFmtId="0" hierarchy="43" level="1">
      <sharedItems containsSemiMixedTypes="0" containsString="0" containsNumber="1" containsInteger="1" minValue="0" maxValue="1" count="2">
        <n v="1"/>
        <n v="0"/>
      </sharedItems>
      <extLst>
        <ext xmlns:x15="http://schemas.microsoft.com/office/spreadsheetml/2010/11/main" uri="{4F2E5C28-24EA-4eb8-9CBF-B6C8F9C3D259}">
          <x15:cachedUniqueNames>
            <x15:cachedUniqueName index="0" name="[Proyectos_inversion].[Tipo anualización].&amp;[1]"/>
            <x15:cachedUniqueName index="1" name="[Proyectos_inversion].[Tipo anualización].&amp;[0]"/>
          </x15:cachedUniqueNames>
        </ext>
      </extLst>
    </cacheField>
    <cacheField name="[Measures].[Suma de % Avance $ PDD]" caption="Suma de % Avance $ PDD" numFmtId="0" hierarchy="170" level="32767"/>
    <cacheField name="[Recursos_Metaproducto].[Cod Meta Producto].[Cod Meta Producto]" caption="Cod Meta Producto" numFmtId="0" hierarchy="112" level="1">
      <sharedItems containsSemiMixedTypes="0" containsNonDate="0" containsString="0"/>
    </cacheField>
    <cacheField name="[Measures].[Suma de % Avance PDD]" caption="Suma de % Avance PDD" numFmtId="0" hierarchy="212" level="32767"/>
  </cacheFields>
  <cacheHierarchies count="215">
    <cacheHierarchy uniqueName="[Estructura_plan].[Cod Pilar / Eje]" caption="Cod Pilar / Eje" attribute="1" defaultMemberUniqueName="[Estructura_plan].[Cod Pilar / Eje].[All]" allUniqueName="[Estructura_plan].[Cod Pilar / Eje].[All]" dimensionUniqueName="[Estructura_plan]" displayFolder="" count="0" memberValueDatatype="20" unbalanced="0"/>
    <cacheHierarchy uniqueName="[Estructura_plan].[Pilar / Eje]" caption="Pilar / Eje" attribute="1" defaultMemberUniqueName="[Estructura_plan].[Pilar / Eje].[All]" allUniqueName="[Estructura_plan].[Pilar / Eje].[All]" dimensionUniqueName="[Estructura_plan]" displayFolder="" count="0" memberValueDatatype="130" unbalanced="0"/>
    <cacheHierarchy uniqueName="[Estructura_plan].[Cod Programa]" caption="Cod Programa" attribute="1" defaultMemberUniqueName="[Estructura_plan].[Cod Programa].[All]" allUniqueName="[Estructura_plan].[Cod Programa].[All]" dimensionUniqueName="[Estructura_plan]" displayFolder="" count="0" memberValueDatatype="20" unbalanced="0"/>
    <cacheHierarchy uniqueName="[Estructura_plan].[Programa]" caption="Programa" attribute="1" defaultMemberUniqueName="[Estructura_plan].[Programa].[All]" allUniqueName="[Estructura_plan].[Programa].[All]" dimensionUniqueName="[Estructura_plan]" displayFolder="" count="0" memberValueDatatype="130" unbalanced="0"/>
    <cacheHierarchy uniqueName="[Estructura_plan].[Cod Proyecto prioritario]" caption="Cod Proyecto prioritario" attribute="1" defaultMemberUniqueName="[Estructura_plan].[Cod Proyecto prioritario].[All]" allUniqueName="[Estructura_plan].[Cod Proyecto prioritario].[All]" dimensionUniqueName="[Estructura_plan]" displayFolder="" count="0" memberValueDatatype="20" unbalanced="0"/>
    <cacheHierarchy uniqueName="[Estructura_plan].[Proyecto prioritario]" caption="Proyecto prioritario" attribute="1" defaultMemberUniqueName="[Estructura_plan].[Proyecto prioritario].[All]" allUniqueName="[Estructura_plan].[Proyecto prioritario].[All]" dimensionUniqueName="[Estructura_plan]" displayFolder="" count="0" memberValueDatatype="130" unbalanced="0"/>
    <cacheHierarchy uniqueName="[Magnitud_Metaproducto].[ind_id_rep]" caption="ind_id_rep" attribute="1" defaultMemberUniqueName="[Magnitud_Metaproducto].[ind_id_rep].[All]" allUniqueName="[Magnitud_Metaproducto].[ind_id_rep].[All]" dimensionUniqueName="[Magnitud_Metaproducto]" displayFolder="" count="0" memberValueDatatype="20" unbalanced="0"/>
    <cacheHierarchy uniqueName="[Magnitud_Metaproducto].[ind_id]" caption="ind_id" attribute="1" defaultMemberUniqueName="[Magnitud_Metaproducto].[ind_id].[All]" allUniqueName="[Magnitud_Metaproducto].[ind_id].[All]" dimensionUniqueName="[Magnitud_Metaproducto]" displayFolder="" count="0" memberValueDatatype="130" unbalanced="0"/>
    <cacheHierarchy uniqueName="[Magnitud_Metaproducto].[ind_codigo_pd]" caption="ind_codigo_pd" attribute="1" defaultMemberUniqueName="[Magnitud_Metaproducto].[ind_codigo_pd].[All]" allUniqueName="[Magnitud_Metaproducto].[ind_codigo_pd].[All]" dimensionUniqueName="[Magnitud_Metaproducto]" displayFolder="" count="0" memberValueDatatype="20" unbalanced="0"/>
    <cacheHierarchy uniqueName="[Magnitud_Metaproducto].[ind_ano_prog_repr]" caption="ind_ano_prog_repr" attribute="1" defaultMemberUniqueName="[Magnitud_Metaproducto].[ind_ano_prog_repr].[All]" allUniqueName="[Magnitud_Metaproducto].[ind_ano_prog_repr].[All]" dimensionUniqueName="[Magnitud_Metaproducto]" displayFolder="" count="0" memberValueDatatype="20" unbalanced="0"/>
    <cacheHierarchy uniqueName="[Magnitud_Metaproducto].[ind_version_pa]" caption="ind_version_pa" attribute="1" defaultMemberUniqueName="[Magnitud_Metaproducto].[ind_version_pa].[All]" allUniqueName="[Magnitud_Metaproducto].[ind_version_pa].[All]" dimensionUniqueName="[Magnitud_Metaproducto]" displayFolder="" count="0" memberValueDatatype="20" unbalanced="0"/>
    <cacheHierarchy uniqueName="[Magnitud_Metaproducto].[Cod Sector]" caption="Cod Sector" attribute="1" defaultMemberUniqueName="[Magnitud_Metaproducto].[Cod Sector].[All]" allUniqueName="[Magnitud_Metaproducto].[Cod Sector].[All]" dimensionUniqueName="[Magnitud_Metaproducto]" displayFolder="" count="0" memberValueDatatype="20" unbalanced="0"/>
    <cacheHierarchy uniqueName="[Magnitud_Metaproducto].[Cod Entidad]" caption="Cod Entidad" attribute="1" defaultMemberUniqueName="[Magnitud_Metaproducto].[Cod Entidad].[All]" allUniqueName="[Magnitud_Metaproducto].[Cod Entidad].[All]" dimensionUniqueName="[Magnitud_Metaproducto]" displayFolder="" count="0" memberValueDatatype="20" unbalanced="0"/>
    <cacheHierarchy uniqueName="[Magnitud_Metaproducto].[Cod interno programa]" caption="Cod interno programa" attribute="1" defaultMemberUniqueName="[Magnitud_Metaproducto].[Cod interno programa].[All]" allUniqueName="[Magnitud_Metaproducto].[Cod interno programa].[All]" dimensionUniqueName="[Magnitud_Metaproducto]" displayFolder="" count="0" memberValueDatatype="20" unbalanced="0"/>
    <cacheHierarchy uniqueName="[Magnitud_Metaproducto].[Cod Proyecto prioritario]" caption="Cod Proyecto prioritario" attribute="1" defaultMemberUniqueName="[Magnitud_Metaproducto].[Cod Proyecto prioritario].[All]" allUniqueName="[Magnitud_Metaproducto].[Cod Proyecto prioritario].[All]" dimensionUniqueName="[Magnitud_Metaproducto]" displayFolder="" count="0" memberValueDatatype="20" unbalanced="0"/>
    <cacheHierarchy uniqueName="[Magnitud_Metaproducto].[Cod Meta Producto]" caption="Cod Meta Producto" attribute="1" defaultMemberUniqueName="[Magnitud_Metaproducto].[Cod Meta Producto].[All]" allUniqueName="[Magnitud_Metaproducto].[Cod Meta Producto].[All]" dimensionUniqueName="[Magnitud_Metaproducto]" displayFolder="" count="0" memberValueDatatype="20" unbalanced="0"/>
    <cacheHierarchy uniqueName="[Magnitud_Metaproducto].[Cod Indicador]" caption="Cod Indicador" attribute="1" defaultMemberUniqueName="[Magnitud_Metaproducto].[Cod Indicador].[All]" allUniqueName="[Magnitud_Metaproducto].[Cod Indicador].[All]" dimensionUniqueName="[Magnitud_Metaproducto]" displayFolder="" count="0" memberValueDatatype="20" unbalanced="0"/>
    <cacheHierarchy uniqueName="[Magnitud_Metaproducto].[Nombre indicador]" caption="Nombre indicador" attribute="1" defaultMemberUniqueName="[Magnitud_Metaproducto].[Nombre indicador].[All]" allUniqueName="[Magnitud_Metaproducto].[Nombre indicador].[All]" dimensionUniqueName="[Magnitud_Metaproducto]" displayFolder="" count="0" memberValueDatatype="130" unbalanced="0"/>
    <cacheHierarchy uniqueName="[Magnitud_Metaproducto].[Tipo de anualización indicador]" caption="Tipo de anualización indicador" attribute="1" defaultMemberUniqueName="[Magnitud_Metaproducto].[Tipo de anualización indicador].[All]" allUniqueName="[Magnitud_Metaproducto].[Tipo de anualización indicador].[All]" dimensionUniqueName="[Magnitud_Metaproducto]" displayFolder="" count="0" memberValueDatatype="130" unbalanced="0"/>
    <cacheHierarchy uniqueName="[Magnitud_Metaproducto].[Cod estado indicador en plan de acción]" caption="Cod estado indicador en plan de acción" attribute="1" defaultMemberUniqueName="[Magnitud_Metaproducto].[Cod estado indicador en plan de acción].[All]" allUniqueName="[Magnitud_Metaproducto].[Cod estado indicador en plan de acción].[All]" dimensionUniqueName="[Magnitud_Metaproducto]" displayFolder="" count="0" memberValueDatatype="20" unbalanced="0"/>
    <cacheHierarchy uniqueName="[Magnitud_Metaproducto].[Estado indicador en plan de acción]" caption="Estado indicador en plan de acción" attribute="1" defaultMemberUniqueName="[Magnitud_Metaproducto].[Estado indicador en plan de acción].[All]" allUniqueName="[Magnitud_Metaproducto].[Estado indicador en plan de acción].[All]" dimensionUniqueName="[Magnitud_Metaproducto]" displayFolder="" count="0" memberValueDatatype="130" unbalanced="0"/>
    <cacheHierarchy uniqueName="[Magnitud_Metaproducto].[Vigencia]" caption="Vigencia" attribute="1" defaultMemberUniqueName="[Magnitud_Metaproducto].[Vigencia].[All]" allUniqueName="[Magnitud_Metaproducto].[Vigencia].[All]" dimensionUniqueName="[Magnitud_Metaproducto]" displayFolder="" count="0" memberValueDatatype="20" unbalanced="0"/>
    <cacheHierarchy uniqueName="[Magnitud_Metaproducto].[Programación inicial]" caption="Programación inicial" attribute="1" defaultMemberUniqueName="[Magnitud_Metaproducto].[Programación inicial].[All]" allUniqueName="[Magnitud_Metaproducto].[Programación inicial].[All]" dimensionUniqueName="[Magnitud_Metaproducto]" displayFolder="" count="0" memberValueDatatype="5" unbalanced="0"/>
    <cacheHierarchy uniqueName="[Magnitud_Metaproducto].[Programación actual]" caption="Programación actual" attribute="1" defaultMemberUniqueName="[Magnitud_Metaproducto].[Programación actual].[All]" allUniqueName="[Magnitud_Metaproducto].[Programación actual].[All]" dimensionUniqueName="[Magnitud_Metaproducto]" displayFolder="" count="0" memberValueDatatype="5" unbalanced="0"/>
    <cacheHierarchy uniqueName="[Magnitud_Metaproducto].[Ejecución]" caption="Ejecución" attribute="1" defaultMemberUniqueName="[Magnitud_Metaproducto].[Ejecución].[All]" allUniqueName="[Magnitud_Metaproducto].[Ejecución].[All]" dimensionUniqueName="[Magnitud_Metaproducto]" displayFolder="" count="0" memberValueDatatype="5" unbalanced="0"/>
    <cacheHierarchy uniqueName="[Magnitud_Metaproducto].[% Avance]" caption="% Avance" attribute="1" defaultMemberUniqueName="[Magnitud_Metaproducto].[% Avance].[All]" allUniqueName="[Magnitud_Metaproducto].[% Avance].[All]" dimensionUniqueName="[Magnitud_Metaproducto]" displayFolder="" count="0" memberValueDatatype="5" unbalanced="0"/>
    <cacheHierarchy uniqueName="[Magnitud_Metaproducto].[% Avance Trascurrido Plan de Desarrollo]" caption="% Avance Trascurrido Plan de Desarrollo" attribute="1" defaultMemberUniqueName="[Magnitud_Metaproducto].[% Avance Trascurrido Plan de Desarrollo].[All]" allUniqueName="[Magnitud_Metaproducto].[% Avance Trascurrido Plan de Desarrollo].[All]" dimensionUniqueName="[Magnitud_Metaproducto]" displayFolder="" count="0" memberValueDatatype="5" unbalanced="0"/>
    <cacheHierarchy uniqueName="[Magnitud_Metaproducto].[% Avance total Plan de Desarrollo]" caption="% Avance total Plan de Desarrollo" attribute="1" defaultMemberUniqueName="[Magnitud_Metaproducto].[% Avance total Plan de Desarrollo].[All]" allUniqueName="[Magnitud_Metaproducto].[% Avance total Plan de Desarrollo].[All]" dimensionUniqueName="[Magnitud_Metaproducto]" displayFolder="" count="0" memberValueDatatype="5" unbalanced="0"/>
    <cacheHierarchy uniqueName="[Magnitud_Metaproducto].[Faltante]" caption="Faltante" attribute="1" defaultMemberUniqueName="[Magnitud_Metaproducto].[Faltante].[All]" allUniqueName="[Magnitud_Metaproducto].[Faltante].[All]" dimensionUniqueName="[Magnitud_Metaproducto]" displayFolder="" count="0" memberValueDatatype="5" unbalanced="0"/>
    <cacheHierarchy uniqueName="[Proyectos_inversion].[py_id_rep]" caption="py_id_rep" attribute="1" defaultMemberUniqueName="[Proyectos_inversion].[py_id_rep].[All]" allUniqueName="[Proyectos_inversion].[py_id_rep].[All]" dimensionUniqueName="[Proyectos_inversion]" displayFolder="" count="0" memberValueDatatype="20" unbalanced="0"/>
    <cacheHierarchy uniqueName="[Proyectos_inversion].[py_id]" caption="py_id" attribute="1" defaultMemberUniqueName="[Proyectos_inversion].[py_id].[All]" allUniqueName="[Proyectos_inversion].[py_id].[All]" dimensionUniqueName="[Proyectos_inversion]" displayFolder="" count="0" memberValueDatatype="130" unbalanced="0"/>
    <cacheHierarchy uniqueName="[Proyectos_inversion].[Cod Plan de desarrollo]" caption="Cod Plan de desarrollo" attribute="1" defaultMemberUniqueName="[Proyectos_inversion].[Cod Plan de desarrollo].[All]" allUniqueName="[Proyectos_inversion].[Cod Plan de desarrollo].[All]" dimensionUniqueName="[Proyectos_inversion]" displayFolder="" count="0" memberValueDatatype="20" unbalanced="0"/>
    <cacheHierarchy uniqueName="[Proyectos_inversion].[Vigencia reporte]" caption="Vigencia reporte" attribute="1" defaultMemberUniqueName="[Proyectos_inversion].[Vigencia reporte].[All]" allUniqueName="[Proyectos_inversion].[Vigencia reporte].[All]" dimensionUniqueName="[Proyectos_inversion]" displayFolder="" count="0" memberValueDatatype="20" unbalanced="0"/>
    <cacheHierarchy uniqueName="[Proyectos_inversion].[Versión plan de acción]" caption="Versión plan de acción" attribute="1" defaultMemberUniqueName="[Proyectos_inversion].[Versión plan de acción].[All]" allUniqueName="[Proyectos_inversion].[Versión plan de acción].[All]" dimensionUniqueName="[Proyectos_inversion]" displayFolder="" count="0" memberValueDatatype="20" unbalanced="0"/>
    <cacheHierarchy uniqueName="[Proyectos_inversion].[Cod Sector]" caption="Cod Sector" attribute="1" defaultMemberUniqueName="[Proyectos_inversion].[Cod Sector].[All]" allUniqueName="[Proyectos_inversion].[Cod Sector].[All]" dimensionUniqueName="[Proyectos_inversion]" displayFolder="" count="0" memberValueDatatype="20" unbalanced="0"/>
    <cacheHierarchy uniqueName="[Proyectos_inversion].[Cod Entidad]" caption="Cod Entidad" attribute="1" defaultMemberUniqueName="[Proyectos_inversion].[Cod Entidad].[All]" allUniqueName="[Proyectos_inversion].[Cod Entidad].[All]" dimensionUniqueName="[Proyectos_inversion]" displayFolder="" count="0" memberValueDatatype="20" unbalanced="0"/>
    <cacheHierarchy uniqueName="[Proyectos_inversion].[Cod interno programa]" caption="Cod interno programa" attribute="1" defaultMemberUniqueName="[Proyectos_inversion].[Cod interno programa].[All]" allUniqueName="[Proyectos_inversion].[Cod interno programa].[All]" dimensionUniqueName="[Proyectos_inversion]" displayFolder="" count="0" memberValueDatatype="20" unbalanced="0"/>
    <cacheHierarchy uniqueName="[Proyectos_inversion].[Cod Proyecto prioritario]" caption="Cod Proyecto prioritario" attribute="1" defaultMemberUniqueName="[Proyectos_inversion].[Cod Proyecto prioritario].[All]" allUniqueName="[Proyectos_inversion].[Cod Proyecto prioritario].[All]" dimensionUniqueName="[Proyectos_inversion]" displayFolder="" count="0" memberValueDatatype="20" unbalanced="0"/>
    <cacheHierarchy uniqueName="[Proyectos_inversion].[Cod Meta Producto]" caption="Cod Meta Producto" attribute="1" defaultMemberUniqueName="[Proyectos_inversion].[Cod Meta Producto].[All]" allUniqueName="[Proyectos_inversion].[Cod Meta Producto].[All]" dimensionUniqueName="[Proyectos_inversion]" displayFolder="" count="0" memberValueDatatype="20" unbalanced="0"/>
    <cacheHierarchy uniqueName="[Proyectos_inversion].[Codigo proyecto inversión]" caption="Codigo proyecto inversión" attribute="1" defaultMemberUniqueName="[Proyectos_inversion].[Codigo proyecto inversión].[All]" allUniqueName="[Proyectos_inversion].[Codigo proyecto inversión].[All]" dimensionUniqueName="[Proyectos_inversion]" displayFolder="" count="2" memberValueDatatype="20" unbalanced="0">
      <fieldsUsage count="2">
        <fieldUsage x="-1"/>
        <fieldUsage x="1"/>
      </fieldsUsage>
    </cacheHierarchy>
    <cacheHierarchy uniqueName="[Proyectos_inversion].[py_n7_diferente]" caption="py_n7_diferente" attribute="1" defaultMemberUniqueName="[Proyectos_inversion].[py_n7_diferente].[All]" allUniqueName="[Proyectos_inversion].[py_n7_diferente].[All]" dimensionUniqueName="[Proyectos_inversion]" displayFolder="" count="0" memberValueDatatype="20" unbalanced="0"/>
    <cacheHierarchy uniqueName="[Proyectos_inversion].[Proyecto de inversión]" caption="Proyecto de inversión" attribute="1" defaultMemberUniqueName="[Proyectos_inversion].[Proyecto de inversión].[All]" allUniqueName="[Proyectos_inversion].[Proyecto de inversión].[All]" dimensionUniqueName="[Proyectos_inversion]" displayFolder="" count="2" memberValueDatatype="130" unbalanced="0">
      <fieldsUsage count="2">
        <fieldUsage x="-1"/>
        <fieldUsage x="0"/>
      </fieldsUsage>
    </cacheHierarchy>
    <cacheHierarchy uniqueName="[Proyectos_inversion].[Codigo interno meta]" caption="Codigo interno meta" attribute="1" defaultMemberUniqueName="[Proyectos_inversion].[Codigo interno meta].[All]" allUniqueName="[Proyectos_inversion].[Codigo interno meta].[All]" dimensionUniqueName="[Proyectos_inversion]" displayFolder="" count="2" memberValueDatatype="20" unbalanced="0">
      <fieldsUsage count="2">
        <fieldUsage x="-1"/>
        <fieldUsage x="2"/>
      </fieldsUsage>
    </cacheHierarchy>
    <cacheHierarchy uniqueName="[Proyectos_inversion].[Tipo anualización]" caption="Tipo anualización" attribute="1" defaultMemberUniqueName="[Proyectos_inversion].[Tipo anualización].[All]" allUniqueName="[Proyectos_inversion].[Tipo anualización].[All]" dimensionUniqueName="[Proyectos_inversion]" displayFolder="" count="2" memberValueDatatype="20" unbalanced="0">
      <fieldsUsage count="2">
        <fieldUsage x="-1"/>
        <fieldUsage x="4"/>
      </fieldsUsage>
    </cacheHierarchy>
    <cacheHierarchy uniqueName="[Proyectos_inversion].[Meta proyecto]" caption="Meta proyecto" attribute="1" defaultMemberUniqueName="[Proyectos_inversion].[Meta proyecto].[All]" allUniqueName="[Proyectos_inversion].[Meta proyecto].[All]" dimensionUniqueName="[Proyectos_inversion]" displayFolder="" count="2" memberValueDatatype="130" unbalanced="0">
      <fieldsUsage count="2">
        <fieldUsage x="-1"/>
        <fieldUsage x="3"/>
      </fieldsUsage>
    </cacheHierarchy>
    <cacheHierarchy uniqueName="[Proyectos_inversion].[Estado meta]" caption="Estado meta" attribute="1" defaultMemberUniqueName="[Proyectos_inversion].[Estado meta].[All]" allUniqueName="[Proyectos_inversion].[Estado meta].[All]" dimensionUniqueName="[Proyectos_inversion]" displayFolder="" count="0" memberValueDatatype="130" unbalanced="0"/>
    <cacheHierarchy uniqueName="[Proyectos_inversion].[Magnitud programada 2016]" caption="Magnitud programada 2016" attribute="1" defaultMemberUniqueName="[Proyectos_inversion].[Magnitud programada 2016].[All]" allUniqueName="[Proyectos_inversion].[Magnitud programada 2016].[All]" dimensionUniqueName="[Proyectos_inversion]" displayFolder="" count="0" memberValueDatatype="5" unbalanced="0"/>
    <cacheHierarchy uniqueName="[Proyectos_inversion].[Magnitud ejecutada 2016]" caption="Magnitud ejecutada 2016" attribute="1" defaultMemberUniqueName="[Proyectos_inversion].[Magnitud ejecutada 2016].[All]" allUniqueName="[Proyectos_inversion].[Magnitud ejecutada 2016].[All]" dimensionUniqueName="[Proyectos_inversion]" displayFolder="" count="0" memberValueDatatype="5" unbalanced="0"/>
    <cacheHierarchy uniqueName="[Proyectos_inversion].[% avance 2016]" caption="% avance 2016" attribute="1" defaultMemberUniqueName="[Proyectos_inversion].[% avance 2016].[All]" allUniqueName="[Proyectos_inversion].[% avance 2016].[All]" dimensionUniqueName="[Proyectos_inversion]" displayFolder="" count="0" memberValueDatatype="5" unbalanced="0"/>
    <cacheHierarchy uniqueName="[Proyectos_inversion].[Magnitud programada 2017]" caption="Magnitud programada 2017" attribute="1" defaultMemberUniqueName="[Proyectos_inversion].[Magnitud programada 2017].[All]" allUniqueName="[Proyectos_inversion].[Magnitud programada 2017].[All]" dimensionUniqueName="[Proyectos_inversion]" displayFolder="" count="0" memberValueDatatype="5" unbalanced="0"/>
    <cacheHierarchy uniqueName="[Proyectos_inversion].[Magnitud ejecutada 2017]" caption="Magnitud ejecutada 2017" attribute="1" defaultMemberUniqueName="[Proyectos_inversion].[Magnitud ejecutada 2017].[All]" allUniqueName="[Proyectos_inversion].[Magnitud ejecutada 2017].[All]" dimensionUniqueName="[Proyectos_inversion]" displayFolder="" count="0" memberValueDatatype="5" unbalanced="0"/>
    <cacheHierarchy uniqueName="[Proyectos_inversion].[% avance 2017]" caption="% avance 2017" attribute="1" defaultMemberUniqueName="[Proyectos_inversion].[% avance 2017].[All]" allUniqueName="[Proyectos_inversion].[% avance 2017].[All]" dimensionUniqueName="[Proyectos_inversion]" displayFolder="" count="0" memberValueDatatype="5" unbalanced="0"/>
    <cacheHierarchy uniqueName="[Proyectos_inversion].[Magnitud programada 2018]" caption="Magnitud programada 2018" attribute="1" defaultMemberUniqueName="[Proyectos_inversion].[Magnitud programada 2018].[All]" allUniqueName="[Proyectos_inversion].[Magnitud programada 2018].[All]" dimensionUniqueName="[Proyectos_inversion]" displayFolder="" count="0" memberValueDatatype="5" unbalanced="0"/>
    <cacheHierarchy uniqueName="[Proyectos_inversion].[Magnitud ejecutada 2018]" caption="Magnitud ejecutada 2018" attribute="1" defaultMemberUniqueName="[Proyectos_inversion].[Magnitud ejecutada 2018].[All]" allUniqueName="[Proyectos_inversion].[Magnitud ejecutada 2018].[All]" dimensionUniqueName="[Proyectos_inversion]" displayFolder="" count="0" memberValueDatatype="5" unbalanced="0"/>
    <cacheHierarchy uniqueName="[Proyectos_inversion].[% avance 2018]" caption="% avance 2018" attribute="1" defaultMemberUniqueName="[Proyectos_inversion].[% avance 2018].[All]" allUniqueName="[Proyectos_inversion].[% avance 2018].[All]" dimensionUniqueName="[Proyectos_inversion]" displayFolder="" count="0" memberValueDatatype="5" unbalanced="0"/>
    <cacheHierarchy uniqueName="[Proyectos_inversion].[Magnitud programada 2019]" caption="Magnitud programada 2019" attribute="1" defaultMemberUniqueName="[Proyectos_inversion].[Magnitud programada 2019].[All]" allUniqueName="[Proyectos_inversion].[Magnitud programada 2019].[All]" dimensionUniqueName="[Proyectos_inversion]" displayFolder="" count="0" memberValueDatatype="5" unbalanced="0"/>
    <cacheHierarchy uniqueName="[Proyectos_inversion].[Magnitud ejecutada 2019]" caption="Magnitud ejecutada 2019" attribute="1" defaultMemberUniqueName="[Proyectos_inversion].[Magnitud ejecutada 2019].[All]" allUniqueName="[Proyectos_inversion].[Magnitud ejecutada 2019].[All]" dimensionUniqueName="[Proyectos_inversion]" displayFolder="" count="0" memberValueDatatype="5" unbalanced="0"/>
    <cacheHierarchy uniqueName="[Proyectos_inversion].[% avance 2019]" caption="% avance 2019" attribute="1" defaultMemberUniqueName="[Proyectos_inversion].[% avance 2019].[All]" allUniqueName="[Proyectos_inversion].[% avance 2019].[All]" dimensionUniqueName="[Proyectos_inversion]" displayFolder="" count="0" memberValueDatatype="5" unbalanced="0"/>
    <cacheHierarchy uniqueName="[Proyectos_inversion].[Magnitud programada 2020]" caption="Magnitud programada 2020" attribute="1" defaultMemberUniqueName="[Proyectos_inversion].[Magnitud programada 2020].[All]" allUniqueName="[Proyectos_inversion].[Magnitud programada 2020].[All]" dimensionUniqueName="[Proyectos_inversion]" displayFolder="" count="0" memberValueDatatype="5" unbalanced="0"/>
    <cacheHierarchy uniqueName="[Proyectos_inversion].[Magnitud ejecutada 2020]" caption="Magnitud ejecutada 2020" attribute="1" defaultMemberUniqueName="[Proyectos_inversion].[Magnitud ejecutada 2020].[All]" allUniqueName="[Proyectos_inversion].[Magnitud ejecutada 2020].[All]" dimensionUniqueName="[Proyectos_inversion]" displayFolder="" count="0" memberValueDatatype="5" unbalanced="0"/>
    <cacheHierarchy uniqueName="[Proyectos_inversion].[% avance 2020]" caption="% avance 2020" attribute="1" defaultMemberUniqueName="[Proyectos_inversion].[% avance 2020].[All]" allUniqueName="[Proyectos_inversion].[% avance 2020].[All]" dimensionUniqueName="[Proyectos_inversion]" displayFolder="" count="0" memberValueDatatype="5" unbalanced="0"/>
    <cacheHierarchy uniqueName="[Proyectos_inversion].[Magnitud programada PDD]" caption="Magnitud programada PDD" attribute="1" defaultMemberUniqueName="[Proyectos_inversion].[Magnitud programada PDD].[All]" allUniqueName="[Proyectos_inversion].[Magnitud programada PDD].[All]" dimensionUniqueName="[Proyectos_inversion]" displayFolder="" count="0" memberValueDatatype="20" unbalanced="0"/>
    <cacheHierarchy uniqueName="[Proyectos_inversion].[Magnitud ejecutada PDD]" caption="Magnitud ejecutada PDD" attribute="1" defaultMemberUniqueName="[Proyectos_inversion].[Magnitud ejecutada PDD].[All]" allUniqueName="[Proyectos_inversion].[Magnitud ejecutada PDD].[All]" dimensionUniqueName="[Proyectos_inversion]" displayFolder="" count="0" memberValueDatatype="5" unbalanced="0"/>
    <cacheHierarchy uniqueName="[Proyectos_inversion].[% Avance PDD]" caption="% Avance PDD" attribute="1" defaultMemberUniqueName="[Proyectos_inversion].[% Avance PDD].[All]" allUniqueName="[Proyectos_inversion].[% Avance PDD].[All]" dimensionUniqueName="[Proyectos_inversion]" displayFolder="" count="0" memberValueDatatype="5" unbalanced="0"/>
    <cacheHierarchy uniqueName="[Proyectos_inversion].[$ programados 2016]" caption="$ programados 2016" attribute="1" defaultMemberUniqueName="[Proyectos_inversion].[$ programados 2016].[All]" allUniqueName="[Proyectos_inversion].[$ programados 2016].[All]" dimensionUniqueName="[Proyectos_inversion]" displayFolder="" count="0" memberValueDatatype="5" unbalanced="0"/>
    <cacheHierarchy uniqueName="[Proyectos_inversion].[$ ejecutados 2016]" caption="$ ejecutados 2016" attribute="1" defaultMemberUniqueName="[Proyectos_inversion].[$ ejecutados 2016].[All]" allUniqueName="[Proyectos_inversion].[$ ejecutados 2016].[All]" dimensionUniqueName="[Proyectos_inversion]" displayFolder="" count="0" memberValueDatatype="5" unbalanced="0"/>
    <cacheHierarchy uniqueName="[Proyectos_inversion].[% Avance $ 2016]" caption="% Avance $ 2016" attribute="1" defaultMemberUniqueName="[Proyectos_inversion].[% Avance $ 2016].[All]" allUniqueName="[Proyectos_inversion].[% Avance $ 2016].[All]" dimensionUniqueName="[Proyectos_inversion]" displayFolder="" count="0" memberValueDatatype="5" unbalanced="0"/>
    <cacheHierarchy uniqueName="[Proyectos_inversion].[$ programados 2017]" caption="$ programados 2017" attribute="1" defaultMemberUniqueName="[Proyectos_inversion].[$ programados 2017].[All]" allUniqueName="[Proyectos_inversion].[$ programados 2017].[All]" dimensionUniqueName="[Proyectos_inversion]" displayFolder="" count="0" memberValueDatatype="5" unbalanced="0"/>
    <cacheHierarchy uniqueName="[Proyectos_inversion].[$ ejecutados 2017]" caption="$ ejecutados 2017" attribute="1" defaultMemberUniqueName="[Proyectos_inversion].[$ ejecutados 2017].[All]" allUniqueName="[Proyectos_inversion].[$ ejecutados 2017].[All]" dimensionUniqueName="[Proyectos_inversion]" displayFolder="" count="0" memberValueDatatype="5" unbalanced="0"/>
    <cacheHierarchy uniqueName="[Proyectos_inversion].[% Avance $ 2017]" caption="% Avance $ 2017" attribute="1" defaultMemberUniqueName="[Proyectos_inversion].[% Avance $ 2017].[All]" allUniqueName="[Proyectos_inversion].[% Avance $ 2017].[All]" dimensionUniqueName="[Proyectos_inversion]" displayFolder="" count="0" memberValueDatatype="5" unbalanced="0"/>
    <cacheHierarchy uniqueName="[Proyectos_inversion].[$ programados 2018]" caption="$ programados 2018" attribute="1" defaultMemberUniqueName="[Proyectos_inversion].[$ programados 2018].[All]" allUniqueName="[Proyectos_inversion].[$ programados 2018].[All]" dimensionUniqueName="[Proyectos_inversion]" displayFolder="" count="0" memberValueDatatype="5" unbalanced="0"/>
    <cacheHierarchy uniqueName="[Proyectos_inversion].[$ ejecutados 2018]" caption="$ ejecutados 2018" attribute="1" defaultMemberUniqueName="[Proyectos_inversion].[$ ejecutados 2018].[All]" allUniqueName="[Proyectos_inversion].[$ ejecutados 2018].[All]" dimensionUniqueName="[Proyectos_inversion]" displayFolder="" count="0" memberValueDatatype="5" unbalanced="0"/>
    <cacheHierarchy uniqueName="[Proyectos_inversion].[% Avance $ 2018]" caption="% Avance $ 2018" attribute="1" defaultMemberUniqueName="[Proyectos_inversion].[% Avance $ 2018].[All]" allUniqueName="[Proyectos_inversion].[% Avance $ 2018].[All]" dimensionUniqueName="[Proyectos_inversion]" displayFolder="" count="0" memberValueDatatype="5" unbalanced="0"/>
    <cacheHierarchy uniqueName="[Proyectos_inversion].[$ programados 2019]" caption="$ programados 2019" attribute="1" defaultMemberUniqueName="[Proyectos_inversion].[$ programados 2019].[All]" allUniqueName="[Proyectos_inversion].[$ programados 2019].[All]" dimensionUniqueName="[Proyectos_inversion]" displayFolder="" count="0" memberValueDatatype="5" unbalanced="0"/>
    <cacheHierarchy uniqueName="[Proyectos_inversion].[$ ejecutados 2019]" caption="$ ejecutados 2019" attribute="1" defaultMemberUniqueName="[Proyectos_inversion].[$ ejecutados 2019].[All]" allUniqueName="[Proyectos_inversion].[$ ejecutados 2019].[All]" dimensionUniqueName="[Proyectos_inversion]" displayFolder="" count="0" memberValueDatatype="5" unbalanced="0"/>
    <cacheHierarchy uniqueName="[Proyectos_inversion].[% Avance $ 2019]" caption="% Avance $ 2019" attribute="1" defaultMemberUniqueName="[Proyectos_inversion].[% Avance $ 2019].[All]" allUniqueName="[Proyectos_inversion].[% Avance $ 2019].[All]" dimensionUniqueName="[Proyectos_inversion]" displayFolder="" count="0" memberValueDatatype="5" unbalanced="0"/>
    <cacheHierarchy uniqueName="[Proyectos_inversion].[$ programados 2020]" caption="$ programados 2020" attribute="1" defaultMemberUniqueName="[Proyectos_inversion].[$ programados 2020].[All]" allUniqueName="[Proyectos_inversion].[$ programados 2020].[All]" dimensionUniqueName="[Proyectos_inversion]" displayFolder="" count="0" memberValueDatatype="5" unbalanced="0"/>
    <cacheHierarchy uniqueName="[Proyectos_inversion].[$ ejecutados 2020]" caption="$ ejecutados 2020" attribute="1" defaultMemberUniqueName="[Proyectos_inversion].[$ ejecutados 2020].[All]" allUniqueName="[Proyectos_inversion].[$ ejecutados 2020].[All]" dimensionUniqueName="[Proyectos_inversion]" displayFolder="" count="0" memberValueDatatype="5" unbalanced="0"/>
    <cacheHierarchy uniqueName="[Proyectos_inversion].[% Avance $ 2020]" caption="% Avance $ 2020" attribute="1" defaultMemberUniqueName="[Proyectos_inversion].[% Avance $ 2020].[All]" allUniqueName="[Proyectos_inversion].[% Avance $ 2020].[All]" dimensionUniqueName="[Proyectos_inversion]" displayFolder="" count="0" memberValueDatatype="5" unbalanced="0"/>
    <cacheHierarchy uniqueName="[Proyectos_inversion].[$ programados PDD]" caption="$ programados PDD" attribute="1" defaultMemberUniqueName="[Proyectos_inversion].[$ programados PDD].[All]" allUniqueName="[Proyectos_inversion].[$ programados PDD].[All]" dimensionUniqueName="[Proyectos_inversion]" displayFolder="" count="0" memberValueDatatype="5" unbalanced="0"/>
    <cacheHierarchy uniqueName="[Proyectos_inversion].[$ ejecutados PDD]" caption="$ ejecutados PDD" attribute="1" defaultMemberUniqueName="[Proyectos_inversion].[$ ejecutados PDD].[All]" allUniqueName="[Proyectos_inversion].[$ ejecutados PDD].[All]" dimensionUniqueName="[Proyectos_inversion]" displayFolder="" count="0" memberValueDatatype="5" unbalanced="0"/>
    <cacheHierarchy uniqueName="[Proyectos_inversion].[% Avance $ PDD]" caption="% Avance $ PDD" attribute="1" defaultMemberUniqueName="[Proyectos_inversion].[% Avance $ PDD].[All]" allUniqueName="[Proyectos_inversion].[% Avance $ PDD].[All]" dimensionUniqueName="[Proyectos_inversion]" displayFolder="" count="0" memberValueDatatype="5" unbalanced="0"/>
    <cacheHierarchy uniqueName="[Recursos_Metaproducto].[gral_id_rep]" caption="gral_id_rep" attribute="1" defaultMemberUniqueName="[Recursos_Metaproducto].[gral_id_rep].[All]" allUniqueName="[Recursos_Metaproducto].[gral_id_rep].[All]" dimensionUniqueName="[Recursos_Metaproducto]" displayFolder="" count="0" memberValueDatatype="20" unbalanced="0"/>
    <cacheHierarchy uniqueName="[Recursos_Metaproducto].[gral_id]" caption="gral_id" attribute="1" defaultMemberUniqueName="[Recursos_Metaproducto].[gral_id].[All]" allUniqueName="[Recursos_Metaproducto].[gral_id].[All]" dimensionUniqueName="[Recursos_Metaproducto]" displayFolder="" count="0" memberValueDatatype="130" unbalanced="0"/>
    <cacheHierarchy uniqueName="[Recursos_Metaproducto].[Cod Plan de desarrollo]" caption="Cod Plan de desarrollo" attribute="1" defaultMemberUniqueName="[Recursos_Metaproducto].[Cod Plan de desarrollo].[All]" allUniqueName="[Recursos_Metaproducto].[Cod Plan de desarrollo].[All]" dimensionUniqueName="[Recursos_Metaproducto]" displayFolder="" count="0" memberValueDatatype="20" unbalanced="0"/>
    <cacheHierarchy uniqueName="[Recursos_Metaproducto].[Nombre plan de desarrollo]" caption="Nombre plan de desarrollo" attribute="1" defaultMemberUniqueName="[Recursos_Metaproducto].[Nombre plan de desarrollo].[All]" allUniqueName="[Recursos_Metaproducto].[Nombre plan de desarrollo].[All]" dimensionUniqueName="[Recursos_Metaproducto]" displayFolder="" count="0" memberValueDatatype="130" unbalanced="0"/>
    <cacheHierarchy uniqueName="[Recursos_Metaproducto].[Vigencia reporte]" caption="Vigencia reporte" attribute="1" defaultMemberUniqueName="[Recursos_Metaproducto].[Vigencia reporte].[All]" allUniqueName="[Recursos_Metaproducto].[Vigencia reporte].[All]" dimensionUniqueName="[Recursos_Metaproducto]" displayFolder="" count="0" memberValueDatatype="20" unbalanced="0"/>
    <cacheHierarchy uniqueName="[Recursos_Metaproducto].[Fecha seguimiento]" caption="Fecha seguimiento" attribute="1" defaultMemberUniqueName="[Recursos_Metaproducto].[Fecha seguimiento].[All]" allUniqueName="[Recursos_Metaproducto].[Fecha seguimiento].[All]" dimensionUniqueName="[Recursos_Metaproducto]" displayFolder="" count="0" memberValueDatatype="130" unbalanced="0"/>
    <cacheHierarchy uniqueName="[Recursos_Metaproducto].[Recursos tipo]" caption="Recursos tipo" attribute="1" defaultMemberUniqueName="[Recursos_Metaproducto].[Recursos tipo].[All]" allUniqueName="[Recursos_Metaproducto].[Recursos tipo].[All]" dimensionUniqueName="[Recursos_Metaproducto]" displayFolder="" count="0" memberValueDatatype="130" unbalanced="0"/>
    <cacheHierarchy uniqueName="[Recursos_Metaproducto].[Versión plan de acción]" caption="Versión plan de acción" attribute="1" defaultMemberUniqueName="[Recursos_Metaproducto].[Versión plan de acción].[All]" allUniqueName="[Recursos_Metaproducto].[Versión plan de acción].[All]" dimensionUniqueName="[Recursos_Metaproducto]" displayFolder="" count="0" memberValueDatatype="20" unbalanced="0"/>
    <cacheHierarchy uniqueName="[Recursos_Metaproducto].[Descripción versión plan de acción]" caption="Descripción versión plan de acción" attribute="1" defaultMemberUniqueName="[Recursos_Metaproducto].[Descripción versión plan de acción].[All]" allUniqueName="[Recursos_Metaproducto].[Descripción versión plan de acción].[All]" dimensionUniqueName="[Recursos_Metaproducto]" displayFolder="" count="0" memberValueDatatype="130" unbalanced="0"/>
    <cacheHierarchy uniqueName="[Recursos_Metaproducto].[Cod Sector]" caption="Cod Sector" attribute="1" defaultMemberUniqueName="[Recursos_Metaproducto].[Cod Sector].[All]" allUniqueName="[Recursos_Metaproducto].[Cod Sector].[All]" dimensionUniqueName="[Recursos_Metaproducto]" displayFolder="" count="0" memberValueDatatype="20" unbalanced="0"/>
    <cacheHierarchy uniqueName="[Recursos_Metaproducto].[Sector]" caption="Sector" attribute="1" defaultMemberUniqueName="[Recursos_Metaproducto].[Sector].[All]" allUniqueName="[Recursos_Metaproducto].[Sector].[All]" dimensionUniqueName="[Recursos_Metaproducto]" displayFolder="" count="0" memberValueDatatype="130" unbalanced="0"/>
    <cacheHierarchy uniqueName="[Recursos_Metaproducto].[Cod Entidad]" caption="Cod Entidad" attribute="1" defaultMemberUniqueName="[Recursos_Metaproducto].[Cod Entidad].[All]" allUniqueName="[Recursos_Metaproducto].[Cod Entidad].[All]" dimensionUniqueName="[Recursos_Metaproducto]" displayFolder="" count="0" memberValueDatatype="20" unbalanced="0"/>
    <cacheHierarchy uniqueName="[Recursos_Metaproducto].[Entidad]" caption="Entidad" attribute="1" defaultMemberUniqueName="[Recursos_Metaproducto].[Entidad].[All]" allUniqueName="[Recursos_Metaproducto].[Entidad].[All]" dimensionUniqueName="[Recursos_Metaproducto]" displayFolder="" count="0" memberValueDatatype="130" unbalanced="0"/>
    <cacheHierarchy uniqueName="[Recursos_Metaproducto].[Cod Pilar / Eje]" caption="Cod Pilar / Eje" attribute="1" defaultMemberUniqueName="[Recursos_Metaproducto].[Cod Pilar / Eje].[All]" allUniqueName="[Recursos_Metaproducto].[Cod Pilar / Eje].[All]" dimensionUniqueName="[Recursos_Metaproducto]" displayFolder="" count="0" memberValueDatatype="20" unbalanced="0"/>
    <cacheHierarchy uniqueName="[Recursos_Metaproducto].[Pilar / Eje]" caption="Pilar / Eje" attribute="1" defaultMemberUniqueName="[Recursos_Metaproducto].[Pilar / Eje].[All]" allUniqueName="[Recursos_Metaproducto].[Pilar / Eje].[All]" dimensionUniqueName="[Recursos_Metaproducto]" displayFolder="" count="0" memberValueDatatype="130" unbalanced="0"/>
    <cacheHierarchy uniqueName="[Recursos_Metaproducto].[Cod Programa]" caption="Cod Programa" attribute="1" defaultMemberUniqueName="[Recursos_Metaproducto].[Cod Programa].[All]" allUniqueName="[Recursos_Metaproducto].[Cod Programa].[All]" dimensionUniqueName="[Recursos_Metaproducto]" displayFolder="" count="0" memberValueDatatype="20" unbalanced="0"/>
    <cacheHierarchy uniqueName="[Recursos_Metaproducto].[Programa]" caption="Programa" attribute="1" defaultMemberUniqueName="[Recursos_Metaproducto].[Programa].[All]" allUniqueName="[Recursos_Metaproducto].[Programa].[All]" dimensionUniqueName="[Recursos_Metaproducto]" displayFolder="" count="0" memberValueDatatype="130" unbalanced="0"/>
    <cacheHierarchy uniqueName="[Recursos_Metaproducto].[gral_codigo_componente_n3]" caption="gral_codigo_componente_n3" attribute="1" defaultMemberUniqueName="[Recursos_Metaproducto].[gral_codigo_componente_n3].[All]" allUniqueName="[Recursos_Metaproducto].[gral_codigo_componente_n3].[All]" dimensionUniqueName="[Recursos_Metaproducto]" displayFolder="" count="0" memberValueDatatype="20" unbalanced="0"/>
    <cacheHierarchy uniqueName="[Recursos_Metaproducto].[gral_nombre_componente_n3]" caption="gral_nombre_componente_n3" attribute="1" defaultMemberUniqueName="[Recursos_Metaproducto].[gral_nombre_componente_n3].[All]" allUniqueName="[Recursos_Metaproducto].[gral_nombre_componente_n3].[All]" dimensionUniqueName="[Recursos_Metaproducto]" displayFolder="" count="0" memberValueDatatype="130" unbalanced="0"/>
    <cacheHierarchy uniqueName="[Recursos_Metaproducto].[gral_codigo_componente_n4]" caption="gral_codigo_componente_n4" attribute="1" defaultMemberUniqueName="[Recursos_Metaproducto].[gral_codigo_componente_n4].[All]" allUniqueName="[Recursos_Metaproducto].[gral_codigo_componente_n4].[All]" dimensionUniqueName="[Recursos_Metaproducto]" displayFolder="" count="0" memberValueDatatype="20" unbalanced="0"/>
    <cacheHierarchy uniqueName="[Recursos_Metaproducto].[gral_nombre_componente_n4]" caption="gral_nombre_componente_n4" attribute="1" defaultMemberUniqueName="[Recursos_Metaproducto].[gral_nombre_componente_n4].[All]" allUniqueName="[Recursos_Metaproducto].[gral_nombre_componente_n4].[All]" dimensionUniqueName="[Recursos_Metaproducto]" displayFolder="" count="0" memberValueDatatype="130" unbalanced="0"/>
    <cacheHierarchy uniqueName="[Recursos_Metaproducto].[gral_codigo_componente_n5]" caption="gral_codigo_componente_n5" attribute="1" defaultMemberUniqueName="[Recursos_Metaproducto].[gral_codigo_componente_n5].[All]" allUniqueName="[Recursos_Metaproducto].[gral_codigo_componente_n5].[All]" dimensionUniqueName="[Recursos_Metaproducto]" displayFolder="" count="0" memberValueDatatype="20" unbalanced="0"/>
    <cacheHierarchy uniqueName="[Recursos_Metaproducto].[gral_nombre_componente_n5]" caption="gral_nombre_componente_n5" attribute="1" defaultMemberUniqueName="[Recursos_Metaproducto].[gral_nombre_componente_n5].[All]" allUniqueName="[Recursos_Metaproducto].[gral_nombre_componente_n5].[All]" dimensionUniqueName="[Recursos_Metaproducto]" displayFolder="" count="0" memberValueDatatype="130" unbalanced="0"/>
    <cacheHierarchy uniqueName="[Recursos_Metaproducto].[gral_codigo_componente_n6]" caption="gral_codigo_componente_n6" attribute="1" defaultMemberUniqueName="[Recursos_Metaproducto].[gral_codigo_componente_n6].[All]" allUniqueName="[Recursos_Metaproducto].[gral_codigo_componente_n6].[All]" dimensionUniqueName="[Recursos_Metaproducto]" displayFolder="" count="0" memberValueDatatype="20" unbalanced="0"/>
    <cacheHierarchy uniqueName="[Recursos_Metaproducto].[gral_nombre_componente_n6]" caption="gral_nombre_componente_n6" attribute="1" defaultMemberUniqueName="[Recursos_Metaproducto].[gral_nombre_componente_n6].[All]" allUniqueName="[Recursos_Metaproducto].[gral_nombre_componente_n6].[All]" dimensionUniqueName="[Recursos_Metaproducto]" displayFolder="" count="0" memberValueDatatype="130" unbalanced="0"/>
    <cacheHierarchy uniqueName="[Recursos_Metaproducto].[gral_codigo_componente_n7]" caption="gral_codigo_componente_n7" attribute="1" defaultMemberUniqueName="[Recursos_Metaproducto].[gral_codigo_componente_n7].[All]" allUniqueName="[Recursos_Metaproducto].[gral_codigo_componente_n7].[All]" dimensionUniqueName="[Recursos_Metaproducto]" displayFolder="" count="0" memberValueDatatype="20" unbalanced="0"/>
    <cacheHierarchy uniqueName="[Recursos_Metaproducto].[Programa2]" caption="Programa2" attribute="1" defaultMemberUniqueName="[Recursos_Metaproducto].[Programa2].[All]" allUniqueName="[Recursos_Metaproducto].[Programa2].[All]" dimensionUniqueName="[Recursos_Metaproducto]" displayFolder="" count="0" memberValueDatatype="130" unbalanced="0"/>
    <cacheHierarchy uniqueName="[Recursos_Metaproducto].[Cod interno programa]" caption="Cod interno programa" attribute="1" defaultMemberUniqueName="[Recursos_Metaproducto].[Cod interno programa].[All]" allUniqueName="[Recursos_Metaproducto].[Cod interno programa].[All]" dimensionUniqueName="[Recursos_Metaproducto]" displayFolder="" count="0" memberValueDatatype="20" unbalanced="0"/>
    <cacheHierarchy uniqueName="[Recursos_Metaproducto].[Cod Proyecto prioritario]" caption="Cod Proyecto prioritario" attribute="1" defaultMemberUniqueName="[Recursos_Metaproducto].[Cod Proyecto prioritario].[All]" allUniqueName="[Recursos_Metaproducto].[Cod Proyecto prioritario].[All]" dimensionUniqueName="[Recursos_Metaproducto]" displayFolder="" count="0" memberValueDatatype="20" unbalanced="0"/>
    <cacheHierarchy uniqueName="[Recursos_Metaproducto].[Proyecto prioritario]" caption="Proyecto prioritario" attribute="1" defaultMemberUniqueName="[Recursos_Metaproducto].[Proyecto prioritario].[All]" allUniqueName="[Recursos_Metaproducto].[Proyecto prioritario].[All]" dimensionUniqueName="[Recursos_Metaproducto]" displayFolder="" count="0" memberValueDatatype="130" unbalanced="0"/>
    <cacheHierarchy uniqueName="[Recursos_Metaproducto].[Cod Meta Producto]" caption="Cod Meta Producto" attribute="1" defaultMemberUniqueName="[Recursos_Metaproducto].[Cod Meta Producto].[All]" allUniqueName="[Recursos_Metaproducto].[Cod Meta Producto].[All]" dimensionUniqueName="[Recursos_Metaproducto]" displayFolder="" count="2" memberValueDatatype="20" unbalanced="0">
      <fieldsUsage count="2">
        <fieldUsage x="-1"/>
        <fieldUsage x="6"/>
      </fieldsUsage>
    </cacheHierarchy>
    <cacheHierarchy uniqueName="[Recursos_Metaproducto].[Meta producto]" caption="Meta producto" attribute="1" defaultMemberUniqueName="[Recursos_Metaproducto].[Meta producto].[All]" allUniqueName="[Recursos_Metaproducto].[Meta producto].[All]" dimensionUniqueName="[Recursos_Metaproducto]" displayFolder="" count="0" memberValueDatatype="130" unbalanced="0"/>
    <cacheHierarchy uniqueName="[Recursos_Metaproducto].[$ programados 2016]" caption="$ programados 2016" attribute="1" defaultMemberUniqueName="[Recursos_Metaproducto].[$ programados 2016].[All]" allUniqueName="[Recursos_Metaproducto].[$ programados 2016].[All]" dimensionUniqueName="[Recursos_Metaproducto]" displayFolder="" count="0" memberValueDatatype="5" unbalanced="0"/>
    <cacheHierarchy uniqueName="[Recursos_Metaproducto].[$ ejecutados 2016]" caption="$ ejecutados 2016" attribute="1" defaultMemberUniqueName="[Recursos_Metaproducto].[$ ejecutados 2016].[All]" allUniqueName="[Recursos_Metaproducto].[$ ejecutados 2016].[All]" dimensionUniqueName="[Recursos_Metaproducto]" displayFolder="" count="0" memberValueDatatype="5" unbalanced="0"/>
    <cacheHierarchy uniqueName="[Recursos_Metaproducto].[% Avance $ 2016]" caption="% Avance $ 2016" attribute="1" defaultMemberUniqueName="[Recursos_Metaproducto].[% Avance $ 2016].[All]" allUniqueName="[Recursos_Metaproducto].[% Avance $ 2016].[All]" dimensionUniqueName="[Recursos_Metaproducto]" displayFolder="" count="0" memberValueDatatype="5" unbalanced="0"/>
    <cacheHierarchy uniqueName="[Recursos_Metaproducto].[$ programados 2017]" caption="$ programados 2017" attribute="1" defaultMemberUniqueName="[Recursos_Metaproducto].[$ programados 2017].[All]" allUniqueName="[Recursos_Metaproducto].[$ programados 2017].[All]" dimensionUniqueName="[Recursos_Metaproducto]" displayFolder="" count="0" memberValueDatatype="5" unbalanced="0"/>
    <cacheHierarchy uniqueName="[Recursos_Metaproducto].[$ ejecutados 2017]" caption="$ ejecutados 2017" attribute="1" defaultMemberUniqueName="[Recursos_Metaproducto].[$ ejecutados 2017].[All]" allUniqueName="[Recursos_Metaproducto].[$ ejecutados 2017].[All]" dimensionUniqueName="[Recursos_Metaproducto]" displayFolder="" count="0" memberValueDatatype="5" unbalanced="0"/>
    <cacheHierarchy uniqueName="[Recursos_Metaproducto].[% Avance $ 2017]" caption="% Avance $ 2017" attribute="1" defaultMemberUniqueName="[Recursos_Metaproducto].[% Avance $ 2017].[All]" allUniqueName="[Recursos_Metaproducto].[% Avance $ 2017].[All]" dimensionUniqueName="[Recursos_Metaproducto]" displayFolder="" count="0" memberValueDatatype="5" unbalanced="0"/>
    <cacheHierarchy uniqueName="[Recursos_Metaproducto].[$ programados 2018]" caption="$ programados 2018" attribute="1" defaultMemberUniqueName="[Recursos_Metaproducto].[$ programados 2018].[All]" allUniqueName="[Recursos_Metaproducto].[$ programados 2018].[All]" dimensionUniqueName="[Recursos_Metaproducto]" displayFolder="" count="0" memberValueDatatype="5" unbalanced="0"/>
    <cacheHierarchy uniqueName="[Recursos_Metaproducto].[$ ejecutados 2018]" caption="$ ejecutados 2018" attribute="1" defaultMemberUniqueName="[Recursos_Metaproducto].[$ ejecutados 2018].[All]" allUniqueName="[Recursos_Metaproducto].[$ ejecutados 2018].[All]" dimensionUniqueName="[Recursos_Metaproducto]" displayFolder="" count="0" memberValueDatatype="5" unbalanced="0"/>
    <cacheHierarchy uniqueName="[Recursos_Metaproducto].[% Avance $ 2018]" caption="% Avance $ 2018" attribute="1" defaultMemberUniqueName="[Recursos_Metaproducto].[% Avance $ 2018].[All]" allUniqueName="[Recursos_Metaproducto].[% Avance $ 2018].[All]" dimensionUniqueName="[Recursos_Metaproducto]" displayFolder="" count="0" memberValueDatatype="5" unbalanced="0"/>
    <cacheHierarchy uniqueName="[Recursos_Metaproducto].[$ programados 2019]" caption="$ programados 2019" attribute="1" defaultMemberUniqueName="[Recursos_Metaproducto].[$ programados 2019].[All]" allUniqueName="[Recursos_Metaproducto].[$ programados 2019].[All]" dimensionUniqueName="[Recursos_Metaproducto]" displayFolder="" count="0" memberValueDatatype="5" unbalanced="0"/>
    <cacheHierarchy uniqueName="[Recursos_Metaproducto].[$ ejecutados 2019]" caption="$ ejecutados 2019" attribute="1" defaultMemberUniqueName="[Recursos_Metaproducto].[$ ejecutados 2019].[All]" allUniqueName="[Recursos_Metaproducto].[$ ejecutados 2019].[All]" dimensionUniqueName="[Recursos_Metaproducto]" displayFolder="" count="0" memberValueDatatype="5" unbalanced="0"/>
    <cacheHierarchy uniqueName="[Recursos_Metaproducto].[% Avance $ 2019]" caption="% Avance $ 2019" attribute="1" defaultMemberUniqueName="[Recursos_Metaproducto].[% Avance $ 2019].[All]" allUniqueName="[Recursos_Metaproducto].[% Avance $ 2019].[All]" dimensionUniqueName="[Recursos_Metaproducto]" displayFolder="" count="0" memberValueDatatype="5" unbalanced="0"/>
    <cacheHierarchy uniqueName="[Recursos_Metaproducto].[$ programados 2020]" caption="$ programados 2020" attribute="1" defaultMemberUniqueName="[Recursos_Metaproducto].[$ programados 2020].[All]" allUniqueName="[Recursos_Metaproducto].[$ programados 2020].[All]" dimensionUniqueName="[Recursos_Metaproducto]" displayFolder="" count="0" memberValueDatatype="5" unbalanced="0"/>
    <cacheHierarchy uniqueName="[Recursos_Metaproducto].[$ ejecutados 2020]" caption="$ ejecutados 2020" attribute="1" defaultMemberUniqueName="[Recursos_Metaproducto].[$ ejecutados 2020].[All]" allUniqueName="[Recursos_Metaproducto].[$ ejecutados 2020].[All]" dimensionUniqueName="[Recursos_Metaproducto]" displayFolder="" count="0" memberValueDatatype="5" unbalanced="0"/>
    <cacheHierarchy uniqueName="[Recursos_Metaproducto].[% Avance $ 2020]" caption="% Avance $ 2020" attribute="1" defaultMemberUniqueName="[Recursos_Metaproducto].[% Avance $ 2020].[All]" allUniqueName="[Recursos_Metaproducto].[% Avance $ 2020].[All]" dimensionUniqueName="[Recursos_Metaproducto]" displayFolder="" count="0" memberValueDatatype="5" unbalanced="0"/>
    <cacheHierarchy uniqueName="[Recursos_Metaproducto].[$ programados PDD]" caption="$ programados PDD" attribute="1" defaultMemberUniqueName="[Recursos_Metaproducto].[$ programados PDD].[All]" allUniqueName="[Recursos_Metaproducto].[$ programados PDD].[All]" dimensionUniqueName="[Recursos_Metaproducto]" displayFolder="" count="0" memberValueDatatype="5" unbalanced="0"/>
    <cacheHierarchy uniqueName="[Recursos_Metaproducto].[$ ejecutados PDD]" caption="$ ejecutados PDD" attribute="1" defaultMemberUniqueName="[Recursos_Metaproducto].[$ ejecutados PDD].[All]" allUniqueName="[Recursos_Metaproducto].[$ ejecutados PDD].[All]" dimensionUniqueName="[Recursos_Metaproducto]" displayFolder="" count="0" memberValueDatatype="5" unbalanced="0"/>
    <cacheHierarchy uniqueName="[Recursos_Metaproducto].[% Avance $ PDD]" caption="% Avance $ PDD" attribute="1" defaultMemberUniqueName="[Recursos_Metaproducto].[% Avance $ PDD].[All]" allUniqueName="[Recursos_Metaproducto].[% Avance $ PDD].[All]" dimensionUniqueName="[Recursos_Metaproducto]" displayFolder="" count="0" memberValueDatatype="5" unbalanced="0"/>
    <cacheHierarchy uniqueName="[Recursos_Metaproducto].[Meta asociada]" caption="Meta asociada" attribute="1" defaultMemberUniqueName="[Recursos_Metaproducto].[Meta asociada].[All]" allUniqueName="[Recursos_Metaproducto].[Meta asociada].[All]" dimensionUniqueName="[Recursos_Metaproducto]" displayFolder="" count="0" memberValueDatatype="130" unbalanced="0"/>
    <cacheHierarchy uniqueName="[Measures].[__XL_Count Proyectos_inversion]" caption="__XL_Count Proyectos_inversion" measure="1" displayFolder="" measureGroup="Proyectos_inversion" count="0" hidden="1"/>
    <cacheHierarchy uniqueName="[Measures].[__XL_Count Magnitud_Metaproducto]" caption="__XL_Count Magnitud_Metaproducto" measure="1" displayFolder="" measureGroup="Magnitud_Metaproducto" count="0" hidden="1"/>
    <cacheHierarchy uniqueName="[Measures].[__XL_Count Recursos_Metaproducto]" caption="__XL_Count Recursos_Metaproducto" measure="1" displayFolder="" measureGroup="Recursos_Metaproducto" count="0" hidden="1"/>
    <cacheHierarchy uniqueName="[Measures].[__XL_Count Estructura_plan]" caption="__XL_Count Estructura_plan" measure="1" displayFolder="" measureGroup="Estructura_plan" count="0" hidden="1"/>
    <cacheHierarchy uniqueName="[Measures].[__No hay medidas definidas]" caption="__No hay medidas definidas" measure="1" displayFolder="" count="0" hidden="1"/>
    <cacheHierarchy uniqueName="[Measures].[Suma de Programación actual]" caption="Suma de Programación actu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a de Ejecución]" caption="Suma de Ejecución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a de $ programados 2016]" caption="Suma de $ program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a de $ ejecutados 2016]" caption="Suma de $ ejecut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a de $ programados 2017]" caption="Suma de $ program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$ ejecutados 2017]" caption="Suma de $ ejecut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8"/>
        </ext>
      </extLst>
    </cacheHierarchy>
    <cacheHierarchy uniqueName="[Measures].[Suma de $ programados 2018]" caption="Suma de $ program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0"/>
        </ext>
      </extLst>
    </cacheHierarchy>
    <cacheHierarchy uniqueName="[Measures].[Suma de $ ejecutados 2018]" caption="Suma de $ ejecut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1"/>
        </ext>
      </extLst>
    </cacheHierarchy>
    <cacheHierarchy uniqueName="[Measures].[Suma de $ programados 2019]" caption="Suma de $ program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3"/>
        </ext>
      </extLst>
    </cacheHierarchy>
    <cacheHierarchy uniqueName="[Measures].[Suma de $ ejecutados 2019]" caption="Suma de $ ejecut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4"/>
        </ext>
      </extLst>
    </cacheHierarchy>
    <cacheHierarchy uniqueName="[Measures].[Suma de $ programados 2020]" caption="Suma de $ program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6"/>
        </ext>
      </extLst>
    </cacheHierarchy>
    <cacheHierarchy uniqueName="[Measures].[Suma de $ ejecutados 2020]" caption="Suma de $ ejecut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7"/>
        </ext>
      </extLst>
    </cacheHierarchy>
    <cacheHierarchy uniqueName="[Measures].[Suma de % Avance total Plan de Desarrollo]" caption="Suma de % Avance total Plan de Desarroll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Faltante]" caption="Suma de Faltant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Magnitud programada 2016]" caption="Suma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Magnitud ejecutada 2016]" caption="Suma de Magnitud ejecut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Magnitud programada 2017]" caption="Suma de Magnitud program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Magnitud ejecutada 2017]" caption="Suma de Magnitud ejecut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a de % avance 2016]" caption="Suma de % avance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% avance 2017]" caption="Suma de % avance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Magnitud programada 2018]" caption="Suma de Magnitud program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a de Magnitud ejecutada 2018]" caption="Suma de Magnitud ejecut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a de % avance 2018]" caption="Suma de % avance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a de Magnitud programada 2019]" caption="Suma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Magnitud ejecutada 2019]" caption="Suma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% avance 2019]" caption="Suma de % avance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a de Magnitud programada 2020]" caption="Suma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Magnitud ejecutada 2020]" caption="Suma de Magnitud ejecut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a de % avance 2020]" caption="Suma de % avance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a de Cod Meta Producto]" caption="Suma de Cod Meta Product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Meta proyecto]" caption="Recuento de Meta proyect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Codigo interno meta]" caption="Suma de Codigo interno meta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% Avance $ PDD]" caption="Suma de % Avance $ PDD" measure="1" displayFolder="" measureGroup="Proyectos_inversion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% Avance PDD]" caption="Recuent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Recuento de Magnitud ejecutada PDD]" caption="Recuent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Recuento de Meta asociada]" caption="Recuento de Meta asociad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Recuento de Tipo anualización]" caption="Recuento de Tipo anualizac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$ programados 2016 2]" caption="Suma de $ program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a de $ ejecutados 2016 2]" caption="Suma de $ ejecut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uma de % Avance $ 2016]" caption="Suma de % Avance $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uma de $ programados 2017 2]" caption="Suma de $ program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$ ejecutados 2017 2]" caption="Suma de $ ejecut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uma de % Avance $ 2017]" caption="Suma de % Avance $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uma de $ programados 2018 2]" caption="Suma de $ program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uma de $ ejecutados 2018 2]" caption="Suma de $ ejecut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Suma de % Avance $ 2018]" caption="Suma de % Avance $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$ programados 2019 2]" caption="Suma de $ program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$ ejecutados 2019 2]" caption="Suma de $ ejecut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uma de % Avance $ 2019]" caption="Suma de % Avance $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uma de $ programados 2020 2]" caption="Suma de $ program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uma de $ ejecutados 2020 2]" caption="Suma de $ ejecut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% Avance $ 2020]" caption="Suma de % Avance $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$ programados PDD]" caption="Suma de $ program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uma de $ ejecutados PDD]" caption="Suma de $ ejecut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0"/>
        </ext>
      </extLst>
    </cacheHierarchy>
    <cacheHierarchy uniqueName="[Measures].[Suma de Cod Programa]" caption="Suma de Cod Program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Recuento de Proyecto de inversión]" caption="Recuento de Proyecto de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Codigo proyecto inversión]" caption="Suma de Codigo proyecto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Cod Meta Producto 2]" caption="Suma de Cod Meta Producto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Cod Proyecto prioritario]" caption="Suma de Cod Proyecto prioritari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Cod Pilar / Eje]" caption="Suma de Cod Pilar / Eje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Cod Programa 2]" caption="Suma de Cod Programa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a de Cod Proyecto prioritario 2]" caption="Suma de Cod Proyecto prioritario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od Pilar / Eje 2]" caption="Suma de Cod Pilar / Eje 2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Recuento de Meta producto]" caption="Recuento de Meta producto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a de Programación inicial]" caption="Suma de Programación inici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medio de Magnitud programada 2016]" caption="Promedio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Promedio de Magnitud programada 2019]" caption="Promedio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Promedio de Magnitud ejecutada 2019]" caption="Promedio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Promedio de Magnitud programada 2020]" caption="Promedio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Recuento de Magnitud programada PDD]" caption="Recuent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programada PDD]" caption="Promedi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a de Magnitud programada PDD]" caption="Suma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ejecutada PDD]" caption="Promedi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 Avance $ PDD]" caption="Promedio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% Avance PDD]" caption="Suma de % Avance PDD" measure="1" displayFolder="" measureGroup="Proyectos_inversion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Promedio de % Avance PDD]" caption="Promedi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 Avance]" caption="Suma de % Avanc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dimensions count="5">
    <dimension name="Estructura_plan" uniqueName="[Estructura_plan]" caption="Estructura_plan"/>
    <dimension name="Magnitud_Metaproducto" uniqueName="[Magnitud_Metaproducto]" caption="Magnitud_Metaproducto"/>
    <dimension measure="1" name="Measures" uniqueName="[Measures]" caption="Measures"/>
    <dimension name="Proyectos_inversion" uniqueName="[Proyectos_inversion]" caption="Proyectos_inversion"/>
    <dimension name="Recursos_Metaproducto" uniqueName="[Recursos_Metaproducto]" caption="Recursos_Metaproducto"/>
  </dimensions>
  <measureGroups count="4">
    <measureGroup name="Estructura_plan" caption="Estructura_plan"/>
    <measureGroup name="Magnitud_Metaproducto" caption="Magnitud_Metaproducto"/>
    <measureGroup name="Proyectos_inversion" caption="Proyectos_inversion"/>
    <measureGroup name="Recursos_Metaproducto" caption="Recursos_Metaproducto"/>
  </measureGroups>
  <maps count="7">
    <map measureGroup="0" dimension="0"/>
    <map measureGroup="1" dimension="1"/>
    <map measureGroup="1" dimension="4"/>
    <map measureGroup="2" dimension="0"/>
    <map measureGroup="2" dimension="3"/>
    <map measureGroup="2" dimension="4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saveData="0" refreshedBy="User" refreshedDate="44018.798302777781" createdVersion="3" refreshedVersion="6" minRefreshableVersion="3" recordCount="0" supportSubquery="1" supportAdvancedDrill="1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15">
    <cacheHierarchy uniqueName="[Estructura_plan].[Cod Pilar / Eje]" caption="Cod Pilar / Eje" attribute="1" defaultMemberUniqueName="[Estructura_plan].[Cod Pilar / Eje].[All]" allUniqueName="[Estructura_plan].[Cod Pilar / Eje].[All]" dimensionUniqueName="[Estructura_plan]" displayFolder="" count="0" memberValueDatatype="20" unbalanced="0"/>
    <cacheHierarchy uniqueName="[Estructura_plan].[Pilar / Eje]" caption="Pilar / Eje" attribute="1" defaultMemberUniqueName="[Estructura_plan].[Pilar / Eje].[All]" allUniqueName="[Estructura_plan].[Pilar / Eje].[All]" dimensionUniqueName="[Estructura_plan]" displayFolder="" count="0" memberValueDatatype="130" unbalanced="0"/>
    <cacheHierarchy uniqueName="[Estructura_plan].[Cod Programa]" caption="Cod Programa" attribute="1" defaultMemberUniqueName="[Estructura_plan].[Cod Programa].[All]" allUniqueName="[Estructura_plan].[Cod Programa].[All]" dimensionUniqueName="[Estructura_plan]" displayFolder="" count="0" memberValueDatatype="20" unbalanced="0"/>
    <cacheHierarchy uniqueName="[Estructura_plan].[Programa]" caption="Programa" attribute="1" defaultMemberUniqueName="[Estructura_plan].[Programa].[All]" allUniqueName="[Estructura_plan].[Programa].[All]" dimensionUniqueName="[Estructura_plan]" displayFolder="" count="0" memberValueDatatype="130" unbalanced="0"/>
    <cacheHierarchy uniqueName="[Estructura_plan].[Cod Proyecto prioritario]" caption="Cod Proyecto prioritario" attribute="1" defaultMemberUniqueName="[Estructura_plan].[Cod Proyecto prioritario].[All]" allUniqueName="[Estructura_plan].[Cod Proyecto prioritario].[All]" dimensionUniqueName="[Estructura_plan]" displayFolder="" count="0" memberValueDatatype="20" unbalanced="0"/>
    <cacheHierarchy uniqueName="[Estructura_plan].[Proyecto prioritario]" caption="Proyecto prioritario" attribute="1" defaultMemberUniqueName="[Estructura_plan].[Proyecto prioritario].[All]" allUniqueName="[Estructura_plan].[Proyecto prioritario].[All]" dimensionUniqueName="[Estructura_plan]" displayFolder="" count="0" memberValueDatatype="130" unbalanced="0"/>
    <cacheHierarchy uniqueName="[Magnitud_Metaproducto].[ind_id_rep]" caption="ind_id_rep" attribute="1" defaultMemberUniqueName="[Magnitud_Metaproducto].[ind_id_rep].[All]" allUniqueName="[Magnitud_Metaproducto].[ind_id_rep].[All]" dimensionUniqueName="[Magnitud_Metaproducto]" displayFolder="" count="0" memberValueDatatype="20" unbalanced="0"/>
    <cacheHierarchy uniqueName="[Magnitud_Metaproducto].[ind_id]" caption="ind_id" attribute="1" defaultMemberUniqueName="[Magnitud_Metaproducto].[ind_id].[All]" allUniqueName="[Magnitud_Metaproducto].[ind_id].[All]" dimensionUniqueName="[Magnitud_Metaproducto]" displayFolder="" count="0" memberValueDatatype="130" unbalanced="0"/>
    <cacheHierarchy uniqueName="[Magnitud_Metaproducto].[ind_codigo_pd]" caption="ind_codigo_pd" attribute="1" defaultMemberUniqueName="[Magnitud_Metaproducto].[ind_codigo_pd].[All]" allUniqueName="[Magnitud_Metaproducto].[ind_codigo_pd].[All]" dimensionUniqueName="[Magnitud_Metaproducto]" displayFolder="" count="0" memberValueDatatype="20" unbalanced="0"/>
    <cacheHierarchy uniqueName="[Magnitud_Metaproducto].[ind_ano_prog_repr]" caption="ind_ano_prog_repr" attribute="1" defaultMemberUniqueName="[Magnitud_Metaproducto].[ind_ano_prog_repr].[All]" allUniqueName="[Magnitud_Metaproducto].[ind_ano_prog_repr].[All]" dimensionUniqueName="[Magnitud_Metaproducto]" displayFolder="" count="0" memberValueDatatype="20" unbalanced="0"/>
    <cacheHierarchy uniqueName="[Magnitud_Metaproducto].[ind_version_pa]" caption="ind_version_pa" attribute="1" defaultMemberUniqueName="[Magnitud_Metaproducto].[ind_version_pa].[All]" allUniqueName="[Magnitud_Metaproducto].[ind_version_pa].[All]" dimensionUniqueName="[Magnitud_Metaproducto]" displayFolder="" count="0" memberValueDatatype="20" unbalanced="0"/>
    <cacheHierarchy uniqueName="[Magnitud_Metaproducto].[Cod Sector]" caption="Cod Sector" attribute="1" defaultMemberUniqueName="[Magnitud_Metaproducto].[Cod Sector].[All]" allUniqueName="[Magnitud_Metaproducto].[Cod Sector].[All]" dimensionUniqueName="[Magnitud_Metaproducto]" displayFolder="" count="0" memberValueDatatype="20" unbalanced="0"/>
    <cacheHierarchy uniqueName="[Magnitud_Metaproducto].[Cod Entidad]" caption="Cod Entidad" attribute="1" defaultMemberUniqueName="[Magnitud_Metaproducto].[Cod Entidad].[All]" allUniqueName="[Magnitud_Metaproducto].[Cod Entidad].[All]" dimensionUniqueName="[Magnitud_Metaproducto]" displayFolder="" count="0" memberValueDatatype="20" unbalanced="0"/>
    <cacheHierarchy uniqueName="[Magnitud_Metaproducto].[Cod interno programa]" caption="Cod interno programa" attribute="1" defaultMemberUniqueName="[Magnitud_Metaproducto].[Cod interno programa].[All]" allUniqueName="[Magnitud_Metaproducto].[Cod interno programa].[All]" dimensionUniqueName="[Magnitud_Metaproducto]" displayFolder="" count="0" memberValueDatatype="20" unbalanced="0"/>
    <cacheHierarchy uniqueName="[Magnitud_Metaproducto].[Cod Proyecto prioritario]" caption="Cod Proyecto prioritario" attribute="1" defaultMemberUniqueName="[Magnitud_Metaproducto].[Cod Proyecto prioritario].[All]" allUniqueName="[Magnitud_Metaproducto].[Cod Proyecto prioritario].[All]" dimensionUniqueName="[Magnitud_Metaproducto]" displayFolder="" count="0" memberValueDatatype="20" unbalanced="0"/>
    <cacheHierarchy uniqueName="[Magnitud_Metaproducto].[Cod Meta Producto]" caption="Cod Meta Producto" attribute="1" defaultMemberUniqueName="[Magnitud_Metaproducto].[Cod Meta Producto].[All]" allUniqueName="[Magnitud_Metaproducto].[Cod Meta Producto].[All]" dimensionUniqueName="[Magnitud_Metaproducto]" displayFolder="" count="0" memberValueDatatype="20" unbalanced="0"/>
    <cacheHierarchy uniqueName="[Magnitud_Metaproducto].[Cod Indicador]" caption="Cod Indicador" attribute="1" defaultMemberUniqueName="[Magnitud_Metaproducto].[Cod Indicador].[All]" allUniqueName="[Magnitud_Metaproducto].[Cod Indicador].[All]" dimensionUniqueName="[Magnitud_Metaproducto]" displayFolder="" count="0" memberValueDatatype="20" unbalanced="0"/>
    <cacheHierarchy uniqueName="[Magnitud_Metaproducto].[Nombre indicador]" caption="Nombre indicador" attribute="1" defaultMemberUniqueName="[Magnitud_Metaproducto].[Nombre indicador].[All]" allUniqueName="[Magnitud_Metaproducto].[Nombre indicador].[All]" dimensionUniqueName="[Magnitud_Metaproducto]" displayFolder="" count="0" memberValueDatatype="130" unbalanced="0"/>
    <cacheHierarchy uniqueName="[Magnitud_Metaproducto].[Tipo de anualización indicador]" caption="Tipo de anualización indicador" attribute="1" defaultMemberUniqueName="[Magnitud_Metaproducto].[Tipo de anualización indicador].[All]" allUniqueName="[Magnitud_Metaproducto].[Tipo de anualización indicador].[All]" dimensionUniqueName="[Magnitud_Metaproducto]" displayFolder="" count="0" memberValueDatatype="130" unbalanced="0"/>
    <cacheHierarchy uniqueName="[Magnitud_Metaproducto].[Cod estado indicador en plan de acción]" caption="Cod estado indicador en plan de acción" attribute="1" defaultMemberUniqueName="[Magnitud_Metaproducto].[Cod estado indicador en plan de acción].[All]" allUniqueName="[Magnitud_Metaproducto].[Cod estado indicador en plan de acción].[All]" dimensionUniqueName="[Magnitud_Metaproducto]" displayFolder="" count="0" memberValueDatatype="20" unbalanced="0"/>
    <cacheHierarchy uniqueName="[Magnitud_Metaproducto].[Estado indicador en plan de acción]" caption="Estado indicador en plan de acción" attribute="1" defaultMemberUniqueName="[Magnitud_Metaproducto].[Estado indicador en plan de acción].[All]" allUniqueName="[Magnitud_Metaproducto].[Estado indicador en plan de acción].[All]" dimensionUniqueName="[Magnitud_Metaproducto]" displayFolder="" count="0" memberValueDatatype="130" unbalanced="0"/>
    <cacheHierarchy uniqueName="[Magnitud_Metaproducto].[Vigencia]" caption="Vigencia" attribute="1" defaultMemberUniqueName="[Magnitud_Metaproducto].[Vigencia].[All]" allUniqueName="[Magnitud_Metaproducto].[Vigencia].[All]" dimensionUniqueName="[Magnitud_Metaproducto]" displayFolder="" count="0" memberValueDatatype="20" unbalanced="0"/>
    <cacheHierarchy uniqueName="[Magnitud_Metaproducto].[Programación inicial]" caption="Programación inicial" attribute="1" defaultMemberUniqueName="[Magnitud_Metaproducto].[Programación inicial].[All]" allUniqueName="[Magnitud_Metaproducto].[Programación inicial].[All]" dimensionUniqueName="[Magnitud_Metaproducto]" displayFolder="" count="0" memberValueDatatype="5" unbalanced="0"/>
    <cacheHierarchy uniqueName="[Magnitud_Metaproducto].[Programación actual]" caption="Programación actual" attribute="1" defaultMemberUniqueName="[Magnitud_Metaproducto].[Programación actual].[All]" allUniqueName="[Magnitud_Metaproducto].[Programación actual].[All]" dimensionUniqueName="[Magnitud_Metaproducto]" displayFolder="" count="0" memberValueDatatype="5" unbalanced="0"/>
    <cacheHierarchy uniqueName="[Magnitud_Metaproducto].[Ejecución]" caption="Ejecución" attribute="1" defaultMemberUniqueName="[Magnitud_Metaproducto].[Ejecución].[All]" allUniqueName="[Magnitud_Metaproducto].[Ejecución].[All]" dimensionUniqueName="[Magnitud_Metaproducto]" displayFolder="" count="0" memberValueDatatype="5" unbalanced="0"/>
    <cacheHierarchy uniqueName="[Magnitud_Metaproducto].[% Avance]" caption="% Avance" attribute="1" defaultMemberUniqueName="[Magnitud_Metaproducto].[% Avance].[All]" allUniqueName="[Magnitud_Metaproducto].[% Avance].[All]" dimensionUniqueName="[Magnitud_Metaproducto]" displayFolder="" count="0" memberValueDatatype="5" unbalanced="0"/>
    <cacheHierarchy uniqueName="[Magnitud_Metaproducto].[% Avance Trascurrido Plan de Desarrollo]" caption="% Avance Trascurrido Plan de Desarrollo" attribute="1" defaultMemberUniqueName="[Magnitud_Metaproducto].[% Avance Trascurrido Plan de Desarrollo].[All]" allUniqueName="[Magnitud_Metaproducto].[% Avance Trascurrido Plan de Desarrollo].[All]" dimensionUniqueName="[Magnitud_Metaproducto]" displayFolder="" count="0" memberValueDatatype="5" unbalanced="0"/>
    <cacheHierarchy uniqueName="[Magnitud_Metaproducto].[% Avance total Plan de Desarrollo]" caption="% Avance total Plan de Desarrollo" attribute="1" defaultMemberUniqueName="[Magnitud_Metaproducto].[% Avance total Plan de Desarrollo].[All]" allUniqueName="[Magnitud_Metaproducto].[% Avance total Plan de Desarrollo].[All]" dimensionUniqueName="[Magnitud_Metaproducto]" displayFolder="" count="0" memberValueDatatype="5" unbalanced="0"/>
    <cacheHierarchy uniqueName="[Magnitud_Metaproducto].[Faltante]" caption="Faltante" attribute="1" defaultMemberUniqueName="[Magnitud_Metaproducto].[Faltante].[All]" allUniqueName="[Magnitud_Metaproducto].[Faltante].[All]" dimensionUniqueName="[Magnitud_Metaproducto]" displayFolder="" count="0" memberValueDatatype="5" unbalanced="0"/>
    <cacheHierarchy uniqueName="[Proyectos_inversion].[py_id_rep]" caption="py_id_rep" attribute="1" defaultMemberUniqueName="[Proyectos_inversion].[py_id_rep].[All]" allUniqueName="[Proyectos_inversion].[py_id_rep].[All]" dimensionUniqueName="[Proyectos_inversion]" displayFolder="" count="0" memberValueDatatype="20" unbalanced="0"/>
    <cacheHierarchy uniqueName="[Proyectos_inversion].[py_id]" caption="py_id" attribute="1" defaultMemberUniqueName="[Proyectos_inversion].[py_id].[All]" allUniqueName="[Proyectos_inversion].[py_id].[All]" dimensionUniqueName="[Proyectos_inversion]" displayFolder="" count="0" memberValueDatatype="130" unbalanced="0"/>
    <cacheHierarchy uniqueName="[Proyectos_inversion].[Cod Plan de desarrollo]" caption="Cod Plan de desarrollo" attribute="1" defaultMemberUniqueName="[Proyectos_inversion].[Cod Plan de desarrollo].[All]" allUniqueName="[Proyectos_inversion].[Cod Plan de desarrollo].[All]" dimensionUniqueName="[Proyectos_inversion]" displayFolder="" count="0" memberValueDatatype="20" unbalanced="0"/>
    <cacheHierarchy uniqueName="[Proyectos_inversion].[Vigencia reporte]" caption="Vigencia reporte" attribute="1" defaultMemberUniqueName="[Proyectos_inversion].[Vigencia reporte].[All]" allUniqueName="[Proyectos_inversion].[Vigencia reporte].[All]" dimensionUniqueName="[Proyectos_inversion]" displayFolder="" count="0" memberValueDatatype="20" unbalanced="0"/>
    <cacheHierarchy uniqueName="[Proyectos_inversion].[Versión plan de acción]" caption="Versión plan de acción" attribute="1" defaultMemberUniqueName="[Proyectos_inversion].[Versión plan de acción].[All]" allUniqueName="[Proyectos_inversion].[Versión plan de acción].[All]" dimensionUniqueName="[Proyectos_inversion]" displayFolder="" count="0" memberValueDatatype="20" unbalanced="0"/>
    <cacheHierarchy uniqueName="[Proyectos_inversion].[Cod Sector]" caption="Cod Sector" attribute="1" defaultMemberUniqueName="[Proyectos_inversion].[Cod Sector].[All]" allUniqueName="[Proyectos_inversion].[Cod Sector].[All]" dimensionUniqueName="[Proyectos_inversion]" displayFolder="" count="0" memberValueDatatype="20" unbalanced="0"/>
    <cacheHierarchy uniqueName="[Proyectos_inversion].[Cod Entidad]" caption="Cod Entidad" attribute="1" defaultMemberUniqueName="[Proyectos_inversion].[Cod Entidad].[All]" allUniqueName="[Proyectos_inversion].[Cod Entidad].[All]" dimensionUniqueName="[Proyectos_inversion]" displayFolder="" count="0" memberValueDatatype="20" unbalanced="0"/>
    <cacheHierarchy uniqueName="[Proyectos_inversion].[Cod interno programa]" caption="Cod interno programa" attribute="1" defaultMemberUniqueName="[Proyectos_inversion].[Cod interno programa].[All]" allUniqueName="[Proyectos_inversion].[Cod interno programa].[All]" dimensionUniqueName="[Proyectos_inversion]" displayFolder="" count="0" memberValueDatatype="20" unbalanced="0"/>
    <cacheHierarchy uniqueName="[Proyectos_inversion].[Cod Proyecto prioritario]" caption="Cod Proyecto prioritario" attribute="1" defaultMemberUniqueName="[Proyectos_inversion].[Cod Proyecto prioritario].[All]" allUniqueName="[Proyectos_inversion].[Cod Proyecto prioritario].[All]" dimensionUniqueName="[Proyectos_inversion]" displayFolder="" count="0" memberValueDatatype="20" unbalanced="0"/>
    <cacheHierarchy uniqueName="[Proyectos_inversion].[Cod Meta Producto]" caption="Cod Meta Producto" attribute="1" defaultMemberUniqueName="[Proyectos_inversion].[Cod Meta Producto].[All]" allUniqueName="[Proyectos_inversion].[Cod Meta Producto].[All]" dimensionUniqueName="[Proyectos_inversion]" displayFolder="" count="0" memberValueDatatype="20" unbalanced="0"/>
    <cacheHierarchy uniqueName="[Proyectos_inversion].[Codigo proyecto inversión]" caption="Codigo proyecto inversión" attribute="1" defaultMemberUniqueName="[Proyectos_inversion].[Codigo proyecto inversión].[All]" allUniqueName="[Proyectos_inversion].[Codigo proyecto inversión].[All]" dimensionUniqueName="[Proyectos_inversion]" displayFolder="" count="2" memberValueDatatype="20" unbalanced="0"/>
    <cacheHierarchy uniqueName="[Proyectos_inversion].[py_n7_diferente]" caption="py_n7_diferente" attribute="1" defaultMemberUniqueName="[Proyectos_inversion].[py_n7_diferente].[All]" allUniqueName="[Proyectos_inversion].[py_n7_diferente].[All]" dimensionUniqueName="[Proyectos_inversion]" displayFolder="" count="0" memberValueDatatype="20" unbalanced="0"/>
    <cacheHierarchy uniqueName="[Proyectos_inversion].[Proyecto de inversión]" caption="Proyecto de inversión" attribute="1" defaultMemberUniqueName="[Proyectos_inversion].[Proyecto de inversión].[All]" allUniqueName="[Proyectos_inversion].[Proyecto de inversión].[All]" dimensionUniqueName="[Proyectos_inversion]" displayFolder="" count="0" memberValueDatatype="130" unbalanced="0"/>
    <cacheHierarchy uniqueName="[Proyectos_inversion].[Codigo interno meta]" caption="Codigo interno meta" attribute="1" defaultMemberUniqueName="[Proyectos_inversion].[Codigo interno meta].[All]" allUniqueName="[Proyectos_inversion].[Codigo interno meta].[All]" dimensionUniqueName="[Proyectos_inversion]" displayFolder="" count="0" memberValueDatatype="20" unbalanced="0"/>
    <cacheHierarchy uniqueName="[Proyectos_inversion].[Tipo anualización]" caption="Tipo anualización" attribute="1" defaultMemberUniqueName="[Proyectos_inversion].[Tipo anualización].[All]" allUniqueName="[Proyectos_inversion].[Tipo anualización].[All]" dimensionUniqueName="[Proyectos_inversion]" displayFolder="" count="0" memberValueDatatype="20" unbalanced="0"/>
    <cacheHierarchy uniqueName="[Proyectos_inversion].[Meta proyecto]" caption="Meta proyecto" attribute="1" defaultMemberUniqueName="[Proyectos_inversion].[Meta proyecto].[All]" allUniqueName="[Proyectos_inversion].[Meta proyecto].[All]" dimensionUniqueName="[Proyectos_inversion]" displayFolder="" count="0" memberValueDatatype="130" unbalanced="0"/>
    <cacheHierarchy uniqueName="[Proyectos_inversion].[Estado meta]" caption="Estado meta" attribute="1" defaultMemberUniqueName="[Proyectos_inversion].[Estado meta].[All]" allUniqueName="[Proyectos_inversion].[Estado meta].[All]" dimensionUniqueName="[Proyectos_inversion]" displayFolder="" count="0" memberValueDatatype="130" unbalanced="0"/>
    <cacheHierarchy uniqueName="[Proyectos_inversion].[Magnitud programada 2016]" caption="Magnitud programada 2016" attribute="1" defaultMemberUniqueName="[Proyectos_inversion].[Magnitud programada 2016].[All]" allUniqueName="[Proyectos_inversion].[Magnitud programada 2016].[All]" dimensionUniqueName="[Proyectos_inversion]" displayFolder="" count="0" memberValueDatatype="5" unbalanced="0"/>
    <cacheHierarchy uniqueName="[Proyectos_inversion].[Magnitud ejecutada 2016]" caption="Magnitud ejecutada 2016" attribute="1" defaultMemberUniqueName="[Proyectos_inversion].[Magnitud ejecutada 2016].[All]" allUniqueName="[Proyectos_inversion].[Magnitud ejecutada 2016].[All]" dimensionUniqueName="[Proyectos_inversion]" displayFolder="" count="0" memberValueDatatype="5" unbalanced="0"/>
    <cacheHierarchy uniqueName="[Proyectos_inversion].[% avance 2016]" caption="% avance 2016" attribute="1" defaultMemberUniqueName="[Proyectos_inversion].[% avance 2016].[All]" allUniqueName="[Proyectos_inversion].[% avance 2016].[All]" dimensionUniqueName="[Proyectos_inversion]" displayFolder="" count="0" memberValueDatatype="5" unbalanced="0"/>
    <cacheHierarchy uniqueName="[Proyectos_inversion].[Magnitud programada 2017]" caption="Magnitud programada 2017" attribute="1" defaultMemberUniqueName="[Proyectos_inversion].[Magnitud programada 2017].[All]" allUniqueName="[Proyectos_inversion].[Magnitud programada 2017].[All]" dimensionUniqueName="[Proyectos_inversion]" displayFolder="" count="0" memberValueDatatype="5" unbalanced="0"/>
    <cacheHierarchy uniqueName="[Proyectos_inversion].[Magnitud ejecutada 2017]" caption="Magnitud ejecutada 2017" attribute="1" defaultMemberUniqueName="[Proyectos_inversion].[Magnitud ejecutada 2017].[All]" allUniqueName="[Proyectos_inversion].[Magnitud ejecutada 2017].[All]" dimensionUniqueName="[Proyectos_inversion]" displayFolder="" count="0" memberValueDatatype="5" unbalanced="0"/>
    <cacheHierarchy uniqueName="[Proyectos_inversion].[% avance 2017]" caption="% avance 2017" attribute="1" defaultMemberUniqueName="[Proyectos_inversion].[% avance 2017].[All]" allUniqueName="[Proyectos_inversion].[% avance 2017].[All]" dimensionUniqueName="[Proyectos_inversion]" displayFolder="" count="0" memberValueDatatype="5" unbalanced="0"/>
    <cacheHierarchy uniqueName="[Proyectos_inversion].[Magnitud programada 2018]" caption="Magnitud programada 2018" attribute="1" defaultMemberUniqueName="[Proyectos_inversion].[Magnitud programada 2018].[All]" allUniqueName="[Proyectos_inversion].[Magnitud programada 2018].[All]" dimensionUniqueName="[Proyectos_inversion]" displayFolder="" count="0" memberValueDatatype="5" unbalanced="0"/>
    <cacheHierarchy uniqueName="[Proyectos_inversion].[Magnitud ejecutada 2018]" caption="Magnitud ejecutada 2018" attribute="1" defaultMemberUniqueName="[Proyectos_inversion].[Magnitud ejecutada 2018].[All]" allUniqueName="[Proyectos_inversion].[Magnitud ejecutada 2018].[All]" dimensionUniqueName="[Proyectos_inversion]" displayFolder="" count="0" memberValueDatatype="5" unbalanced="0"/>
    <cacheHierarchy uniqueName="[Proyectos_inversion].[% avance 2018]" caption="% avance 2018" attribute="1" defaultMemberUniqueName="[Proyectos_inversion].[% avance 2018].[All]" allUniqueName="[Proyectos_inversion].[% avance 2018].[All]" dimensionUniqueName="[Proyectos_inversion]" displayFolder="" count="0" memberValueDatatype="5" unbalanced="0"/>
    <cacheHierarchy uniqueName="[Proyectos_inversion].[Magnitud programada 2019]" caption="Magnitud programada 2019" attribute="1" defaultMemberUniqueName="[Proyectos_inversion].[Magnitud programada 2019].[All]" allUniqueName="[Proyectos_inversion].[Magnitud programada 2019].[All]" dimensionUniqueName="[Proyectos_inversion]" displayFolder="" count="0" memberValueDatatype="5" unbalanced="0"/>
    <cacheHierarchy uniqueName="[Proyectos_inversion].[Magnitud ejecutada 2019]" caption="Magnitud ejecutada 2019" attribute="1" defaultMemberUniqueName="[Proyectos_inversion].[Magnitud ejecutada 2019].[All]" allUniqueName="[Proyectos_inversion].[Magnitud ejecutada 2019].[All]" dimensionUniqueName="[Proyectos_inversion]" displayFolder="" count="0" memberValueDatatype="5" unbalanced="0"/>
    <cacheHierarchy uniqueName="[Proyectos_inversion].[% avance 2019]" caption="% avance 2019" attribute="1" defaultMemberUniqueName="[Proyectos_inversion].[% avance 2019].[All]" allUniqueName="[Proyectos_inversion].[% avance 2019].[All]" dimensionUniqueName="[Proyectos_inversion]" displayFolder="" count="0" memberValueDatatype="5" unbalanced="0"/>
    <cacheHierarchy uniqueName="[Proyectos_inversion].[Magnitud programada 2020]" caption="Magnitud programada 2020" attribute="1" defaultMemberUniqueName="[Proyectos_inversion].[Magnitud programada 2020].[All]" allUniqueName="[Proyectos_inversion].[Magnitud programada 2020].[All]" dimensionUniqueName="[Proyectos_inversion]" displayFolder="" count="0" memberValueDatatype="5" unbalanced="0"/>
    <cacheHierarchy uniqueName="[Proyectos_inversion].[Magnitud ejecutada 2020]" caption="Magnitud ejecutada 2020" attribute="1" defaultMemberUniqueName="[Proyectos_inversion].[Magnitud ejecutada 2020].[All]" allUniqueName="[Proyectos_inversion].[Magnitud ejecutada 2020].[All]" dimensionUniqueName="[Proyectos_inversion]" displayFolder="" count="0" memberValueDatatype="5" unbalanced="0"/>
    <cacheHierarchy uniqueName="[Proyectos_inversion].[% avance 2020]" caption="% avance 2020" attribute="1" defaultMemberUniqueName="[Proyectos_inversion].[% avance 2020].[All]" allUniqueName="[Proyectos_inversion].[% avance 2020].[All]" dimensionUniqueName="[Proyectos_inversion]" displayFolder="" count="0" memberValueDatatype="5" unbalanced="0"/>
    <cacheHierarchy uniqueName="[Proyectos_inversion].[Magnitud programada PDD]" caption="Magnitud programada PDD" attribute="1" defaultMemberUniqueName="[Proyectos_inversion].[Magnitud programada PDD].[All]" allUniqueName="[Proyectos_inversion].[Magnitud programada PDD].[All]" dimensionUniqueName="[Proyectos_inversion]" displayFolder="" count="0" memberValueDatatype="20" unbalanced="0"/>
    <cacheHierarchy uniqueName="[Proyectos_inversion].[Magnitud ejecutada PDD]" caption="Magnitud ejecutada PDD" attribute="1" defaultMemberUniqueName="[Proyectos_inversion].[Magnitud ejecutada PDD].[All]" allUniqueName="[Proyectos_inversion].[Magnitud ejecutada PDD].[All]" dimensionUniqueName="[Proyectos_inversion]" displayFolder="" count="0" memberValueDatatype="5" unbalanced="0"/>
    <cacheHierarchy uniqueName="[Proyectos_inversion].[% Avance PDD]" caption="% Avance PDD" attribute="1" defaultMemberUniqueName="[Proyectos_inversion].[% Avance PDD].[All]" allUniqueName="[Proyectos_inversion].[% Avance PDD].[All]" dimensionUniqueName="[Proyectos_inversion]" displayFolder="" count="0" memberValueDatatype="5" unbalanced="0"/>
    <cacheHierarchy uniqueName="[Proyectos_inversion].[$ programados 2016]" caption="$ programados 2016" attribute="1" defaultMemberUniqueName="[Proyectos_inversion].[$ programados 2016].[All]" allUniqueName="[Proyectos_inversion].[$ programados 2016].[All]" dimensionUniqueName="[Proyectos_inversion]" displayFolder="" count="0" memberValueDatatype="5" unbalanced="0"/>
    <cacheHierarchy uniqueName="[Proyectos_inversion].[$ ejecutados 2016]" caption="$ ejecutados 2016" attribute="1" defaultMemberUniqueName="[Proyectos_inversion].[$ ejecutados 2016].[All]" allUniqueName="[Proyectos_inversion].[$ ejecutados 2016].[All]" dimensionUniqueName="[Proyectos_inversion]" displayFolder="" count="0" memberValueDatatype="5" unbalanced="0"/>
    <cacheHierarchy uniqueName="[Proyectos_inversion].[% Avance $ 2016]" caption="% Avance $ 2016" attribute="1" defaultMemberUniqueName="[Proyectos_inversion].[% Avance $ 2016].[All]" allUniqueName="[Proyectos_inversion].[% Avance $ 2016].[All]" dimensionUniqueName="[Proyectos_inversion]" displayFolder="" count="0" memberValueDatatype="5" unbalanced="0"/>
    <cacheHierarchy uniqueName="[Proyectos_inversion].[$ programados 2017]" caption="$ programados 2017" attribute="1" defaultMemberUniqueName="[Proyectos_inversion].[$ programados 2017].[All]" allUniqueName="[Proyectos_inversion].[$ programados 2017].[All]" dimensionUniqueName="[Proyectos_inversion]" displayFolder="" count="0" memberValueDatatype="5" unbalanced="0"/>
    <cacheHierarchy uniqueName="[Proyectos_inversion].[$ ejecutados 2017]" caption="$ ejecutados 2017" attribute="1" defaultMemberUniqueName="[Proyectos_inversion].[$ ejecutados 2017].[All]" allUniqueName="[Proyectos_inversion].[$ ejecutados 2017].[All]" dimensionUniqueName="[Proyectos_inversion]" displayFolder="" count="0" memberValueDatatype="5" unbalanced="0"/>
    <cacheHierarchy uniqueName="[Proyectos_inversion].[% Avance $ 2017]" caption="% Avance $ 2017" attribute="1" defaultMemberUniqueName="[Proyectos_inversion].[% Avance $ 2017].[All]" allUniqueName="[Proyectos_inversion].[% Avance $ 2017].[All]" dimensionUniqueName="[Proyectos_inversion]" displayFolder="" count="0" memberValueDatatype="5" unbalanced="0"/>
    <cacheHierarchy uniqueName="[Proyectos_inversion].[$ programados 2018]" caption="$ programados 2018" attribute="1" defaultMemberUniqueName="[Proyectos_inversion].[$ programados 2018].[All]" allUniqueName="[Proyectos_inversion].[$ programados 2018].[All]" dimensionUniqueName="[Proyectos_inversion]" displayFolder="" count="0" memberValueDatatype="5" unbalanced="0"/>
    <cacheHierarchy uniqueName="[Proyectos_inversion].[$ ejecutados 2018]" caption="$ ejecutados 2018" attribute="1" defaultMemberUniqueName="[Proyectos_inversion].[$ ejecutados 2018].[All]" allUniqueName="[Proyectos_inversion].[$ ejecutados 2018].[All]" dimensionUniqueName="[Proyectos_inversion]" displayFolder="" count="0" memberValueDatatype="5" unbalanced="0"/>
    <cacheHierarchy uniqueName="[Proyectos_inversion].[% Avance $ 2018]" caption="% Avance $ 2018" attribute="1" defaultMemberUniqueName="[Proyectos_inversion].[% Avance $ 2018].[All]" allUniqueName="[Proyectos_inversion].[% Avance $ 2018].[All]" dimensionUniqueName="[Proyectos_inversion]" displayFolder="" count="0" memberValueDatatype="5" unbalanced="0"/>
    <cacheHierarchy uniqueName="[Proyectos_inversion].[$ programados 2019]" caption="$ programados 2019" attribute="1" defaultMemberUniqueName="[Proyectos_inversion].[$ programados 2019].[All]" allUniqueName="[Proyectos_inversion].[$ programados 2019].[All]" dimensionUniqueName="[Proyectos_inversion]" displayFolder="" count="0" memberValueDatatype="5" unbalanced="0"/>
    <cacheHierarchy uniqueName="[Proyectos_inversion].[$ ejecutados 2019]" caption="$ ejecutados 2019" attribute="1" defaultMemberUniqueName="[Proyectos_inversion].[$ ejecutados 2019].[All]" allUniqueName="[Proyectos_inversion].[$ ejecutados 2019].[All]" dimensionUniqueName="[Proyectos_inversion]" displayFolder="" count="0" memberValueDatatype="5" unbalanced="0"/>
    <cacheHierarchy uniqueName="[Proyectos_inversion].[% Avance $ 2019]" caption="% Avance $ 2019" attribute="1" defaultMemberUniqueName="[Proyectos_inversion].[% Avance $ 2019].[All]" allUniqueName="[Proyectos_inversion].[% Avance $ 2019].[All]" dimensionUniqueName="[Proyectos_inversion]" displayFolder="" count="0" memberValueDatatype="5" unbalanced="0"/>
    <cacheHierarchy uniqueName="[Proyectos_inversion].[$ programados 2020]" caption="$ programados 2020" attribute="1" defaultMemberUniqueName="[Proyectos_inversion].[$ programados 2020].[All]" allUniqueName="[Proyectos_inversion].[$ programados 2020].[All]" dimensionUniqueName="[Proyectos_inversion]" displayFolder="" count="0" memberValueDatatype="5" unbalanced="0"/>
    <cacheHierarchy uniqueName="[Proyectos_inversion].[$ ejecutados 2020]" caption="$ ejecutados 2020" attribute="1" defaultMemberUniqueName="[Proyectos_inversion].[$ ejecutados 2020].[All]" allUniqueName="[Proyectos_inversion].[$ ejecutados 2020].[All]" dimensionUniqueName="[Proyectos_inversion]" displayFolder="" count="0" memberValueDatatype="5" unbalanced="0"/>
    <cacheHierarchy uniqueName="[Proyectos_inversion].[% Avance $ 2020]" caption="% Avance $ 2020" attribute="1" defaultMemberUniqueName="[Proyectos_inversion].[% Avance $ 2020].[All]" allUniqueName="[Proyectos_inversion].[% Avance $ 2020].[All]" dimensionUniqueName="[Proyectos_inversion]" displayFolder="" count="0" memberValueDatatype="5" unbalanced="0"/>
    <cacheHierarchy uniqueName="[Proyectos_inversion].[$ programados PDD]" caption="$ programados PDD" attribute="1" defaultMemberUniqueName="[Proyectos_inversion].[$ programados PDD].[All]" allUniqueName="[Proyectos_inversion].[$ programados PDD].[All]" dimensionUniqueName="[Proyectos_inversion]" displayFolder="" count="0" memberValueDatatype="5" unbalanced="0"/>
    <cacheHierarchy uniqueName="[Proyectos_inversion].[$ ejecutados PDD]" caption="$ ejecutados PDD" attribute="1" defaultMemberUniqueName="[Proyectos_inversion].[$ ejecutados PDD].[All]" allUniqueName="[Proyectos_inversion].[$ ejecutados PDD].[All]" dimensionUniqueName="[Proyectos_inversion]" displayFolder="" count="0" memberValueDatatype="5" unbalanced="0"/>
    <cacheHierarchy uniqueName="[Proyectos_inversion].[% Avance $ PDD]" caption="% Avance $ PDD" attribute="1" defaultMemberUniqueName="[Proyectos_inversion].[% Avance $ PDD].[All]" allUniqueName="[Proyectos_inversion].[% Avance $ PDD].[All]" dimensionUniqueName="[Proyectos_inversion]" displayFolder="" count="0" memberValueDatatype="5" unbalanced="0"/>
    <cacheHierarchy uniqueName="[Recursos_Metaproducto].[gral_id_rep]" caption="gral_id_rep" attribute="1" defaultMemberUniqueName="[Recursos_Metaproducto].[gral_id_rep].[All]" allUniqueName="[Recursos_Metaproducto].[gral_id_rep].[All]" dimensionUniqueName="[Recursos_Metaproducto]" displayFolder="" count="0" memberValueDatatype="20" unbalanced="0"/>
    <cacheHierarchy uniqueName="[Recursos_Metaproducto].[gral_id]" caption="gral_id" attribute="1" defaultMemberUniqueName="[Recursos_Metaproducto].[gral_id].[All]" allUniqueName="[Recursos_Metaproducto].[gral_id].[All]" dimensionUniqueName="[Recursos_Metaproducto]" displayFolder="" count="0" memberValueDatatype="130" unbalanced="0"/>
    <cacheHierarchy uniqueName="[Recursos_Metaproducto].[Cod Plan de desarrollo]" caption="Cod Plan de desarrollo" attribute="1" defaultMemberUniqueName="[Recursos_Metaproducto].[Cod Plan de desarrollo].[All]" allUniqueName="[Recursos_Metaproducto].[Cod Plan de desarrollo].[All]" dimensionUniqueName="[Recursos_Metaproducto]" displayFolder="" count="0" memberValueDatatype="20" unbalanced="0"/>
    <cacheHierarchy uniqueName="[Recursos_Metaproducto].[Nombre plan de desarrollo]" caption="Nombre plan de desarrollo" attribute="1" defaultMemberUniqueName="[Recursos_Metaproducto].[Nombre plan de desarrollo].[All]" allUniqueName="[Recursos_Metaproducto].[Nombre plan de desarrollo].[All]" dimensionUniqueName="[Recursos_Metaproducto]" displayFolder="" count="0" memberValueDatatype="130" unbalanced="0"/>
    <cacheHierarchy uniqueName="[Recursos_Metaproducto].[Vigencia reporte]" caption="Vigencia reporte" attribute="1" defaultMemberUniqueName="[Recursos_Metaproducto].[Vigencia reporte].[All]" allUniqueName="[Recursos_Metaproducto].[Vigencia reporte].[All]" dimensionUniqueName="[Recursos_Metaproducto]" displayFolder="" count="0" memberValueDatatype="20" unbalanced="0"/>
    <cacheHierarchy uniqueName="[Recursos_Metaproducto].[Fecha seguimiento]" caption="Fecha seguimiento" attribute="1" defaultMemberUniqueName="[Recursos_Metaproducto].[Fecha seguimiento].[All]" allUniqueName="[Recursos_Metaproducto].[Fecha seguimiento].[All]" dimensionUniqueName="[Recursos_Metaproducto]" displayFolder="" count="0" memberValueDatatype="130" unbalanced="0"/>
    <cacheHierarchy uniqueName="[Recursos_Metaproducto].[Recursos tipo]" caption="Recursos tipo" attribute="1" defaultMemberUniqueName="[Recursos_Metaproducto].[Recursos tipo].[All]" allUniqueName="[Recursos_Metaproducto].[Recursos tipo].[All]" dimensionUniqueName="[Recursos_Metaproducto]" displayFolder="" count="0" memberValueDatatype="130" unbalanced="0"/>
    <cacheHierarchy uniqueName="[Recursos_Metaproducto].[Versión plan de acción]" caption="Versión plan de acción" attribute="1" defaultMemberUniqueName="[Recursos_Metaproducto].[Versión plan de acción].[All]" allUniqueName="[Recursos_Metaproducto].[Versión plan de acción].[All]" dimensionUniqueName="[Recursos_Metaproducto]" displayFolder="" count="0" memberValueDatatype="20" unbalanced="0"/>
    <cacheHierarchy uniqueName="[Recursos_Metaproducto].[Descripción versión plan de acción]" caption="Descripción versión plan de acción" attribute="1" defaultMemberUniqueName="[Recursos_Metaproducto].[Descripción versión plan de acción].[All]" allUniqueName="[Recursos_Metaproducto].[Descripción versión plan de acción].[All]" dimensionUniqueName="[Recursos_Metaproducto]" displayFolder="" count="0" memberValueDatatype="130" unbalanced="0"/>
    <cacheHierarchy uniqueName="[Recursos_Metaproducto].[Cod Sector]" caption="Cod Sector" attribute="1" defaultMemberUniqueName="[Recursos_Metaproducto].[Cod Sector].[All]" allUniqueName="[Recursos_Metaproducto].[Cod Sector].[All]" dimensionUniqueName="[Recursos_Metaproducto]" displayFolder="" count="0" memberValueDatatype="20" unbalanced="0"/>
    <cacheHierarchy uniqueName="[Recursos_Metaproducto].[Sector]" caption="Sector" attribute="1" defaultMemberUniqueName="[Recursos_Metaproducto].[Sector].[All]" allUniqueName="[Recursos_Metaproducto].[Sector].[All]" dimensionUniqueName="[Recursos_Metaproducto]" displayFolder="" count="0" memberValueDatatype="130" unbalanced="0"/>
    <cacheHierarchy uniqueName="[Recursos_Metaproducto].[Cod Entidad]" caption="Cod Entidad" attribute="1" defaultMemberUniqueName="[Recursos_Metaproducto].[Cod Entidad].[All]" allUniqueName="[Recursos_Metaproducto].[Cod Entidad].[All]" dimensionUniqueName="[Recursos_Metaproducto]" displayFolder="" count="0" memberValueDatatype="20" unbalanced="0"/>
    <cacheHierarchy uniqueName="[Recursos_Metaproducto].[Entidad]" caption="Entidad" attribute="1" defaultMemberUniqueName="[Recursos_Metaproducto].[Entidad].[All]" allUniqueName="[Recursos_Metaproducto].[Entidad].[All]" dimensionUniqueName="[Recursos_Metaproducto]" displayFolder="" count="0" memberValueDatatype="130" unbalanced="0"/>
    <cacheHierarchy uniqueName="[Recursos_Metaproducto].[Cod Pilar / Eje]" caption="Cod Pilar / Eje" attribute="1" defaultMemberUniqueName="[Recursos_Metaproducto].[Cod Pilar / Eje].[All]" allUniqueName="[Recursos_Metaproducto].[Cod Pilar / Eje].[All]" dimensionUniqueName="[Recursos_Metaproducto]" displayFolder="" count="0" memberValueDatatype="20" unbalanced="0"/>
    <cacheHierarchy uniqueName="[Recursos_Metaproducto].[Pilar / Eje]" caption="Pilar / Eje" attribute="1" defaultMemberUniqueName="[Recursos_Metaproducto].[Pilar / Eje].[All]" allUniqueName="[Recursos_Metaproducto].[Pilar / Eje].[All]" dimensionUniqueName="[Recursos_Metaproducto]" displayFolder="" count="0" memberValueDatatype="130" unbalanced="0"/>
    <cacheHierarchy uniqueName="[Recursos_Metaproducto].[Cod Programa]" caption="Cod Programa" attribute="1" defaultMemberUniqueName="[Recursos_Metaproducto].[Cod Programa].[All]" allUniqueName="[Recursos_Metaproducto].[Cod Programa].[All]" dimensionUniqueName="[Recursos_Metaproducto]" displayFolder="" count="0" memberValueDatatype="20" unbalanced="0"/>
    <cacheHierarchy uniqueName="[Recursos_Metaproducto].[Programa]" caption="Programa" attribute="1" defaultMemberUniqueName="[Recursos_Metaproducto].[Programa].[All]" allUniqueName="[Recursos_Metaproducto].[Programa].[All]" dimensionUniqueName="[Recursos_Metaproducto]" displayFolder="" count="0" memberValueDatatype="130" unbalanced="0"/>
    <cacheHierarchy uniqueName="[Recursos_Metaproducto].[gral_codigo_componente_n3]" caption="gral_codigo_componente_n3" attribute="1" defaultMemberUniqueName="[Recursos_Metaproducto].[gral_codigo_componente_n3].[All]" allUniqueName="[Recursos_Metaproducto].[gral_codigo_componente_n3].[All]" dimensionUniqueName="[Recursos_Metaproducto]" displayFolder="" count="0" memberValueDatatype="20" unbalanced="0"/>
    <cacheHierarchy uniqueName="[Recursos_Metaproducto].[gral_nombre_componente_n3]" caption="gral_nombre_componente_n3" attribute="1" defaultMemberUniqueName="[Recursos_Metaproducto].[gral_nombre_componente_n3].[All]" allUniqueName="[Recursos_Metaproducto].[gral_nombre_componente_n3].[All]" dimensionUniqueName="[Recursos_Metaproducto]" displayFolder="" count="0" memberValueDatatype="130" unbalanced="0"/>
    <cacheHierarchy uniqueName="[Recursos_Metaproducto].[gral_codigo_componente_n4]" caption="gral_codigo_componente_n4" attribute="1" defaultMemberUniqueName="[Recursos_Metaproducto].[gral_codigo_componente_n4].[All]" allUniqueName="[Recursos_Metaproducto].[gral_codigo_componente_n4].[All]" dimensionUniqueName="[Recursos_Metaproducto]" displayFolder="" count="0" memberValueDatatype="20" unbalanced="0"/>
    <cacheHierarchy uniqueName="[Recursos_Metaproducto].[gral_nombre_componente_n4]" caption="gral_nombre_componente_n4" attribute="1" defaultMemberUniqueName="[Recursos_Metaproducto].[gral_nombre_componente_n4].[All]" allUniqueName="[Recursos_Metaproducto].[gral_nombre_componente_n4].[All]" dimensionUniqueName="[Recursos_Metaproducto]" displayFolder="" count="0" memberValueDatatype="130" unbalanced="0"/>
    <cacheHierarchy uniqueName="[Recursos_Metaproducto].[gral_codigo_componente_n5]" caption="gral_codigo_componente_n5" attribute="1" defaultMemberUniqueName="[Recursos_Metaproducto].[gral_codigo_componente_n5].[All]" allUniqueName="[Recursos_Metaproducto].[gral_codigo_componente_n5].[All]" dimensionUniqueName="[Recursos_Metaproducto]" displayFolder="" count="0" memberValueDatatype="20" unbalanced="0"/>
    <cacheHierarchy uniqueName="[Recursos_Metaproducto].[gral_nombre_componente_n5]" caption="gral_nombre_componente_n5" attribute="1" defaultMemberUniqueName="[Recursos_Metaproducto].[gral_nombre_componente_n5].[All]" allUniqueName="[Recursos_Metaproducto].[gral_nombre_componente_n5].[All]" dimensionUniqueName="[Recursos_Metaproducto]" displayFolder="" count="0" memberValueDatatype="130" unbalanced="0"/>
    <cacheHierarchy uniqueName="[Recursos_Metaproducto].[gral_codigo_componente_n6]" caption="gral_codigo_componente_n6" attribute="1" defaultMemberUniqueName="[Recursos_Metaproducto].[gral_codigo_componente_n6].[All]" allUniqueName="[Recursos_Metaproducto].[gral_codigo_componente_n6].[All]" dimensionUniqueName="[Recursos_Metaproducto]" displayFolder="" count="0" memberValueDatatype="20" unbalanced="0"/>
    <cacheHierarchy uniqueName="[Recursos_Metaproducto].[gral_nombre_componente_n6]" caption="gral_nombre_componente_n6" attribute="1" defaultMemberUniqueName="[Recursos_Metaproducto].[gral_nombre_componente_n6].[All]" allUniqueName="[Recursos_Metaproducto].[gral_nombre_componente_n6].[All]" dimensionUniqueName="[Recursos_Metaproducto]" displayFolder="" count="0" memberValueDatatype="130" unbalanced="0"/>
    <cacheHierarchy uniqueName="[Recursos_Metaproducto].[gral_codigo_componente_n7]" caption="gral_codigo_componente_n7" attribute="1" defaultMemberUniqueName="[Recursos_Metaproducto].[gral_codigo_componente_n7].[All]" allUniqueName="[Recursos_Metaproducto].[gral_codigo_componente_n7].[All]" dimensionUniqueName="[Recursos_Metaproducto]" displayFolder="" count="0" memberValueDatatype="20" unbalanced="0"/>
    <cacheHierarchy uniqueName="[Recursos_Metaproducto].[Programa2]" caption="Programa2" attribute="1" defaultMemberUniqueName="[Recursos_Metaproducto].[Programa2].[All]" allUniqueName="[Recursos_Metaproducto].[Programa2].[All]" dimensionUniqueName="[Recursos_Metaproducto]" displayFolder="" count="0" memberValueDatatype="130" unbalanced="0"/>
    <cacheHierarchy uniqueName="[Recursos_Metaproducto].[Cod interno programa]" caption="Cod interno programa" attribute="1" defaultMemberUniqueName="[Recursos_Metaproducto].[Cod interno programa].[All]" allUniqueName="[Recursos_Metaproducto].[Cod interno programa].[All]" dimensionUniqueName="[Recursos_Metaproducto]" displayFolder="" count="0" memberValueDatatype="20" unbalanced="0"/>
    <cacheHierarchy uniqueName="[Recursos_Metaproducto].[Cod Proyecto prioritario]" caption="Cod Proyecto prioritario" attribute="1" defaultMemberUniqueName="[Recursos_Metaproducto].[Cod Proyecto prioritario].[All]" allUniqueName="[Recursos_Metaproducto].[Cod Proyecto prioritario].[All]" dimensionUniqueName="[Recursos_Metaproducto]" displayFolder="" count="0" memberValueDatatype="20" unbalanced="0"/>
    <cacheHierarchy uniqueName="[Recursos_Metaproducto].[Proyecto prioritario]" caption="Proyecto prioritario" attribute="1" defaultMemberUniqueName="[Recursos_Metaproducto].[Proyecto prioritario].[All]" allUniqueName="[Recursos_Metaproducto].[Proyecto prioritario].[All]" dimensionUniqueName="[Recursos_Metaproducto]" displayFolder="" count="0" memberValueDatatype="130" unbalanced="0"/>
    <cacheHierarchy uniqueName="[Recursos_Metaproducto].[Cod Meta Producto]" caption="Cod Meta Producto" attribute="1" defaultMemberUniqueName="[Recursos_Metaproducto].[Cod Meta Producto].[All]" allUniqueName="[Recursos_Metaproducto].[Cod Meta Producto].[All]" dimensionUniqueName="[Recursos_Metaproducto]" displayFolder="" count="0" memberValueDatatype="20" unbalanced="0"/>
    <cacheHierarchy uniqueName="[Recursos_Metaproducto].[Meta producto]" caption="Meta producto" attribute="1" defaultMemberUniqueName="[Recursos_Metaproducto].[Meta producto].[All]" allUniqueName="[Recursos_Metaproducto].[Meta producto].[All]" dimensionUniqueName="[Recursos_Metaproducto]" displayFolder="" count="0" memberValueDatatype="130" unbalanced="0"/>
    <cacheHierarchy uniqueName="[Recursos_Metaproducto].[$ programados 2016]" caption="$ programados 2016" attribute="1" defaultMemberUniqueName="[Recursos_Metaproducto].[$ programados 2016].[All]" allUniqueName="[Recursos_Metaproducto].[$ programados 2016].[All]" dimensionUniqueName="[Recursos_Metaproducto]" displayFolder="" count="0" memberValueDatatype="5" unbalanced="0"/>
    <cacheHierarchy uniqueName="[Recursos_Metaproducto].[$ ejecutados 2016]" caption="$ ejecutados 2016" attribute="1" defaultMemberUniqueName="[Recursos_Metaproducto].[$ ejecutados 2016].[All]" allUniqueName="[Recursos_Metaproducto].[$ ejecutados 2016].[All]" dimensionUniqueName="[Recursos_Metaproducto]" displayFolder="" count="0" memberValueDatatype="5" unbalanced="0"/>
    <cacheHierarchy uniqueName="[Recursos_Metaproducto].[% Avance $ 2016]" caption="% Avance $ 2016" attribute="1" defaultMemberUniqueName="[Recursos_Metaproducto].[% Avance $ 2016].[All]" allUniqueName="[Recursos_Metaproducto].[% Avance $ 2016].[All]" dimensionUniqueName="[Recursos_Metaproducto]" displayFolder="" count="0" memberValueDatatype="5" unbalanced="0"/>
    <cacheHierarchy uniqueName="[Recursos_Metaproducto].[$ programados 2017]" caption="$ programados 2017" attribute="1" defaultMemberUniqueName="[Recursos_Metaproducto].[$ programados 2017].[All]" allUniqueName="[Recursos_Metaproducto].[$ programados 2017].[All]" dimensionUniqueName="[Recursos_Metaproducto]" displayFolder="" count="0" memberValueDatatype="5" unbalanced="0"/>
    <cacheHierarchy uniqueName="[Recursos_Metaproducto].[$ ejecutados 2017]" caption="$ ejecutados 2017" attribute="1" defaultMemberUniqueName="[Recursos_Metaproducto].[$ ejecutados 2017].[All]" allUniqueName="[Recursos_Metaproducto].[$ ejecutados 2017].[All]" dimensionUniqueName="[Recursos_Metaproducto]" displayFolder="" count="0" memberValueDatatype="5" unbalanced="0"/>
    <cacheHierarchy uniqueName="[Recursos_Metaproducto].[% Avance $ 2017]" caption="% Avance $ 2017" attribute="1" defaultMemberUniqueName="[Recursos_Metaproducto].[% Avance $ 2017].[All]" allUniqueName="[Recursos_Metaproducto].[% Avance $ 2017].[All]" dimensionUniqueName="[Recursos_Metaproducto]" displayFolder="" count="0" memberValueDatatype="5" unbalanced="0"/>
    <cacheHierarchy uniqueName="[Recursos_Metaproducto].[$ programados 2018]" caption="$ programados 2018" attribute="1" defaultMemberUniqueName="[Recursos_Metaproducto].[$ programados 2018].[All]" allUniqueName="[Recursos_Metaproducto].[$ programados 2018].[All]" dimensionUniqueName="[Recursos_Metaproducto]" displayFolder="" count="0" memberValueDatatype="5" unbalanced="0"/>
    <cacheHierarchy uniqueName="[Recursos_Metaproducto].[$ ejecutados 2018]" caption="$ ejecutados 2018" attribute="1" defaultMemberUniqueName="[Recursos_Metaproducto].[$ ejecutados 2018].[All]" allUniqueName="[Recursos_Metaproducto].[$ ejecutados 2018].[All]" dimensionUniqueName="[Recursos_Metaproducto]" displayFolder="" count="0" memberValueDatatype="5" unbalanced="0"/>
    <cacheHierarchy uniqueName="[Recursos_Metaproducto].[% Avance $ 2018]" caption="% Avance $ 2018" attribute="1" defaultMemberUniqueName="[Recursos_Metaproducto].[% Avance $ 2018].[All]" allUniqueName="[Recursos_Metaproducto].[% Avance $ 2018].[All]" dimensionUniqueName="[Recursos_Metaproducto]" displayFolder="" count="0" memberValueDatatype="5" unbalanced="0"/>
    <cacheHierarchy uniqueName="[Recursos_Metaproducto].[$ programados 2019]" caption="$ programados 2019" attribute="1" defaultMemberUniqueName="[Recursos_Metaproducto].[$ programados 2019].[All]" allUniqueName="[Recursos_Metaproducto].[$ programados 2019].[All]" dimensionUniqueName="[Recursos_Metaproducto]" displayFolder="" count="0" memberValueDatatype="5" unbalanced="0"/>
    <cacheHierarchy uniqueName="[Recursos_Metaproducto].[$ ejecutados 2019]" caption="$ ejecutados 2019" attribute="1" defaultMemberUniqueName="[Recursos_Metaproducto].[$ ejecutados 2019].[All]" allUniqueName="[Recursos_Metaproducto].[$ ejecutados 2019].[All]" dimensionUniqueName="[Recursos_Metaproducto]" displayFolder="" count="0" memberValueDatatype="5" unbalanced="0"/>
    <cacheHierarchy uniqueName="[Recursos_Metaproducto].[% Avance $ 2019]" caption="% Avance $ 2019" attribute="1" defaultMemberUniqueName="[Recursos_Metaproducto].[% Avance $ 2019].[All]" allUniqueName="[Recursos_Metaproducto].[% Avance $ 2019].[All]" dimensionUniqueName="[Recursos_Metaproducto]" displayFolder="" count="0" memberValueDatatype="5" unbalanced="0"/>
    <cacheHierarchy uniqueName="[Recursos_Metaproducto].[$ programados 2020]" caption="$ programados 2020" attribute="1" defaultMemberUniqueName="[Recursos_Metaproducto].[$ programados 2020].[All]" allUniqueName="[Recursos_Metaproducto].[$ programados 2020].[All]" dimensionUniqueName="[Recursos_Metaproducto]" displayFolder="" count="0" memberValueDatatype="5" unbalanced="0"/>
    <cacheHierarchy uniqueName="[Recursos_Metaproducto].[$ ejecutados 2020]" caption="$ ejecutados 2020" attribute="1" defaultMemberUniqueName="[Recursos_Metaproducto].[$ ejecutados 2020].[All]" allUniqueName="[Recursos_Metaproducto].[$ ejecutados 2020].[All]" dimensionUniqueName="[Recursos_Metaproducto]" displayFolder="" count="0" memberValueDatatype="5" unbalanced="0"/>
    <cacheHierarchy uniqueName="[Recursos_Metaproducto].[% Avance $ 2020]" caption="% Avance $ 2020" attribute="1" defaultMemberUniqueName="[Recursos_Metaproducto].[% Avance $ 2020].[All]" allUniqueName="[Recursos_Metaproducto].[% Avance $ 2020].[All]" dimensionUniqueName="[Recursos_Metaproducto]" displayFolder="" count="0" memberValueDatatype="5" unbalanced="0"/>
    <cacheHierarchy uniqueName="[Recursos_Metaproducto].[$ programados PDD]" caption="$ programados PDD" attribute="1" defaultMemberUniqueName="[Recursos_Metaproducto].[$ programados PDD].[All]" allUniqueName="[Recursos_Metaproducto].[$ programados PDD].[All]" dimensionUniqueName="[Recursos_Metaproducto]" displayFolder="" count="0" memberValueDatatype="5" unbalanced="0"/>
    <cacheHierarchy uniqueName="[Recursos_Metaproducto].[$ ejecutados PDD]" caption="$ ejecutados PDD" attribute="1" defaultMemberUniqueName="[Recursos_Metaproducto].[$ ejecutados PDD].[All]" allUniqueName="[Recursos_Metaproducto].[$ ejecutados PDD].[All]" dimensionUniqueName="[Recursos_Metaproducto]" displayFolder="" count="0" memberValueDatatype="5" unbalanced="0"/>
    <cacheHierarchy uniqueName="[Recursos_Metaproducto].[% Avance $ PDD]" caption="% Avance $ PDD" attribute="1" defaultMemberUniqueName="[Recursos_Metaproducto].[% Avance $ PDD].[All]" allUniqueName="[Recursos_Metaproducto].[% Avance $ PDD].[All]" dimensionUniqueName="[Recursos_Metaproducto]" displayFolder="" count="0" memberValueDatatype="5" unbalanced="0"/>
    <cacheHierarchy uniqueName="[Recursos_Metaproducto].[Meta asociada]" caption="Meta asociada" attribute="1" defaultMemberUniqueName="[Recursos_Metaproducto].[Meta asociada].[All]" allUniqueName="[Recursos_Metaproducto].[Meta asociada].[All]" dimensionUniqueName="[Recursos_Metaproducto]" displayFolder="" count="0" memberValueDatatype="130" unbalanced="0"/>
    <cacheHierarchy uniqueName="[Measures].[__XL_Count Proyectos_inversion]" caption="__XL_Count Proyectos_inversion" measure="1" displayFolder="" measureGroup="Proyectos_inversion" count="0" hidden="1"/>
    <cacheHierarchy uniqueName="[Measures].[__XL_Count Magnitud_Metaproducto]" caption="__XL_Count Magnitud_Metaproducto" measure="1" displayFolder="" measureGroup="Magnitud_Metaproducto" count="0" hidden="1"/>
    <cacheHierarchy uniqueName="[Measures].[__XL_Count Recursos_Metaproducto]" caption="__XL_Count Recursos_Metaproducto" measure="1" displayFolder="" measureGroup="Recursos_Metaproducto" count="0" hidden="1"/>
    <cacheHierarchy uniqueName="[Measures].[__XL_Count Estructura_plan]" caption="__XL_Count Estructura_plan" measure="1" displayFolder="" measureGroup="Estructura_plan" count="0" hidden="1"/>
    <cacheHierarchy uniqueName="[Measures].[__No hay medidas definidas]" caption="__No hay medidas definidas" measure="1" displayFolder="" count="0" hidden="1"/>
    <cacheHierarchy uniqueName="[Measures].[Suma de Programación actual]" caption="Suma de Programación actu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a de Ejecución]" caption="Suma de Ejecución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a de $ programados 2016]" caption="Suma de $ program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a de $ ejecutados 2016]" caption="Suma de $ ejecut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a de $ programados 2017]" caption="Suma de $ program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$ ejecutados 2017]" caption="Suma de $ ejecut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8"/>
        </ext>
      </extLst>
    </cacheHierarchy>
    <cacheHierarchy uniqueName="[Measures].[Suma de $ programados 2018]" caption="Suma de $ program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0"/>
        </ext>
      </extLst>
    </cacheHierarchy>
    <cacheHierarchy uniqueName="[Measures].[Suma de $ ejecutados 2018]" caption="Suma de $ ejecut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1"/>
        </ext>
      </extLst>
    </cacheHierarchy>
    <cacheHierarchy uniqueName="[Measures].[Suma de $ programados 2019]" caption="Suma de $ program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3"/>
        </ext>
      </extLst>
    </cacheHierarchy>
    <cacheHierarchy uniqueName="[Measures].[Suma de $ ejecutados 2019]" caption="Suma de $ ejecut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4"/>
        </ext>
      </extLst>
    </cacheHierarchy>
    <cacheHierarchy uniqueName="[Measures].[Suma de $ programados 2020]" caption="Suma de $ program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6"/>
        </ext>
      </extLst>
    </cacheHierarchy>
    <cacheHierarchy uniqueName="[Measures].[Suma de $ ejecutados 2020]" caption="Suma de $ ejecut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7"/>
        </ext>
      </extLst>
    </cacheHierarchy>
    <cacheHierarchy uniqueName="[Measures].[Suma de % Avance total Plan de Desarrollo]" caption="Suma de % Avance total Plan de Desarroll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Faltante]" caption="Suma de Faltant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Magnitud programada 2016]" caption="Suma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Magnitud ejecutada 2016]" caption="Suma de Magnitud ejecut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Magnitud programada 2017]" caption="Suma de Magnitud program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Magnitud ejecutada 2017]" caption="Suma de Magnitud ejecut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a de % avance 2016]" caption="Suma de % avance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% avance 2017]" caption="Suma de % avance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Magnitud programada 2018]" caption="Suma de Magnitud program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a de Magnitud ejecutada 2018]" caption="Suma de Magnitud ejecut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a de % avance 2018]" caption="Suma de % avance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a de Magnitud programada 2019]" caption="Suma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Magnitud ejecutada 2019]" caption="Suma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% avance 2019]" caption="Suma de % avance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a de Magnitud programada 2020]" caption="Suma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Magnitud ejecutada 2020]" caption="Suma de Magnitud ejecut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a de % avance 2020]" caption="Suma de % avance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a de Cod Meta Producto]" caption="Suma de Cod Meta Product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Meta proyecto]" caption="Recuento de Meta proyect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Codigo interno meta]" caption="Suma de Codigo interno meta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% Avance $ PDD]" caption="Suma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% Avance PDD]" caption="Recuent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Recuento de Magnitud ejecutada PDD]" caption="Recuent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Recuento de Meta asociada]" caption="Recuento de Meta asociad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Recuento de Tipo anualización]" caption="Recuento de Tipo anualizac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$ programados 2016 2]" caption="Suma de $ program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a de $ ejecutados 2016 2]" caption="Suma de $ ejecut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uma de % Avance $ 2016]" caption="Suma de % Avance $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uma de $ programados 2017 2]" caption="Suma de $ program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$ ejecutados 2017 2]" caption="Suma de $ ejecut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uma de % Avance $ 2017]" caption="Suma de % Avance $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uma de $ programados 2018 2]" caption="Suma de $ program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uma de $ ejecutados 2018 2]" caption="Suma de $ ejecut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Suma de % Avance $ 2018]" caption="Suma de % Avance $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$ programados 2019 2]" caption="Suma de $ program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$ ejecutados 2019 2]" caption="Suma de $ ejecut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uma de % Avance $ 2019]" caption="Suma de % Avance $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uma de $ programados 2020 2]" caption="Suma de $ program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uma de $ ejecutados 2020 2]" caption="Suma de $ ejecut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% Avance $ 2020]" caption="Suma de % Avance $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$ programados PDD]" caption="Suma de $ program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uma de $ ejecutados PDD]" caption="Suma de $ ejecut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0"/>
        </ext>
      </extLst>
    </cacheHierarchy>
    <cacheHierarchy uniqueName="[Measures].[Suma de Cod Programa]" caption="Suma de Cod Program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Recuento de Proyecto de inversión]" caption="Recuento de Proyecto de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Codigo proyecto inversión]" caption="Suma de Codigo proyecto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Cod Meta Producto 2]" caption="Suma de Cod Meta Producto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Cod Proyecto prioritario]" caption="Suma de Cod Proyecto prioritari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Cod Pilar / Eje]" caption="Suma de Cod Pilar / Eje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Cod Programa 2]" caption="Suma de Cod Programa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a de Cod Proyecto prioritario 2]" caption="Suma de Cod Proyecto prioritario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od Pilar / Eje 2]" caption="Suma de Cod Pilar / Eje 2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Recuento de Meta producto]" caption="Recuento de Meta producto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a de Programación inicial]" caption="Suma de Programación inici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medio de Magnitud programada 2016]" caption="Promedio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Promedio de Magnitud programada 2019]" caption="Promedio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Promedio de Magnitud ejecutada 2019]" caption="Promedio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Promedio de Magnitud programada 2020]" caption="Promedio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Recuento de Magnitud programada PDD]" caption="Recuent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programada PDD]" caption="Promedi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a de Magnitud programada PDD]" caption="Suma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ejecutada PDD]" caption="Promedi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 Avance $ PDD]" caption="Promedio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% Avance PDD]" caption="Suma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Promedio de % Avance PDD]" caption="Promedi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 Avance]" caption="Suma de % Avanc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462899664"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saveData="0" refreshedBy="User" refreshedDate="44018.798319560185" createdVersion="3" refreshedVersion="6" minRefreshableVersion="3" recordCount="0" supportSubquery="1" supportAdvancedDrill="1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15">
    <cacheHierarchy uniqueName="[Estructura_plan].[Cod Pilar / Eje]" caption="Cod Pilar / Eje" attribute="1" defaultMemberUniqueName="[Estructura_plan].[Cod Pilar / Eje].[All]" allUniqueName="[Estructura_plan].[Cod Pilar / Eje].[All]" dimensionUniqueName="[Estructura_plan]" displayFolder="" count="0" memberValueDatatype="20" unbalanced="0"/>
    <cacheHierarchy uniqueName="[Estructura_plan].[Pilar / Eje]" caption="Pilar / Eje" attribute="1" defaultMemberUniqueName="[Estructura_plan].[Pilar / Eje].[All]" allUniqueName="[Estructura_plan].[Pilar / Eje].[All]" dimensionUniqueName="[Estructura_plan]" displayFolder="" count="0" memberValueDatatype="130" unbalanced="0"/>
    <cacheHierarchy uniqueName="[Estructura_plan].[Cod Programa]" caption="Cod Programa" attribute="1" defaultMemberUniqueName="[Estructura_plan].[Cod Programa].[All]" allUniqueName="[Estructura_plan].[Cod Programa].[All]" dimensionUniqueName="[Estructura_plan]" displayFolder="" count="0" memberValueDatatype="20" unbalanced="0"/>
    <cacheHierarchy uniqueName="[Estructura_plan].[Programa]" caption="Programa" attribute="1" defaultMemberUniqueName="[Estructura_plan].[Programa].[All]" allUniqueName="[Estructura_plan].[Programa].[All]" dimensionUniqueName="[Estructura_plan]" displayFolder="" count="0" memberValueDatatype="130" unbalanced="0"/>
    <cacheHierarchy uniqueName="[Estructura_plan].[Cod Proyecto prioritario]" caption="Cod Proyecto prioritario" attribute="1" defaultMemberUniqueName="[Estructura_plan].[Cod Proyecto prioritario].[All]" allUniqueName="[Estructura_plan].[Cod Proyecto prioritario].[All]" dimensionUniqueName="[Estructura_plan]" displayFolder="" count="0" memberValueDatatype="20" unbalanced="0"/>
    <cacheHierarchy uniqueName="[Estructura_plan].[Proyecto prioritario]" caption="Proyecto prioritario" attribute="1" defaultMemberUniqueName="[Estructura_plan].[Proyecto prioritario].[All]" allUniqueName="[Estructura_plan].[Proyecto prioritario].[All]" dimensionUniqueName="[Estructura_plan]" displayFolder="" count="0" memberValueDatatype="130" unbalanced="0"/>
    <cacheHierarchy uniqueName="[Magnitud_Metaproducto].[ind_id_rep]" caption="ind_id_rep" attribute="1" defaultMemberUniqueName="[Magnitud_Metaproducto].[ind_id_rep].[All]" allUniqueName="[Magnitud_Metaproducto].[ind_id_rep].[All]" dimensionUniqueName="[Magnitud_Metaproducto]" displayFolder="" count="0" memberValueDatatype="20" unbalanced="0"/>
    <cacheHierarchy uniqueName="[Magnitud_Metaproducto].[ind_id]" caption="ind_id" attribute="1" defaultMemberUniqueName="[Magnitud_Metaproducto].[ind_id].[All]" allUniqueName="[Magnitud_Metaproducto].[ind_id].[All]" dimensionUniqueName="[Magnitud_Metaproducto]" displayFolder="" count="0" memberValueDatatype="130" unbalanced="0"/>
    <cacheHierarchy uniqueName="[Magnitud_Metaproducto].[ind_codigo_pd]" caption="ind_codigo_pd" attribute="1" defaultMemberUniqueName="[Magnitud_Metaproducto].[ind_codigo_pd].[All]" allUniqueName="[Magnitud_Metaproducto].[ind_codigo_pd].[All]" dimensionUniqueName="[Magnitud_Metaproducto]" displayFolder="" count="0" memberValueDatatype="20" unbalanced="0"/>
    <cacheHierarchy uniqueName="[Magnitud_Metaproducto].[ind_ano_prog_repr]" caption="ind_ano_prog_repr" attribute="1" defaultMemberUniqueName="[Magnitud_Metaproducto].[ind_ano_prog_repr].[All]" allUniqueName="[Magnitud_Metaproducto].[ind_ano_prog_repr].[All]" dimensionUniqueName="[Magnitud_Metaproducto]" displayFolder="" count="0" memberValueDatatype="20" unbalanced="0"/>
    <cacheHierarchy uniqueName="[Magnitud_Metaproducto].[ind_version_pa]" caption="ind_version_pa" attribute="1" defaultMemberUniqueName="[Magnitud_Metaproducto].[ind_version_pa].[All]" allUniqueName="[Magnitud_Metaproducto].[ind_version_pa].[All]" dimensionUniqueName="[Magnitud_Metaproducto]" displayFolder="" count="0" memberValueDatatype="20" unbalanced="0"/>
    <cacheHierarchy uniqueName="[Magnitud_Metaproducto].[Cod Sector]" caption="Cod Sector" attribute="1" defaultMemberUniqueName="[Magnitud_Metaproducto].[Cod Sector].[All]" allUniqueName="[Magnitud_Metaproducto].[Cod Sector].[All]" dimensionUniqueName="[Magnitud_Metaproducto]" displayFolder="" count="0" memberValueDatatype="20" unbalanced="0"/>
    <cacheHierarchy uniqueName="[Magnitud_Metaproducto].[Cod Entidad]" caption="Cod Entidad" attribute="1" defaultMemberUniqueName="[Magnitud_Metaproducto].[Cod Entidad].[All]" allUniqueName="[Magnitud_Metaproducto].[Cod Entidad].[All]" dimensionUniqueName="[Magnitud_Metaproducto]" displayFolder="" count="0" memberValueDatatype="20" unbalanced="0"/>
    <cacheHierarchy uniqueName="[Magnitud_Metaproducto].[Cod interno programa]" caption="Cod interno programa" attribute="1" defaultMemberUniqueName="[Magnitud_Metaproducto].[Cod interno programa].[All]" allUniqueName="[Magnitud_Metaproducto].[Cod interno programa].[All]" dimensionUniqueName="[Magnitud_Metaproducto]" displayFolder="" count="0" memberValueDatatype="20" unbalanced="0"/>
    <cacheHierarchy uniqueName="[Magnitud_Metaproducto].[Cod Proyecto prioritario]" caption="Cod Proyecto prioritario" attribute="1" defaultMemberUniqueName="[Magnitud_Metaproducto].[Cod Proyecto prioritario].[All]" allUniqueName="[Magnitud_Metaproducto].[Cod Proyecto prioritario].[All]" dimensionUniqueName="[Magnitud_Metaproducto]" displayFolder="" count="0" memberValueDatatype="20" unbalanced="0"/>
    <cacheHierarchy uniqueName="[Magnitud_Metaproducto].[Cod Meta Producto]" caption="Cod Meta Producto" attribute="1" defaultMemberUniqueName="[Magnitud_Metaproducto].[Cod Meta Producto].[All]" allUniqueName="[Magnitud_Metaproducto].[Cod Meta Producto].[All]" dimensionUniqueName="[Magnitud_Metaproducto]" displayFolder="" count="0" memberValueDatatype="20" unbalanced="0"/>
    <cacheHierarchy uniqueName="[Magnitud_Metaproducto].[Cod Indicador]" caption="Cod Indicador" attribute="1" defaultMemberUniqueName="[Magnitud_Metaproducto].[Cod Indicador].[All]" allUniqueName="[Magnitud_Metaproducto].[Cod Indicador].[All]" dimensionUniqueName="[Magnitud_Metaproducto]" displayFolder="" count="0" memberValueDatatype="20" unbalanced="0"/>
    <cacheHierarchy uniqueName="[Magnitud_Metaproducto].[Nombre indicador]" caption="Nombre indicador" attribute="1" defaultMemberUniqueName="[Magnitud_Metaproducto].[Nombre indicador].[All]" allUniqueName="[Magnitud_Metaproducto].[Nombre indicador].[All]" dimensionUniqueName="[Magnitud_Metaproducto]" displayFolder="" count="0" memberValueDatatype="130" unbalanced="0"/>
    <cacheHierarchy uniqueName="[Magnitud_Metaproducto].[Tipo de anualización indicador]" caption="Tipo de anualización indicador" attribute="1" defaultMemberUniqueName="[Magnitud_Metaproducto].[Tipo de anualización indicador].[All]" allUniqueName="[Magnitud_Metaproducto].[Tipo de anualización indicador].[All]" dimensionUniqueName="[Magnitud_Metaproducto]" displayFolder="" count="0" memberValueDatatype="130" unbalanced="0"/>
    <cacheHierarchy uniqueName="[Magnitud_Metaproducto].[Cod estado indicador en plan de acción]" caption="Cod estado indicador en plan de acción" attribute="1" defaultMemberUniqueName="[Magnitud_Metaproducto].[Cod estado indicador en plan de acción].[All]" allUniqueName="[Magnitud_Metaproducto].[Cod estado indicador en plan de acción].[All]" dimensionUniqueName="[Magnitud_Metaproducto]" displayFolder="" count="0" memberValueDatatype="20" unbalanced="0"/>
    <cacheHierarchy uniqueName="[Magnitud_Metaproducto].[Estado indicador en plan de acción]" caption="Estado indicador en plan de acción" attribute="1" defaultMemberUniqueName="[Magnitud_Metaproducto].[Estado indicador en plan de acción].[All]" allUniqueName="[Magnitud_Metaproducto].[Estado indicador en plan de acción].[All]" dimensionUniqueName="[Magnitud_Metaproducto]" displayFolder="" count="0" memberValueDatatype="130" unbalanced="0"/>
    <cacheHierarchy uniqueName="[Magnitud_Metaproducto].[Vigencia]" caption="Vigencia" attribute="1" defaultMemberUniqueName="[Magnitud_Metaproducto].[Vigencia].[All]" allUniqueName="[Magnitud_Metaproducto].[Vigencia].[All]" dimensionUniqueName="[Magnitud_Metaproducto]" displayFolder="" count="0" memberValueDatatype="20" unbalanced="0"/>
    <cacheHierarchy uniqueName="[Magnitud_Metaproducto].[Programación inicial]" caption="Programación inicial" attribute="1" defaultMemberUniqueName="[Magnitud_Metaproducto].[Programación inicial].[All]" allUniqueName="[Magnitud_Metaproducto].[Programación inicial].[All]" dimensionUniqueName="[Magnitud_Metaproducto]" displayFolder="" count="0" memberValueDatatype="5" unbalanced="0"/>
    <cacheHierarchy uniqueName="[Magnitud_Metaproducto].[Programación actual]" caption="Programación actual" attribute="1" defaultMemberUniqueName="[Magnitud_Metaproducto].[Programación actual].[All]" allUniqueName="[Magnitud_Metaproducto].[Programación actual].[All]" dimensionUniqueName="[Magnitud_Metaproducto]" displayFolder="" count="0" memberValueDatatype="5" unbalanced="0"/>
    <cacheHierarchy uniqueName="[Magnitud_Metaproducto].[Ejecución]" caption="Ejecución" attribute="1" defaultMemberUniqueName="[Magnitud_Metaproducto].[Ejecución].[All]" allUniqueName="[Magnitud_Metaproducto].[Ejecución].[All]" dimensionUniqueName="[Magnitud_Metaproducto]" displayFolder="" count="0" memberValueDatatype="5" unbalanced="0"/>
    <cacheHierarchy uniqueName="[Magnitud_Metaproducto].[% Avance]" caption="% Avance" attribute="1" defaultMemberUniqueName="[Magnitud_Metaproducto].[% Avance].[All]" allUniqueName="[Magnitud_Metaproducto].[% Avance].[All]" dimensionUniqueName="[Magnitud_Metaproducto]" displayFolder="" count="0" memberValueDatatype="5" unbalanced="0"/>
    <cacheHierarchy uniqueName="[Magnitud_Metaproducto].[% Avance Trascurrido Plan de Desarrollo]" caption="% Avance Trascurrido Plan de Desarrollo" attribute="1" defaultMemberUniqueName="[Magnitud_Metaproducto].[% Avance Trascurrido Plan de Desarrollo].[All]" allUniqueName="[Magnitud_Metaproducto].[% Avance Trascurrido Plan de Desarrollo].[All]" dimensionUniqueName="[Magnitud_Metaproducto]" displayFolder="" count="0" memberValueDatatype="5" unbalanced="0"/>
    <cacheHierarchy uniqueName="[Magnitud_Metaproducto].[% Avance total Plan de Desarrollo]" caption="% Avance total Plan de Desarrollo" attribute="1" defaultMemberUniqueName="[Magnitud_Metaproducto].[% Avance total Plan de Desarrollo].[All]" allUniqueName="[Magnitud_Metaproducto].[% Avance total Plan de Desarrollo].[All]" dimensionUniqueName="[Magnitud_Metaproducto]" displayFolder="" count="0" memberValueDatatype="5" unbalanced="0"/>
    <cacheHierarchy uniqueName="[Magnitud_Metaproducto].[Faltante]" caption="Faltante" attribute="1" defaultMemberUniqueName="[Magnitud_Metaproducto].[Faltante].[All]" allUniqueName="[Magnitud_Metaproducto].[Faltante].[All]" dimensionUniqueName="[Magnitud_Metaproducto]" displayFolder="" count="0" memberValueDatatype="5" unbalanced="0"/>
    <cacheHierarchy uniqueName="[Proyectos_inversion].[py_id_rep]" caption="py_id_rep" attribute="1" defaultMemberUniqueName="[Proyectos_inversion].[py_id_rep].[All]" allUniqueName="[Proyectos_inversion].[py_id_rep].[All]" dimensionUniqueName="[Proyectos_inversion]" displayFolder="" count="0" memberValueDatatype="20" unbalanced="0"/>
    <cacheHierarchy uniqueName="[Proyectos_inversion].[py_id]" caption="py_id" attribute="1" defaultMemberUniqueName="[Proyectos_inversion].[py_id].[All]" allUniqueName="[Proyectos_inversion].[py_id].[All]" dimensionUniqueName="[Proyectos_inversion]" displayFolder="" count="0" memberValueDatatype="130" unbalanced="0"/>
    <cacheHierarchy uniqueName="[Proyectos_inversion].[Cod Plan de desarrollo]" caption="Cod Plan de desarrollo" attribute="1" defaultMemberUniqueName="[Proyectos_inversion].[Cod Plan de desarrollo].[All]" allUniqueName="[Proyectos_inversion].[Cod Plan de desarrollo].[All]" dimensionUniqueName="[Proyectos_inversion]" displayFolder="" count="0" memberValueDatatype="20" unbalanced="0"/>
    <cacheHierarchy uniqueName="[Proyectos_inversion].[Vigencia reporte]" caption="Vigencia reporte" attribute="1" defaultMemberUniqueName="[Proyectos_inversion].[Vigencia reporte].[All]" allUniqueName="[Proyectos_inversion].[Vigencia reporte].[All]" dimensionUniqueName="[Proyectos_inversion]" displayFolder="" count="0" memberValueDatatype="20" unbalanced="0"/>
    <cacheHierarchy uniqueName="[Proyectos_inversion].[Versión plan de acción]" caption="Versión plan de acción" attribute="1" defaultMemberUniqueName="[Proyectos_inversion].[Versión plan de acción].[All]" allUniqueName="[Proyectos_inversion].[Versión plan de acción].[All]" dimensionUniqueName="[Proyectos_inversion]" displayFolder="" count="0" memberValueDatatype="20" unbalanced="0"/>
    <cacheHierarchy uniqueName="[Proyectos_inversion].[Cod Sector]" caption="Cod Sector" attribute="1" defaultMemberUniqueName="[Proyectos_inversion].[Cod Sector].[All]" allUniqueName="[Proyectos_inversion].[Cod Sector].[All]" dimensionUniqueName="[Proyectos_inversion]" displayFolder="" count="0" memberValueDatatype="20" unbalanced="0"/>
    <cacheHierarchy uniqueName="[Proyectos_inversion].[Cod Entidad]" caption="Cod Entidad" attribute="1" defaultMemberUniqueName="[Proyectos_inversion].[Cod Entidad].[All]" allUniqueName="[Proyectos_inversion].[Cod Entidad].[All]" dimensionUniqueName="[Proyectos_inversion]" displayFolder="" count="0" memberValueDatatype="20" unbalanced="0"/>
    <cacheHierarchy uniqueName="[Proyectos_inversion].[Cod interno programa]" caption="Cod interno programa" attribute="1" defaultMemberUniqueName="[Proyectos_inversion].[Cod interno programa].[All]" allUniqueName="[Proyectos_inversion].[Cod interno programa].[All]" dimensionUniqueName="[Proyectos_inversion]" displayFolder="" count="0" memberValueDatatype="20" unbalanced="0"/>
    <cacheHierarchy uniqueName="[Proyectos_inversion].[Cod Proyecto prioritario]" caption="Cod Proyecto prioritario" attribute="1" defaultMemberUniqueName="[Proyectos_inversion].[Cod Proyecto prioritario].[All]" allUniqueName="[Proyectos_inversion].[Cod Proyecto prioritario].[All]" dimensionUniqueName="[Proyectos_inversion]" displayFolder="" count="0" memberValueDatatype="20" unbalanced="0"/>
    <cacheHierarchy uniqueName="[Proyectos_inversion].[Cod Meta Producto]" caption="Cod Meta Producto" attribute="1" defaultMemberUniqueName="[Proyectos_inversion].[Cod Meta Producto].[All]" allUniqueName="[Proyectos_inversion].[Cod Meta Producto].[All]" dimensionUniqueName="[Proyectos_inversion]" displayFolder="" count="0" memberValueDatatype="20" unbalanced="0"/>
    <cacheHierarchy uniqueName="[Proyectos_inversion].[Codigo proyecto inversión]" caption="Codigo proyecto inversión" attribute="1" defaultMemberUniqueName="[Proyectos_inversion].[Codigo proyecto inversión].[All]" allUniqueName="[Proyectos_inversion].[Codigo proyecto inversión].[All]" dimensionUniqueName="[Proyectos_inversion]" displayFolder="" count="0" memberValueDatatype="20" unbalanced="0"/>
    <cacheHierarchy uniqueName="[Proyectos_inversion].[py_n7_diferente]" caption="py_n7_diferente" attribute="1" defaultMemberUniqueName="[Proyectos_inversion].[py_n7_diferente].[All]" allUniqueName="[Proyectos_inversion].[py_n7_diferente].[All]" dimensionUniqueName="[Proyectos_inversion]" displayFolder="" count="0" memberValueDatatype="20" unbalanced="0"/>
    <cacheHierarchy uniqueName="[Proyectos_inversion].[Proyecto de inversión]" caption="Proyecto de inversión" attribute="1" defaultMemberUniqueName="[Proyectos_inversion].[Proyecto de inversión].[All]" allUniqueName="[Proyectos_inversion].[Proyecto de inversión].[All]" dimensionUniqueName="[Proyectos_inversion]" displayFolder="" count="0" memberValueDatatype="130" unbalanced="0"/>
    <cacheHierarchy uniqueName="[Proyectos_inversion].[Codigo interno meta]" caption="Codigo interno meta" attribute="1" defaultMemberUniqueName="[Proyectos_inversion].[Codigo interno meta].[All]" allUniqueName="[Proyectos_inversion].[Codigo interno meta].[All]" dimensionUniqueName="[Proyectos_inversion]" displayFolder="" count="0" memberValueDatatype="20" unbalanced="0"/>
    <cacheHierarchy uniqueName="[Proyectos_inversion].[Tipo anualización]" caption="Tipo anualización" attribute="1" defaultMemberUniqueName="[Proyectos_inversion].[Tipo anualización].[All]" allUniqueName="[Proyectos_inversion].[Tipo anualización].[All]" dimensionUniqueName="[Proyectos_inversion]" displayFolder="" count="0" memberValueDatatype="20" unbalanced="0"/>
    <cacheHierarchy uniqueName="[Proyectos_inversion].[Meta proyecto]" caption="Meta proyecto" attribute="1" defaultMemberUniqueName="[Proyectos_inversion].[Meta proyecto].[All]" allUniqueName="[Proyectos_inversion].[Meta proyecto].[All]" dimensionUniqueName="[Proyectos_inversion]" displayFolder="" count="0" memberValueDatatype="130" unbalanced="0"/>
    <cacheHierarchy uniqueName="[Proyectos_inversion].[Estado meta]" caption="Estado meta" attribute="1" defaultMemberUniqueName="[Proyectos_inversion].[Estado meta].[All]" allUniqueName="[Proyectos_inversion].[Estado meta].[All]" dimensionUniqueName="[Proyectos_inversion]" displayFolder="" count="0" memberValueDatatype="130" unbalanced="0"/>
    <cacheHierarchy uniqueName="[Proyectos_inversion].[Magnitud programada 2016]" caption="Magnitud programada 2016" attribute="1" defaultMemberUniqueName="[Proyectos_inversion].[Magnitud programada 2016].[All]" allUniqueName="[Proyectos_inversion].[Magnitud programada 2016].[All]" dimensionUniqueName="[Proyectos_inversion]" displayFolder="" count="0" memberValueDatatype="5" unbalanced="0"/>
    <cacheHierarchy uniqueName="[Proyectos_inversion].[Magnitud ejecutada 2016]" caption="Magnitud ejecutada 2016" attribute="1" defaultMemberUniqueName="[Proyectos_inversion].[Magnitud ejecutada 2016].[All]" allUniqueName="[Proyectos_inversion].[Magnitud ejecutada 2016].[All]" dimensionUniqueName="[Proyectos_inversion]" displayFolder="" count="0" memberValueDatatype="5" unbalanced="0"/>
    <cacheHierarchy uniqueName="[Proyectos_inversion].[% avance 2016]" caption="% avance 2016" attribute="1" defaultMemberUniqueName="[Proyectos_inversion].[% avance 2016].[All]" allUniqueName="[Proyectos_inversion].[% avance 2016].[All]" dimensionUniqueName="[Proyectos_inversion]" displayFolder="" count="0" memberValueDatatype="5" unbalanced="0"/>
    <cacheHierarchy uniqueName="[Proyectos_inversion].[Magnitud programada 2017]" caption="Magnitud programada 2017" attribute="1" defaultMemberUniqueName="[Proyectos_inversion].[Magnitud programada 2017].[All]" allUniqueName="[Proyectos_inversion].[Magnitud programada 2017].[All]" dimensionUniqueName="[Proyectos_inversion]" displayFolder="" count="0" memberValueDatatype="5" unbalanced="0"/>
    <cacheHierarchy uniqueName="[Proyectos_inversion].[Magnitud ejecutada 2017]" caption="Magnitud ejecutada 2017" attribute="1" defaultMemberUniqueName="[Proyectos_inversion].[Magnitud ejecutada 2017].[All]" allUniqueName="[Proyectos_inversion].[Magnitud ejecutada 2017].[All]" dimensionUniqueName="[Proyectos_inversion]" displayFolder="" count="0" memberValueDatatype="5" unbalanced="0"/>
    <cacheHierarchy uniqueName="[Proyectos_inversion].[% avance 2017]" caption="% avance 2017" attribute="1" defaultMemberUniqueName="[Proyectos_inversion].[% avance 2017].[All]" allUniqueName="[Proyectos_inversion].[% avance 2017].[All]" dimensionUniqueName="[Proyectos_inversion]" displayFolder="" count="0" memberValueDatatype="5" unbalanced="0"/>
    <cacheHierarchy uniqueName="[Proyectos_inversion].[Magnitud programada 2018]" caption="Magnitud programada 2018" attribute="1" defaultMemberUniqueName="[Proyectos_inversion].[Magnitud programada 2018].[All]" allUniqueName="[Proyectos_inversion].[Magnitud programada 2018].[All]" dimensionUniqueName="[Proyectos_inversion]" displayFolder="" count="0" memberValueDatatype="5" unbalanced="0"/>
    <cacheHierarchy uniqueName="[Proyectos_inversion].[Magnitud ejecutada 2018]" caption="Magnitud ejecutada 2018" attribute="1" defaultMemberUniqueName="[Proyectos_inversion].[Magnitud ejecutada 2018].[All]" allUniqueName="[Proyectos_inversion].[Magnitud ejecutada 2018].[All]" dimensionUniqueName="[Proyectos_inversion]" displayFolder="" count="0" memberValueDatatype="5" unbalanced="0"/>
    <cacheHierarchy uniqueName="[Proyectos_inversion].[% avance 2018]" caption="% avance 2018" attribute="1" defaultMemberUniqueName="[Proyectos_inversion].[% avance 2018].[All]" allUniqueName="[Proyectos_inversion].[% avance 2018].[All]" dimensionUniqueName="[Proyectos_inversion]" displayFolder="" count="0" memberValueDatatype="5" unbalanced="0"/>
    <cacheHierarchy uniqueName="[Proyectos_inversion].[Magnitud programada 2019]" caption="Magnitud programada 2019" attribute="1" defaultMemberUniqueName="[Proyectos_inversion].[Magnitud programada 2019].[All]" allUniqueName="[Proyectos_inversion].[Magnitud programada 2019].[All]" dimensionUniqueName="[Proyectos_inversion]" displayFolder="" count="0" memberValueDatatype="5" unbalanced="0"/>
    <cacheHierarchy uniqueName="[Proyectos_inversion].[Magnitud ejecutada 2019]" caption="Magnitud ejecutada 2019" attribute="1" defaultMemberUniqueName="[Proyectos_inversion].[Magnitud ejecutada 2019].[All]" allUniqueName="[Proyectos_inversion].[Magnitud ejecutada 2019].[All]" dimensionUniqueName="[Proyectos_inversion]" displayFolder="" count="0" memberValueDatatype="5" unbalanced="0"/>
    <cacheHierarchy uniqueName="[Proyectos_inversion].[% avance 2019]" caption="% avance 2019" attribute="1" defaultMemberUniqueName="[Proyectos_inversion].[% avance 2019].[All]" allUniqueName="[Proyectos_inversion].[% avance 2019].[All]" dimensionUniqueName="[Proyectos_inversion]" displayFolder="" count="0" memberValueDatatype="5" unbalanced="0"/>
    <cacheHierarchy uniqueName="[Proyectos_inversion].[Magnitud programada 2020]" caption="Magnitud programada 2020" attribute="1" defaultMemberUniqueName="[Proyectos_inversion].[Magnitud programada 2020].[All]" allUniqueName="[Proyectos_inversion].[Magnitud programada 2020].[All]" dimensionUniqueName="[Proyectos_inversion]" displayFolder="" count="0" memberValueDatatype="5" unbalanced="0"/>
    <cacheHierarchy uniqueName="[Proyectos_inversion].[Magnitud ejecutada 2020]" caption="Magnitud ejecutada 2020" attribute="1" defaultMemberUniqueName="[Proyectos_inversion].[Magnitud ejecutada 2020].[All]" allUniqueName="[Proyectos_inversion].[Magnitud ejecutada 2020].[All]" dimensionUniqueName="[Proyectos_inversion]" displayFolder="" count="0" memberValueDatatype="5" unbalanced="0"/>
    <cacheHierarchy uniqueName="[Proyectos_inversion].[% avance 2020]" caption="% avance 2020" attribute="1" defaultMemberUniqueName="[Proyectos_inversion].[% avance 2020].[All]" allUniqueName="[Proyectos_inversion].[% avance 2020].[All]" dimensionUniqueName="[Proyectos_inversion]" displayFolder="" count="0" memberValueDatatype="5" unbalanced="0"/>
    <cacheHierarchy uniqueName="[Proyectos_inversion].[Magnitud programada PDD]" caption="Magnitud programada PDD" attribute="1" defaultMemberUniqueName="[Proyectos_inversion].[Magnitud programada PDD].[All]" allUniqueName="[Proyectos_inversion].[Magnitud programada PDD].[All]" dimensionUniqueName="[Proyectos_inversion]" displayFolder="" count="0" memberValueDatatype="20" unbalanced="0"/>
    <cacheHierarchy uniqueName="[Proyectos_inversion].[Magnitud ejecutada PDD]" caption="Magnitud ejecutada PDD" attribute="1" defaultMemberUniqueName="[Proyectos_inversion].[Magnitud ejecutada PDD].[All]" allUniqueName="[Proyectos_inversion].[Magnitud ejecutada PDD].[All]" dimensionUniqueName="[Proyectos_inversion]" displayFolder="" count="0" memberValueDatatype="5" unbalanced="0"/>
    <cacheHierarchy uniqueName="[Proyectos_inversion].[% Avance PDD]" caption="% Avance PDD" attribute="1" defaultMemberUniqueName="[Proyectos_inversion].[% Avance PDD].[All]" allUniqueName="[Proyectos_inversion].[% Avance PDD].[All]" dimensionUniqueName="[Proyectos_inversion]" displayFolder="" count="0" memberValueDatatype="5" unbalanced="0"/>
    <cacheHierarchy uniqueName="[Proyectos_inversion].[$ programados 2016]" caption="$ programados 2016" attribute="1" defaultMemberUniqueName="[Proyectos_inversion].[$ programados 2016].[All]" allUniqueName="[Proyectos_inversion].[$ programados 2016].[All]" dimensionUniqueName="[Proyectos_inversion]" displayFolder="" count="0" memberValueDatatype="5" unbalanced="0"/>
    <cacheHierarchy uniqueName="[Proyectos_inversion].[$ ejecutados 2016]" caption="$ ejecutados 2016" attribute="1" defaultMemberUniqueName="[Proyectos_inversion].[$ ejecutados 2016].[All]" allUniqueName="[Proyectos_inversion].[$ ejecutados 2016].[All]" dimensionUniqueName="[Proyectos_inversion]" displayFolder="" count="0" memberValueDatatype="5" unbalanced="0"/>
    <cacheHierarchy uniqueName="[Proyectos_inversion].[% Avance $ 2016]" caption="% Avance $ 2016" attribute="1" defaultMemberUniqueName="[Proyectos_inversion].[% Avance $ 2016].[All]" allUniqueName="[Proyectos_inversion].[% Avance $ 2016].[All]" dimensionUniqueName="[Proyectos_inversion]" displayFolder="" count="0" memberValueDatatype="5" unbalanced="0"/>
    <cacheHierarchy uniqueName="[Proyectos_inversion].[$ programados 2017]" caption="$ programados 2017" attribute="1" defaultMemberUniqueName="[Proyectos_inversion].[$ programados 2017].[All]" allUniqueName="[Proyectos_inversion].[$ programados 2017].[All]" dimensionUniqueName="[Proyectos_inversion]" displayFolder="" count="0" memberValueDatatype="5" unbalanced="0"/>
    <cacheHierarchy uniqueName="[Proyectos_inversion].[$ ejecutados 2017]" caption="$ ejecutados 2017" attribute="1" defaultMemberUniqueName="[Proyectos_inversion].[$ ejecutados 2017].[All]" allUniqueName="[Proyectos_inversion].[$ ejecutados 2017].[All]" dimensionUniqueName="[Proyectos_inversion]" displayFolder="" count="0" memberValueDatatype="5" unbalanced="0"/>
    <cacheHierarchy uniqueName="[Proyectos_inversion].[% Avance $ 2017]" caption="% Avance $ 2017" attribute="1" defaultMemberUniqueName="[Proyectos_inversion].[% Avance $ 2017].[All]" allUniqueName="[Proyectos_inversion].[% Avance $ 2017].[All]" dimensionUniqueName="[Proyectos_inversion]" displayFolder="" count="0" memberValueDatatype="5" unbalanced="0"/>
    <cacheHierarchy uniqueName="[Proyectos_inversion].[$ programados 2018]" caption="$ programados 2018" attribute="1" defaultMemberUniqueName="[Proyectos_inversion].[$ programados 2018].[All]" allUniqueName="[Proyectos_inversion].[$ programados 2018].[All]" dimensionUniqueName="[Proyectos_inversion]" displayFolder="" count="0" memberValueDatatype="5" unbalanced="0"/>
    <cacheHierarchy uniqueName="[Proyectos_inversion].[$ ejecutados 2018]" caption="$ ejecutados 2018" attribute="1" defaultMemberUniqueName="[Proyectos_inversion].[$ ejecutados 2018].[All]" allUniqueName="[Proyectos_inversion].[$ ejecutados 2018].[All]" dimensionUniqueName="[Proyectos_inversion]" displayFolder="" count="0" memberValueDatatype="5" unbalanced="0"/>
    <cacheHierarchy uniqueName="[Proyectos_inversion].[% Avance $ 2018]" caption="% Avance $ 2018" attribute="1" defaultMemberUniqueName="[Proyectos_inversion].[% Avance $ 2018].[All]" allUniqueName="[Proyectos_inversion].[% Avance $ 2018].[All]" dimensionUniqueName="[Proyectos_inversion]" displayFolder="" count="0" memberValueDatatype="5" unbalanced="0"/>
    <cacheHierarchy uniqueName="[Proyectos_inversion].[$ programados 2019]" caption="$ programados 2019" attribute="1" defaultMemberUniqueName="[Proyectos_inversion].[$ programados 2019].[All]" allUniqueName="[Proyectos_inversion].[$ programados 2019].[All]" dimensionUniqueName="[Proyectos_inversion]" displayFolder="" count="0" memberValueDatatype="5" unbalanced="0"/>
    <cacheHierarchy uniqueName="[Proyectos_inversion].[$ ejecutados 2019]" caption="$ ejecutados 2019" attribute="1" defaultMemberUniqueName="[Proyectos_inversion].[$ ejecutados 2019].[All]" allUniqueName="[Proyectos_inversion].[$ ejecutados 2019].[All]" dimensionUniqueName="[Proyectos_inversion]" displayFolder="" count="0" memberValueDatatype="5" unbalanced="0"/>
    <cacheHierarchy uniqueName="[Proyectos_inversion].[% Avance $ 2019]" caption="% Avance $ 2019" attribute="1" defaultMemberUniqueName="[Proyectos_inversion].[% Avance $ 2019].[All]" allUniqueName="[Proyectos_inversion].[% Avance $ 2019].[All]" dimensionUniqueName="[Proyectos_inversion]" displayFolder="" count="0" memberValueDatatype="5" unbalanced="0"/>
    <cacheHierarchy uniqueName="[Proyectos_inversion].[$ programados 2020]" caption="$ programados 2020" attribute="1" defaultMemberUniqueName="[Proyectos_inversion].[$ programados 2020].[All]" allUniqueName="[Proyectos_inversion].[$ programados 2020].[All]" dimensionUniqueName="[Proyectos_inversion]" displayFolder="" count="0" memberValueDatatype="5" unbalanced="0"/>
    <cacheHierarchy uniqueName="[Proyectos_inversion].[$ ejecutados 2020]" caption="$ ejecutados 2020" attribute="1" defaultMemberUniqueName="[Proyectos_inversion].[$ ejecutados 2020].[All]" allUniqueName="[Proyectos_inversion].[$ ejecutados 2020].[All]" dimensionUniqueName="[Proyectos_inversion]" displayFolder="" count="0" memberValueDatatype="5" unbalanced="0"/>
    <cacheHierarchy uniqueName="[Proyectos_inversion].[% Avance $ 2020]" caption="% Avance $ 2020" attribute="1" defaultMemberUniqueName="[Proyectos_inversion].[% Avance $ 2020].[All]" allUniqueName="[Proyectos_inversion].[% Avance $ 2020].[All]" dimensionUniqueName="[Proyectos_inversion]" displayFolder="" count="0" memberValueDatatype="5" unbalanced="0"/>
    <cacheHierarchy uniqueName="[Proyectos_inversion].[$ programados PDD]" caption="$ programados PDD" attribute="1" defaultMemberUniqueName="[Proyectos_inversion].[$ programados PDD].[All]" allUniqueName="[Proyectos_inversion].[$ programados PDD].[All]" dimensionUniqueName="[Proyectos_inversion]" displayFolder="" count="0" memberValueDatatype="5" unbalanced="0"/>
    <cacheHierarchy uniqueName="[Proyectos_inversion].[$ ejecutados PDD]" caption="$ ejecutados PDD" attribute="1" defaultMemberUniqueName="[Proyectos_inversion].[$ ejecutados PDD].[All]" allUniqueName="[Proyectos_inversion].[$ ejecutados PDD].[All]" dimensionUniqueName="[Proyectos_inversion]" displayFolder="" count="0" memberValueDatatype="5" unbalanced="0"/>
    <cacheHierarchy uniqueName="[Proyectos_inversion].[% Avance $ PDD]" caption="% Avance $ PDD" attribute="1" defaultMemberUniqueName="[Proyectos_inversion].[% Avance $ PDD].[All]" allUniqueName="[Proyectos_inversion].[% Avance $ PDD].[All]" dimensionUniqueName="[Proyectos_inversion]" displayFolder="" count="0" memberValueDatatype="5" unbalanced="0"/>
    <cacheHierarchy uniqueName="[Recursos_Metaproducto].[gral_id_rep]" caption="gral_id_rep" attribute="1" defaultMemberUniqueName="[Recursos_Metaproducto].[gral_id_rep].[All]" allUniqueName="[Recursos_Metaproducto].[gral_id_rep].[All]" dimensionUniqueName="[Recursos_Metaproducto]" displayFolder="" count="0" memberValueDatatype="20" unbalanced="0"/>
    <cacheHierarchy uniqueName="[Recursos_Metaproducto].[gral_id]" caption="gral_id" attribute="1" defaultMemberUniqueName="[Recursos_Metaproducto].[gral_id].[All]" allUniqueName="[Recursos_Metaproducto].[gral_id].[All]" dimensionUniqueName="[Recursos_Metaproducto]" displayFolder="" count="0" memberValueDatatype="130" unbalanced="0"/>
    <cacheHierarchy uniqueName="[Recursos_Metaproducto].[Cod Plan de desarrollo]" caption="Cod Plan de desarrollo" attribute="1" defaultMemberUniqueName="[Recursos_Metaproducto].[Cod Plan de desarrollo].[All]" allUniqueName="[Recursos_Metaproducto].[Cod Plan de desarrollo].[All]" dimensionUniqueName="[Recursos_Metaproducto]" displayFolder="" count="0" memberValueDatatype="20" unbalanced="0"/>
    <cacheHierarchy uniqueName="[Recursos_Metaproducto].[Nombre plan de desarrollo]" caption="Nombre plan de desarrollo" attribute="1" defaultMemberUniqueName="[Recursos_Metaproducto].[Nombre plan de desarrollo].[All]" allUniqueName="[Recursos_Metaproducto].[Nombre plan de desarrollo].[All]" dimensionUniqueName="[Recursos_Metaproducto]" displayFolder="" count="0" memberValueDatatype="130" unbalanced="0"/>
    <cacheHierarchy uniqueName="[Recursos_Metaproducto].[Vigencia reporte]" caption="Vigencia reporte" attribute="1" defaultMemberUniqueName="[Recursos_Metaproducto].[Vigencia reporte].[All]" allUniqueName="[Recursos_Metaproducto].[Vigencia reporte].[All]" dimensionUniqueName="[Recursos_Metaproducto]" displayFolder="" count="0" memberValueDatatype="20" unbalanced="0"/>
    <cacheHierarchy uniqueName="[Recursos_Metaproducto].[Fecha seguimiento]" caption="Fecha seguimiento" attribute="1" defaultMemberUniqueName="[Recursos_Metaproducto].[Fecha seguimiento].[All]" allUniqueName="[Recursos_Metaproducto].[Fecha seguimiento].[All]" dimensionUniqueName="[Recursos_Metaproducto]" displayFolder="" count="0" memberValueDatatype="130" unbalanced="0"/>
    <cacheHierarchy uniqueName="[Recursos_Metaproducto].[Recursos tipo]" caption="Recursos tipo" attribute="1" defaultMemberUniqueName="[Recursos_Metaproducto].[Recursos tipo].[All]" allUniqueName="[Recursos_Metaproducto].[Recursos tipo].[All]" dimensionUniqueName="[Recursos_Metaproducto]" displayFolder="" count="0" memberValueDatatype="130" unbalanced="0"/>
    <cacheHierarchy uniqueName="[Recursos_Metaproducto].[Versión plan de acción]" caption="Versión plan de acción" attribute="1" defaultMemberUniqueName="[Recursos_Metaproducto].[Versión plan de acción].[All]" allUniqueName="[Recursos_Metaproducto].[Versión plan de acción].[All]" dimensionUniqueName="[Recursos_Metaproducto]" displayFolder="" count="0" memberValueDatatype="20" unbalanced="0"/>
    <cacheHierarchy uniqueName="[Recursos_Metaproducto].[Descripción versión plan de acción]" caption="Descripción versión plan de acción" attribute="1" defaultMemberUniqueName="[Recursos_Metaproducto].[Descripción versión plan de acción].[All]" allUniqueName="[Recursos_Metaproducto].[Descripción versión plan de acción].[All]" dimensionUniqueName="[Recursos_Metaproducto]" displayFolder="" count="0" memberValueDatatype="130" unbalanced="0"/>
    <cacheHierarchy uniqueName="[Recursos_Metaproducto].[Cod Sector]" caption="Cod Sector" attribute="1" defaultMemberUniqueName="[Recursos_Metaproducto].[Cod Sector].[All]" allUniqueName="[Recursos_Metaproducto].[Cod Sector].[All]" dimensionUniqueName="[Recursos_Metaproducto]" displayFolder="" count="0" memberValueDatatype="20" unbalanced="0"/>
    <cacheHierarchy uniqueName="[Recursos_Metaproducto].[Sector]" caption="Sector" attribute="1" defaultMemberUniqueName="[Recursos_Metaproducto].[Sector].[All]" allUniqueName="[Recursos_Metaproducto].[Sector].[All]" dimensionUniqueName="[Recursos_Metaproducto]" displayFolder="" count="0" memberValueDatatype="130" unbalanced="0"/>
    <cacheHierarchy uniqueName="[Recursos_Metaproducto].[Cod Entidad]" caption="Cod Entidad" attribute="1" defaultMemberUniqueName="[Recursos_Metaproducto].[Cod Entidad].[All]" allUniqueName="[Recursos_Metaproducto].[Cod Entidad].[All]" dimensionUniqueName="[Recursos_Metaproducto]" displayFolder="" count="0" memberValueDatatype="20" unbalanced="0"/>
    <cacheHierarchy uniqueName="[Recursos_Metaproducto].[Entidad]" caption="Entidad" attribute="1" defaultMemberUniqueName="[Recursos_Metaproducto].[Entidad].[All]" allUniqueName="[Recursos_Metaproducto].[Entidad].[All]" dimensionUniqueName="[Recursos_Metaproducto]" displayFolder="" count="0" memberValueDatatype="130" unbalanced="0"/>
    <cacheHierarchy uniqueName="[Recursos_Metaproducto].[Cod Pilar / Eje]" caption="Cod Pilar / Eje" attribute="1" defaultMemberUniqueName="[Recursos_Metaproducto].[Cod Pilar / Eje].[All]" allUniqueName="[Recursos_Metaproducto].[Cod Pilar / Eje].[All]" dimensionUniqueName="[Recursos_Metaproducto]" displayFolder="" count="0" memberValueDatatype="20" unbalanced="0"/>
    <cacheHierarchy uniqueName="[Recursos_Metaproducto].[Pilar / Eje]" caption="Pilar / Eje" attribute="1" defaultMemberUniqueName="[Recursos_Metaproducto].[Pilar / Eje].[All]" allUniqueName="[Recursos_Metaproducto].[Pilar / Eje].[All]" dimensionUniqueName="[Recursos_Metaproducto]" displayFolder="" count="0" memberValueDatatype="130" unbalanced="0"/>
    <cacheHierarchy uniqueName="[Recursos_Metaproducto].[Cod Programa]" caption="Cod Programa" attribute="1" defaultMemberUniqueName="[Recursos_Metaproducto].[Cod Programa].[All]" allUniqueName="[Recursos_Metaproducto].[Cod Programa].[All]" dimensionUniqueName="[Recursos_Metaproducto]" displayFolder="" count="0" memberValueDatatype="20" unbalanced="0"/>
    <cacheHierarchy uniqueName="[Recursos_Metaproducto].[Programa]" caption="Programa" attribute="1" defaultMemberUniqueName="[Recursos_Metaproducto].[Programa].[All]" allUniqueName="[Recursos_Metaproducto].[Programa].[All]" dimensionUniqueName="[Recursos_Metaproducto]" displayFolder="" count="0" memberValueDatatype="130" unbalanced="0"/>
    <cacheHierarchy uniqueName="[Recursos_Metaproducto].[gral_codigo_componente_n3]" caption="gral_codigo_componente_n3" attribute="1" defaultMemberUniqueName="[Recursos_Metaproducto].[gral_codigo_componente_n3].[All]" allUniqueName="[Recursos_Metaproducto].[gral_codigo_componente_n3].[All]" dimensionUniqueName="[Recursos_Metaproducto]" displayFolder="" count="0" memberValueDatatype="20" unbalanced="0"/>
    <cacheHierarchy uniqueName="[Recursos_Metaproducto].[gral_nombre_componente_n3]" caption="gral_nombre_componente_n3" attribute="1" defaultMemberUniqueName="[Recursos_Metaproducto].[gral_nombre_componente_n3].[All]" allUniqueName="[Recursos_Metaproducto].[gral_nombre_componente_n3].[All]" dimensionUniqueName="[Recursos_Metaproducto]" displayFolder="" count="0" memberValueDatatype="130" unbalanced="0"/>
    <cacheHierarchy uniqueName="[Recursos_Metaproducto].[gral_codigo_componente_n4]" caption="gral_codigo_componente_n4" attribute="1" defaultMemberUniqueName="[Recursos_Metaproducto].[gral_codigo_componente_n4].[All]" allUniqueName="[Recursos_Metaproducto].[gral_codigo_componente_n4].[All]" dimensionUniqueName="[Recursos_Metaproducto]" displayFolder="" count="0" memberValueDatatype="20" unbalanced="0"/>
    <cacheHierarchy uniqueName="[Recursos_Metaproducto].[gral_nombre_componente_n4]" caption="gral_nombre_componente_n4" attribute="1" defaultMemberUniqueName="[Recursos_Metaproducto].[gral_nombre_componente_n4].[All]" allUniqueName="[Recursos_Metaproducto].[gral_nombre_componente_n4].[All]" dimensionUniqueName="[Recursos_Metaproducto]" displayFolder="" count="0" memberValueDatatype="130" unbalanced="0"/>
    <cacheHierarchy uniqueName="[Recursos_Metaproducto].[gral_codigo_componente_n5]" caption="gral_codigo_componente_n5" attribute="1" defaultMemberUniqueName="[Recursos_Metaproducto].[gral_codigo_componente_n5].[All]" allUniqueName="[Recursos_Metaproducto].[gral_codigo_componente_n5].[All]" dimensionUniqueName="[Recursos_Metaproducto]" displayFolder="" count="0" memberValueDatatype="20" unbalanced="0"/>
    <cacheHierarchy uniqueName="[Recursos_Metaproducto].[gral_nombre_componente_n5]" caption="gral_nombre_componente_n5" attribute="1" defaultMemberUniqueName="[Recursos_Metaproducto].[gral_nombre_componente_n5].[All]" allUniqueName="[Recursos_Metaproducto].[gral_nombre_componente_n5].[All]" dimensionUniqueName="[Recursos_Metaproducto]" displayFolder="" count="0" memberValueDatatype="130" unbalanced="0"/>
    <cacheHierarchy uniqueName="[Recursos_Metaproducto].[gral_codigo_componente_n6]" caption="gral_codigo_componente_n6" attribute="1" defaultMemberUniqueName="[Recursos_Metaproducto].[gral_codigo_componente_n6].[All]" allUniqueName="[Recursos_Metaproducto].[gral_codigo_componente_n6].[All]" dimensionUniqueName="[Recursos_Metaproducto]" displayFolder="" count="0" memberValueDatatype="20" unbalanced="0"/>
    <cacheHierarchy uniqueName="[Recursos_Metaproducto].[gral_nombre_componente_n6]" caption="gral_nombre_componente_n6" attribute="1" defaultMemberUniqueName="[Recursos_Metaproducto].[gral_nombre_componente_n6].[All]" allUniqueName="[Recursos_Metaproducto].[gral_nombre_componente_n6].[All]" dimensionUniqueName="[Recursos_Metaproducto]" displayFolder="" count="0" memberValueDatatype="130" unbalanced="0"/>
    <cacheHierarchy uniqueName="[Recursos_Metaproducto].[gral_codigo_componente_n7]" caption="gral_codigo_componente_n7" attribute="1" defaultMemberUniqueName="[Recursos_Metaproducto].[gral_codigo_componente_n7].[All]" allUniqueName="[Recursos_Metaproducto].[gral_codigo_componente_n7].[All]" dimensionUniqueName="[Recursos_Metaproducto]" displayFolder="" count="0" memberValueDatatype="20" unbalanced="0"/>
    <cacheHierarchy uniqueName="[Recursos_Metaproducto].[Programa2]" caption="Programa2" attribute="1" defaultMemberUniqueName="[Recursos_Metaproducto].[Programa2].[All]" allUniqueName="[Recursos_Metaproducto].[Programa2].[All]" dimensionUniqueName="[Recursos_Metaproducto]" displayFolder="" count="0" memberValueDatatype="130" unbalanced="0"/>
    <cacheHierarchy uniqueName="[Recursos_Metaproducto].[Cod interno programa]" caption="Cod interno programa" attribute="1" defaultMemberUniqueName="[Recursos_Metaproducto].[Cod interno programa].[All]" allUniqueName="[Recursos_Metaproducto].[Cod interno programa].[All]" dimensionUniqueName="[Recursos_Metaproducto]" displayFolder="" count="0" memberValueDatatype="20" unbalanced="0"/>
    <cacheHierarchy uniqueName="[Recursos_Metaproducto].[Cod Proyecto prioritario]" caption="Cod Proyecto prioritario" attribute="1" defaultMemberUniqueName="[Recursos_Metaproducto].[Cod Proyecto prioritario].[All]" allUniqueName="[Recursos_Metaproducto].[Cod Proyecto prioritario].[All]" dimensionUniqueName="[Recursos_Metaproducto]" displayFolder="" count="0" memberValueDatatype="20" unbalanced="0"/>
    <cacheHierarchy uniqueName="[Recursos_Metaproducto].[Proyecto prioritario]" caption="Proyecto prioritario" attribute="1" defaultMemberUniqueName="[Recursos_Metaproducto].[Proyecto prioritario].[All]" allUniqueName="[Recursos_Metaproducto].[Proyecto prioritario].[All]" dimensionUniqueName="[Recursos_Metaproducto]" displayFolder="" count="0" memberValueDatatype="130" unbalanced="0"/>
    <cacheHierarchy uniqueName="[Recursos_Metaproducto].[Cod Meta Producto]" caption="Cod Meta Producto" attribute="1" defaultMemberUniqueName="[Recursos_Metaproducto].[Cod Meta Producto].[All]" allUniqueName="[Recursos_Metaproducto].[Cod Meta Producto].[All]" dimensionUniqueName="[Recursos_Metaproducto]" displayFolder="" count="2" memberValueDatatype="20" unbalanced="0"/>
    <cacheHierarchy uniqueName="[Recursos_Metaproducto].[Meta producto]" caption="Meta producto" attribute="1" defaultMemberUniqueName="[Recursos_Metaproducto].[Meta producto].[All]" allUniqueName="[Recursos_Metaproducto].[Meta producto].[All]" dimensionUniqueName="[Recursos_Metaproducto]" displayFolder="" count="0" memberValueDatatype="130" unbalanced="0"/>
    <cacheHierarchy uniqueName="[Recursos_Metaproducto].[$ programados 2016]" caption="$ programados 2016" attribute="1" defaultMemberUniqueName="[Recursos_Metaproducto].[$ programados 2016].[All]" allUniqueName="[Recursos_Metaproducto].[$ programados 2016].[All]" dimensionUniqueName="[Recursos_Metaproducto]" displayFolder="" count="0" memberValueDatatype="5" unbalanced="0"/>
    <cacheHierarchy uniqueName="[Recursos_Metaproducto].[$ ejecutados 2016]" caption="$ ejecutados 2016" attribute="1" defaultMemberUniqueName="[Recursos_Metaproducto].[$ ejecutados 2016].[All]" allUniqueName="[Recursos_Metaproducto].[$ ejecutados 2016].[All]" dimensionUniqueName="[Recursos_Metaproducto]" displayFolder="" count="0" memberValueDatatype="5" unbalanced="0"/>
    <cacheHierarchy uniqueName="[Recursos_Metaproducto].[% Avance $ 2016]" caption="% Avance $ 2016" attribute="1" defaultMemberUniqueName="[Recursos_Metaproducto].[% Avance $ 2016].[All]" allUniqueName="[Recursos_Metaproducto].[% Avance $ 2016].[All]" dimensionUniqueName="[Recursos_Metaproducto]" displayFolder="" count="0" memberValueDatatype="5" unbalanced="0"/>
    <cacheHierarchy uniqueName="[Recursos_Metaproducto].[$ programados 2017]" caption="$ programados 2017" attribute="1" defaultMemberUniqueName="[Recursos_Metaproducto].[$ programados 2017].[All]" allUniqueName="[Recursos_Metaproducto].[$ programados 2017].[All]" dimensionUniqueName="[Recursos_Metaproducto]" displayFolder="" count="0" memberValueDatatype="5" unbalanced="0"/>
    <cacheHierarchy uniqueName="[Recursos_Metaproducto].[$ ejecutados 2017]" caption="$ ejecutados 2017" attribute="1" defaultMemberUniqueName="[Recursos_Metaproducto].[$ ejecutados 2017].[All]" allUniqueName="[Recursos_Metaproducto].[$ ejecutados 2017].[All]" dimensionUniqueName="[Recursos_Metaproducto]" displayFolder="" count="0" memberValueDatatype="5" unbalanced="0"/>
    <cacheHierarchy uniqueName="[Recursos_Metaproducto].[% Avance $ 2017]" caption="% Avance $ 2017" attribute="1" defaultMemberUniqueName="[Recursos_Metaproducto].[% Avance $ 2017].[All]" allUniqueName="[Recursos_Metaproducto].[% Avance $ 2017].[All]" dimensionUniqueName="[Recursos_Metaproducto]" displayFolder="" count="0" memberValueDatatype="5" unbalanced="0"/>
    <cacheHierarchy uniqueName="[Recursos_Metaproducto].[$ programados 2018]" caption="$ programados 2018" attribute="1" defaultMemberUniqueName="[Recursos_Metaproducto].[$ programados 2018].[All]" allUniqueName="[Recursos_Metaproducto].[$ programados 2018].[All]" dimensionUniqueName="[Recursos_Metaproducto]" displayFolder="" count="0" memberValueDatatype="5" unbalanced="0"/>
    <cacheHierarchy uniqueName="[Recursos_Metaproducto].[$ ejecutados 2018]" caption="$ ejecutados 2018" attribute="1" defaultMemberUniqueName="[Recursos_Metaproducto].[$ ejecutados 2018].[All]" allUniqueName="[Recursos_Metaproducto].[$ ejecutados 2018].[All]" dimensionUniqueName="[Recursos_Metaproducto]" displayFolder="" count="0" memberValueDatatype="5" unbalanced="0"/>
    <cacheHierarchy uniqueName="[Recursos_Metaproducto].[% Avance $ 2018]" caption="% Avance $ 2018" attribute="1" defaultMemberUniqueName="[Recursos_Metaproducto].[% Avance $ 2018].[All]" allUniqueName="[Recursos_Metaproducto].[% Avance $ 2018].[All]" dimensionUniqueName="[Recursos_Metaproducto]" displayFolder="" count="0" memberValueDatatype="5" unbalanced="0"/>
    <cacheHierarchy uniqueName="[Recursos_Metaproducto].[$ programados 2019]" caption="$ programados 2019" attribute="1" defaultMemberUniqueName="[Recursos_Metaproducto].[$ programados 2019].[All]" allUniqueName="[Recursos_Metaproducto].[$ programados 2019].[All]" dimensionUniqueName="[Recursos_Metaproducto]" displayFolder="" count="0" memberValueDatatype="5" unbalanced="0"/>
    <cacheHierarchy uniqueName="[Recursos_Metaproducto].[$ ejecutados 2019]" caption="$ ejecutados 2019" attribute="1" defaultMemberUniqueName="[Recursos_Metaproducto].[$ ejecutados 2019].[All]" allUniqueName="[Recursos_Metaproducto].[$ ejecutados 2019].[All]" dimensionUniqueName="[Recursos_Metaproducto]" displayFolder="" count="0" memberValueDatatype="5" unbalanced="0"/>
    <cacheHierarchy uniqueName="[Recursos_Metaproducto].[% Avance $ 2019]" caption="% Avance $ 2019" attribute="1" defaultMemberUniqueName="[Recursos_Metaproducto].[% Avance $ 2019].[All]" allUniqueName="[Recursos_Metaproducto].[% Avance $ 2019].[All]" dimensionUniqueName="[Recursos_Metaproducto]" displayFolder="" count="0" memberValueDatatype="5" unbalanced="0"/>
    <cacheHierarchy uniqueName="[Recursos_Metaproducto].[$ programados 2020]" caption="$ programados 2020" attribute="1" defaultMemberUniqueName="[Recursos_Metaproducto].[$ programados 2020].[All]" allUniqueName="[Recursos_Metaproducto].[$ programados 2020].[All]" dimensionUniqueName="[Recursos_Metaproducto]" displayFolder="" count="0" memberValueDatatype="5" unbalanced="0"/>
    <cacheHierarchy uniqueName="[Recursos_Metaproducto].[$ ejecutados 2020]" caption="$ ejecutados 2020" attribute="1" defaultMemberUniqueName="[Recursos_Metaproducto].[$ ejecutados 2020].[All]" allUniqueName="[Recursos_Metaproducto].[$ ejecutados 2020].[All]" dimensionUniqueName="[Recursos_Metaproducto]" displayFolder="" count="0" memberValueDatatype="5" unbalanced="0"/>
    <cacheHierarchy uniqueName="[Recursos_Metaproducto].[% Avance $ 2020]" caption="% Avance $ 2020" attribute="1" defaultMemberUniqueName="[Recursos_Metaproducto].[% Avance $ 2020].[All]" allUniqueName="[Recursos_Metaproducto].[% Avance $ 2020].[All]" dimensionUniqueName="[Recursos_Metaproducto]" displayFolder="" count="0" memberValueDatatype="5" unbalanced="0"/>
    <cacheHierarchy uniqueName="[Recursos_Metaproducto].[$ programados PDD]" caption="$ programados PDD" attribute="1" defaultMemberUniqueName="[Recursos_Metaproducto].[$ programados PDD].[All]" allUniqueName="[Recursos_Metaproducto].[$ programados PDD].[All]" dimensionUniqueName="[Recursos_Metaproducto]" displayFolder="" count="0" memberValueDatatype="5" unbalanced="0"/>
    <cacheHierarchy uniqueName="[Recursos_Metaproducto].[$ ejecutados PDD]" caption="$ ejecutados PDD" attribute="1" defaultMemberUniqueName="[Recursos_Metaproducto].[$ ejecutados PDD].[All]" allUniqueName="[Recursos_Metaproducto].[$ ejecutados PDD].[All]" dimensionUniqueName="[Recursos_Metaproducto]" displayFolder="" count="0" memberValueDatatype="5" unbalanced="0"/>
    <cacheHierarchy uniqueName="[Recursos_Metaproducto].[% Avance $ PDD]" caption="% Avance $ PDD" attribute="1" defaultMemberUniqueName="[Recursos_Metaproducto].[% Avance $ PDD].[All]" allUniqueName="[Recursos_Metaproducto].[% Avance $ PDD].[All]" dimensionUniqueName="[Recursos_Metaproducto]" displayFolder="" count="0" memberValueDatatype="5" unbalanced="0"/>
    <cacheHierarchy uniqueName="[Recursos_Metaproducto].[Meta asociada]" caption="Meta asociada" attribute="1" defaultMemberUniqueName="[Recursos_Metaproducto].[Meta asociada].[All]" allUniqueName="[Recursos_Metaproducto].[Meta asociada].[All]" dimensionUniqueName="[Recursos_Metaproducto]" displayFolder="" count="0" memberValueDatatype="130" unbalanced="0"/>
    <cacheHierarchy uniqueName="[Measures].[__XL_Count Proyectos_inversion]" caption="__XL_Count Proyectos_inversion" measure="1" displayFolder="" measureGroup="Proyectos_inversion" count="0" hidden="1"/>
    <cacheHierarchy uniqueName="[Measures].[__XL_Count Magnitud_Metaproducto]" caption="__XL_Count Magnitud_Metaproducto" measure="1" displayFolder="" measureGroup="Magnitud_Metaproducto" count="0" hidden="1"/>
    <cacheHierarchy uniqueName="[Measures].[__XL_Count Recursos_Metaproducto]" caption="__XL_Count Recursos_Metaproducto" measure="1" displayFolder="" measureGroup="Recursos_Metaproducto" count="0" hidden="1"/>
    <cacheHierarchy uniqueName="[Measures].[__XL_Count Estructura_plan]" caption="__XL_Count Estructura_plan" measure="1" displayFolder="" measureGroup="Estructura_plan" count="0" hidden="1"/>
    <cacheHierarchy uniqueName="[Measures].[__No hay medidas definidas]" caption="__No hay medidas definidas" measure="1" displayFolder="" count="0" hidden="1"/>
    <cacheHierarchy uniqueName="[Measures].[Suma de Programación actual]" caption="Suma de Programación actu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a de Ejecución]" caption="Suma de Ejecución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a de $ programados 2016]" caption="Suma de $ program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a de $ ejecutados 2016]" caption="Suma de $ ejecut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a de $ programados 2017]" caption="Suma de $ program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$ ejecutados 2017]" caption="Suma de $ ejecut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8"/>
        </ext>
      </extLst>
    </cacheHierarchy>
    <cacheHierarchy uniqueName="[Measures].[Suma de $ programados 2018]" caption="Suma de $ program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0"/>
        </ext>
      </extLst>
    </cacheHierarchy>
    <cacheHierarchy uniqueName="[Measures].[Suma de $ ejecutados 2018]" caption="Suma de $ ejecut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1"/>
        </ext>
      </extLst>
    </cacheHierarchy>
    <cacheHierarchy uniqueName="[Measures].[Suma de $ programados 2019]" caption="Suma de $ program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3"/>
        </ext>
      </extLst>
    </cacheHierarchy>
    <cacheHierarchy uniqueName="[Measures].[Suma de $ ejecutados 2019]" caption="Suma de $ ejecut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4"/>
        </ext>
      </extLst>
    </cacheHierarchy>
    <cacheHierarchy uniqueName="[Measures].[Suma de $ programados 2020]" caption="Suma de $ program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6"/>
        </ext>
      </extLst>
    </cacheHierarchy>
    <cacheHierarchy uniqueName="[Measures].[Suma de $ ejecutados 2020]" caption="Suma de $ ejecut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7"/>
        </ext>
      </extLst>
    </cacheHierarchy>
    <cacheHierarchy uniqueName="[Measures].[Suma de % Avance total Plan de Desarrollo]" caption="Suma de % Avance total Plan de Desarroll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Faltante]" caption="Suma de Faltant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Magnitud programada 2016]" caption="Suma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Magnitud ejecutada 2016]" caption="Suma de Magnitud ejecut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Magnitud programada 2017]" caption="Suma de Magnitud program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Magnitud ejecutada 2017]" caption="Suma de Magnitud ejecut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a de % avance 2016]" caption="Suma de % avance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% avance 2017]" caption="Suma de % avance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Magnitud programada 2018]" caption="Suma de Magnitud program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a de Magnitud ejecutada 2018]" caption="Suma de Magnitud ejecut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a de % avance 2018]" caption="Suma de % avance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a de Magnitud programada 2019]" caption="Suma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Magnitud ejecutada 2019]" caption="Suma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% avance 2019]" caption="Suma de % avance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a de Magnitud programada 2020]" caption="Suma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Magnitud ejecutada 2020]" caption="Suma de Magnitud ejecut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a de % avance 2020]" caption="Suma de % avance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a de Cod Meta Producto]" caption="Suma de Cod Meta Product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Meta proyecto]" caption="Recuento de Meta proyect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Codigo interno meta]" caption="Suma de Codigo interno meta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% Avance $ PDD]" caption="Suma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% Avance PDD]" caption="Recuent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Recuento de Magnitud ejecutada PDD]" caption="Recuent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Recuento de Meta asociada]" caption="Recuento de Meta asociad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Recuento de Tipo anualización]" caption="Recuento de Tipo anualizac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$ programados 2016 2]" caption="Suma de $ program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a de $ ejecutados 2016 2]" caption="Suma de $ ejecut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uma de % Avance $ 2016]" caption="Suma de % Avance $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uma de $ programados 2017 2]" caption="Suma de $ program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$ ejecutados 2017 2]" caption="Suma de $ ejecut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uma de % Avance $ 2017]" caption="Suma de % Avance $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uma de $ programados 2018 2]" caption="Suma de $ program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uma de $ ejecutados 2018 2]" caption="Suma de $ ejecut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Suma de % Avance $ 2018]" caption="Suma de % Avance $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$ programados 2019 2]" caption="Suma de $ program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$ ejecutados 2019 2]" caption="Suma de $ ejecut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uma de % Avance $ 2019]" caption="Suma de % Avance $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uma de $ programados 2020 2]" caption="Suma de $ program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uma de $ ejecutados 2020 2]" caption="Suma de $ ejecut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% Avance $ 2020]" caption="Suma de % Avance $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$ programados PDD]" caption="Suma de $ program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uma de $ ejecutados PDD]" caption="Suma de $ ejecut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0"/>
        </ext>
      </extLst>
    </cacheHierarchy>
    <cacheHierarchy uniqueName="[Measures].[Suma de Cod Programa]" caption="Suma de Cod Program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Recuento de Proyecto de inversión]" caption="Recuento de Proyecto de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Codigo proyecto inversión]" caption="Suma de Codigo proyecto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Cod Meta Producto 2]" caption="Suma de Cod Meta Producto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Cod Proyecto prioritario]" caption="Suma de Cod Proyecto prioritari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Cod Pilar / Eje]" caption="Suma de Cod Pilar / Eje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Cod Programa 2]" caption="Suma de Cod Programa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a de Cod Proyecto prioritario 2]" caption="Suma de Cod Proyecto prioritario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od Pilar / Eje 2]" caption="Suma de Cod Pilar / Eje 2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Recuento de Meta producto]" caption="Recuento de Meta producto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a de Programación inicial]" caption="Suma de Programación inici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medio de Magnitud programada 2016]" caption="Promedio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Promedio de Magnitud programada 2019]" caption="Promedio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Promedio de Magnitud ejecutada 2019]" caption="Promedio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Promedio de Magnitud programada 2020]" caption="Promedio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Recuento de Magnitud programada PDD]" caption="Recuent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programada PDD]" caption="Promedi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a de Magnitud programada PDD]" caption="Suma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ejecutada PDD]" caption="Promedi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 Avance $ PDD]" caption="Promedio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% Avance PDD]" caption="Suma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Promedio de % Avance PDD]" caption="Promedi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 Avance]" caption="Suma de % Avanc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462899665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Luz Dary Guerrero Tibata" refreshedDate="44019.60249085648" createdVersion="5" refreshedVersion="6" minRefreshableVersion="3" recordCount="0" supportSubquery="1" supportAdvancedDrill="1">
  <cacheSource type="external" connectionId="5"/>
  <cacheFields count="14">
    <cacheField name="[Proyectos_inversion].[Codigo proyecto inversión].[Codigo proyecto inversión]" caption="Codigo proyecto inversión" numFmtId="0" hierarchy="39" level="1">
      <sharedItems containsSemiMixedTypes="0" containsNonDate="0" containsString="0"/>
    </cacheField>
    <cacheField name="[Measures].[Suma de $ programados 2016 2]" caption="Suma de $ programados 2016 2" numFmtId="0" hierarchy="175" level="32767"/>
    <cacheField name="[Measures].[Suma de $ ejecutados 2016 2]" caption="Suma de $ ejecutados 2016 2" numFmtId="0" hierarchy="176" level="32767"/>
    <cacheField name="[Proyectos_inversion].[Codigo interno meta].[Codigo interno meta]" caption="Codigo interno meta" numFmtId="0" hierarchy="42" level="1">
      <sharedItems containsSemiMixedTypes="0" containsString="0" containsNumber="1" containsInteger="1" minValue="1" maxValue="23" count="2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</sharedItems>
      <extLst>
        <ext xmlns:x15="http://schemas.microsoft.com/office/spreadsheetml/2010/11/main" uri="{4F2E5C28-24EA-4eb8-9CBF-B6C8F9C3D259}">
          <x15:cachedUniqueNames>
            <x15:cachedUniqueName index="0" name="[Proyectos_inversion].[Codigo interno meta].&amp;[1]"/>
            <x15:cachedUniqueName index="1" name="[Proyectos_inversion].[Codigo interno meta].&amp;[2]"/>
            <x15:cachedUniqueName index="2" name="[Proyectos_inversion].[Codigo interno meta].&amp;[3]"/>
            <x15:cachedUniqueName index="3" name="[Proyectos_inversion].[Codigo interno meta].&amp;[4]"/>
            <x15:cachedUniqueName index="4" name="[Proyectos_inversion].[Codigo interno meta].&amp;[5]"/>
            <x15:cachedUniqueName index="5" name="[Proyectos_inversion].[Codigo interno meta].&amp;[6]"/>
            <x15:cachedUniqueName index="6" name="[Proyectos_inversion].[Codigo interno meta].&amp;[7]"/>
            <x15:cachedUniqueName index="7" name="[Proyectos_inversion].[Codigo interno meta].&amp;[8]"/>
            <x15:cachedUniqueName index="8" name="[Proyectos_inversion].[Codigo interno meta].&amp;[9]"/>
            <x15:cachedUniqueName index="9" name="[Proyectos_inversion].[Codigo interno meta].&amp;[10]"/>
            <x15:cachedUniqueName index="10" name="[Proyectos_inversion].[Codigo interno meta].&amp;[11]"/>
            <x15:cachedUniqueName index="11" name="[Proyectos_inversion].[Codigo interno meta].&amp;[12]"/>
            <x15:cachedUniqueName index="12" name="[Proyectos_inversion].[Codigo interno meta].&amp;[13]"/>
            <x15:cachedUniqueName index="13" name="[Proyectos_inversion].[Codigo interno meta].&amp;[14]"/>
            <x15:cachedUniqueName index="14" name="[Proyectos_inversion].[Codigo interno meta].&amp;[15]"/>
            <x15:cachedUniqueName index="15" name="[Proyectos_inversion].[Codigo interno meta].&amp;[16]"/>
            <x15:cachedUniqueName index="16" name="[Proyectos_inversion].[Codigo interno meta].&amp;[17]"/>
            <x15:cachedUniqueName index="17" name="[Proyectos_inversion].[Codigo interno meta].&amp;[18]"/>
            <x15:cachedUniqueName index="18" name="[Proyectos_inversion].[Codigo interno meta].&amp;[19]"/>
            <x15:cachedUniqueName index="19" name="[Proyectos_inversion].[Codigo interno meta].&amp;[20]"/>
            <x15:cachedUniqueName index="20" name="[Proyectos_inversion].[Codigo interno meta].&amp;[21]"/>
            <x15:cachedUniqueName index="21" name="[Proyectos_inversion].[Codigo interno meta].&amp;[22]"/>
            <x15:cachedUniqueName index="22" name="[Proyectos_inversion].[Codigo interno meta].&amp;[23]"/>
          </x15:cachedUniqueNames>
        </ext>
      </extLst>
    </cacheField>
    <cacheField name="[Measures].[Suma de $ programados 2017 2]" caption="Suma de $ programados 2017 2" numFmtId="0" hierarchy="178" level="32767"/>
    <cacheField name="[Measures].[Suma de $ ejecutados 2017 2]" caption="Suma de $ ejecutados 2017 2" numFmtId="0" hierarchy="179" level="32767"/>
    <cacheField name="[Measures].[Suma de $ programados 2018 2]" caption="Suma de $ programados 2018 2" numFmtId="0" hierarchy="181" level="32767"/>
    <cacheField name="[Measures].[Suma de $ ejecutados 2018 2]" caption="Suma de $ ejecutados 2018 2" numFmtId="0" hierarchy="182" level="32767"/>
    <cacheField name="[Measures].[Suma de $ programados 2019 2]" caption="Suma de $ programados 2019 2" numFmtId="0" hierarchy="184" level="32767"/>
    <cacheField name="[Measures].[Suma de $ ejecutados 2019 2]" caption="Suma de $ ejecutados 2019 2" numFmtId="0" hierarchy="185" level="32767"/>
    <cacheField name="[Measures].[Suma de $ programados 2020 2]" caption="Suma de $ programados 2020 2" numFmtId="0" hierarchy="187" level="32767"/>
    <cacheField name="[Measures].[Suma de $ programados PDD]" caption="Suma de $ programados PDD" numFmtId="0" hierarchy="190" level="32767"/>
    <cacheField name="[Measures].[Suma de $ ejecutados PDD]" caption="Suma de $ ejecutados PDD" numFmtId="0" hierarchy="191" level="32767"/>
    <cacheField name="[Measures].[Promedio de % Avance $ PDD]" caption="Promedio de % Avance $ PDD" numFmtId="0" hierarchy="211" level="32767"/>
  </cacheFields>
  <cacheHierarchies count="215">
    <cacheHierarchy uniqueName="[Estructura_plan].[Cod Pilar / Eje]" caption="Cod Pilar / Eje" attribute="1" defaultMemberUniqueName="[Estructura_plan].[Cod Pilar / Eje].[All]" allUniqueName="[Estructura_plan].[Cod Pilar / Eje].[All]" dimensionUniqueName="[Estructura_plan]" displayFolder="" count="0" memberValueDatatype="20" unbalanced="0"/>
    <cacheHierarchy uniqueName="[Estructura_plan].[Pilar / Eje]" caption="Pilar / Eje" attribute="1" defaultMemberUniqueName="[Estructura_plan].[Pilar / Eje].[All]" allUniqueName="[Estructura_plan].[Pilar / Eje].[All]" dimensionUniqueName="[Estructura_plan]" displayFolder="" count="0" memberValueDatatype="130" unbalanced="0"/>
    <cacheHierarchy uniqueName="[Estructura_plan].[Cod Programa]" caption="Cod Programa" attribute="1" defaultMemberUniqueName="[Estructura_plan].[Cod Programa].[All]" allUniqueName="[Estructura_plan].[Cod Programa].[All]" dimensionUniqueName="[Estructura_plan]" displayFolder="" count="0" memberValueDatatype="20" unbalanced="0"/>
    <cacheHierarchy uniqueName="[Estructura_plan].[Programa]" caption="Programa" attribute="1" defaultMemberUniqueName="[Estructura_plan].[Programa].[All]" allUniqueName="[Estructura_plan].[Programa].[All]" dimensionUniqueName="[Estructura_plan]" displayFolder="" count="0" memberValueDatatype="130" unbalanced="0"/>
    <cacheHierarchy uniqueName="[Estructura_plan].[Cod Proyecto prioritario]" caption="Cod Proyecto prioritario" attribute="1" defaultMemberUniqueName="[Estructura_plan].[Cod Proyecto prioritario].[All]" allUniqueName="[Estructura_plan].[Cod Proyecto prioritario].[All]" dimensionUniqueName="[Estructura_plan]" displayFolder="" count="0" memberValueDatatype="20" unbalanced="0"/>
    <cacheHierarchy uniqueName="[Estructura_plan].[Proyecto prioritario]" caption="Proyecto prioritario" attribute="1" defaultMemberUniqueName="[Estructura_plan].[Proyecto prioritario].[All]" allUniqueName="[Estructura_plan].[Proyecto prioritario].[All]" dimensionUniqueName="[Estructura_plan]" displayFolder="" count="0" memberValueDatatype="130" unbalanced="0"/>
    <cacheHierarchy uniqueName="[Magnitud_Metaproducto].[ind_id_rep]" caption="ind_id_rep" attribute="1" defaultMemberUniqueName="[Magnitud_Metaproducto].[ind_id_rep].[All]" allUniqueName="[Magnitud_Metaproducto].[ind_id_rep].[All]" dimensionUniqueName="[Magnitud_Metaproducto]" displayFolder="" count="0" memberValueDatatype="20" unbalanced="0"/>
    <cacheHierarchy uniqueName="[Magnitud_Metaproducto].[ind_id]" caption="ind_id" attribute="1" defaultMemberUniqueName="[Magnitud_Metaproducto].[ind_id].[All]" allUniqueName="[Magnitud_Metaproducto].[ind_id].[All]" dimensionUniqueName="[Magnitud_Metaproducto]" displayFolder="" count="0" memberValueDatatype="130" unbalanced="0"/>
    <cacheHierarchy uniqueName="[Magnitud_Metaproducto].[ind_codigo_pd]" caption="ind_codigo_pd" attribute="1" defaultMemberUniqueName="[Magnitud_Metaproducto].[ind_codigo_pd].[All]" allUniqueName="[Magnitud_Metaproducto].[ind_codigo_pd].[All]" dimensionUniqueName="[Magnitud_Metaproducto]" displayFolder="" count="0" memberValueDatatype="20" unbalanced="0"/>
    <cacheHierarchy uniqueName="[Magnitud_Metaproducto].[ind_ano_prog_repr]" caption="ind_ano_prog_repr" attribute="1" defaultMemberUniqueName="[Magnitud_Metaproducto].[ind_ano_prog_repr].[All]" allUniqueName="[Magnitud_Metaproducto].[ind_ano_prog_repr].[All]" dimensionUniqueName="[Magnitud_Metaproducto]" displayFolder="" count="0" memberValueDatatype="20" unbalanced="0"/>
    <cacheHierarchy uniqueName="[Magnitud_Metaproducto].[ind_version_pa]" caption="ind_version_pa" attribute="1" defaultMemberUniqueName="[Magnitud_Metaproducto].[ind_version_pa].[All]" allUniqueName="[Magnitud_Metaproducto].[ind_version_pa].[All]" dimensionUniqueName="[Magnitud_Metaproducto]" displayFolder="" count="0" memberValueDatatype="20" unbalanced="0"/>
    <cacheHierarchy uniqueName="[Magnitud_Metaproducto].[Cod Sector]" caption="Cod Sector" attribute="1" defaultMemberUniqueName="[Magnitud_Metaproducto].[Cod Sector].[All]" allUniqueName="[Magnitud_Metaproducto].[Cod Sector].[All]" dimensionUniqueName="[Magnitud_Metaproducto]" displayFolder="" count="0" memberValueDatatype="20" unbalanced="0"/>
    <cacheHierarchy uniqueName="[Magnitud_Metaproducto].[Cod Entidad]" caption="Cod Entidad" attribute="1" defaultMemberUniqueName="[Magnitud_Metaproducto].[Cod Entidad].[All]" allUniqueName="[Magnitud_Metaproducto].[Cod Entidad].[All]" dimensionUniqueName="[Magnitud_Metaproducto]" displayFolder="" count="0" memberValueDatatype="20" unbalanced="0"/>
    <cacheHierarchy uniqueName="[Magnitud_Metaproducto].[Cod interno programa]" caption="Cod interno programa" attribute="1" defaultMemberUniqueName="[Magnitud_Metaproducto].[Cod interno programa].[All]" allUniqueName="[Magnitud_Metaproducto].[Cod interno programa].[All]" dimensionUniqueName="[Magnitud_Metaproducto]" displayFolder="" count="0" memberValueDatatype="20" unbalanced="0"/>
    <cacheHierarchy uniqueName="[Magnitud_Metaproducto].[Cod Proyecto prioritario]" caption="Cod Proyecto prioritario" attribute="1" defaultMemberUniqueName="[Magnitud_Metaproducto].[Cod Proyecto prioritario].[All]" allUniqueName="[Magnitud_Metaproducto].[Cod Proyecto prioritario].[All]" dimensionUniqueName="[Magnitud_Metaproducto]" displayFolder="" count="0" memberValueDatatype="20" unbalanced="0"/>
    <cacheHierarchy uniqueName="[Magnitud_Metaproducto].[Cod Meta Producto]" caption="Cod Meta Producto" attribute="1" defaultMemberUniqueName="[Magnitud_Metaproducto].[Cod Meta Producto].[All]" allUniqueName="[Magnitud_Metaproducto].[Cod Meta Producto].[All]" dimensionUniqueName="[Magnitud_Metaproducto]" displayFolder="" count="0" memberValueDatatype="20" unbalanced="0"/>
    <cacheHierarchy uniqueName="[Magnitud_Metaproducto].[Cod Indicador]" caption="Cod Indicador" attribute="1" defaultMemberUniqueName="[Magnitud_Metaproducto].[Cod Indicador].[All]" allUniqueName="[Magnitud_Metaproducto].[Cod Indicador].[All]" dimensionUniqueName="[Magnitud_Metaproducto]" displayFolder="" count="0" memberValueDatatype="20" unbalanced="0"/>
    <cacheHierarchy uniqueName="[Magnitud_Metaproducto].[Nombre indicador]" caption="Nombre indicador" attribute="1" defaultMemberUniqueName="[Magnitud_Metaproducto].[Nombre indicador].[All]" allUniqueName="[Magnitud_Metaproducto].[Nombre indicador].[All]" dimensionUniqueName="[Magnitud_Metaproducto]" displayFolder="" count="0" memberValueDatatype="130" unbalanced="0"/>
    <cacheHierarchy uniqueName="[Magnitud_Metaproducto].[Tipo de anualización indicador]" caption="Tipo de anualización indicador" attribute="1" defaultMemberUniqueName="[Magnitud_Metaproducto].[Tipo de anualización indicador].[All]" allUniqueName="[Magnitud_Metaproducto].[Tipo de anualización indicador].[All]" dimensionUniqueName="[Magnitud_Metaproducto]" displayFolder="" count="0" memberValueDatatype="130" unbalanced="0"/>
    <cacheHierarchy uniqueName="[Magnitud_Metaproducto].[Cod estado indicador en plan de acción]" caption="Cod estado indicador en plan de acción" attribute="1" defaultMemberUniqueName="[Magnitud_Metaproducto].[Cod estado indicador en plan de acción].[All]" allUniqueName="[Magnitud_Metaproducto].[Cod estado indicador en plan de acción].[All]" dimensionUniqueName="[Magnitud_Metaproducto]" displayFolder="" count="0" memberValueDatatype="20" unbalanced="0"/>
    <cacheHierarchy uniqueName="[Magnitud_Metaproducto].[Estado indicador en plan de acción]" caption="Estado indicador en plan de acción" attribute="1" defaultMemberUniqueName="[Magnitud_Metaproducto].[Estado indicador en plan de acción].[All]" allUniqueName="[Magnitud_Metaproducto].[Estado indicador en plan de acción].[All]" dimensionUniqueName="[Magnitud_Metaproducto]" displayFolder="" count="0" memberValueDatatype="130" unbalanced="0"/>
    <cacheHierarchy uniqueName="[Magnitud_Metaproducto].[Vigencia]" caption="Vigencia" attribute="1" defaultMemberUniqueName="[Magnitud_Metaproducto].[Vigencia].[All]" allUniqueName="[Magnitud_Metaproducto].[Vigencia].[All]" dimensionUniqueName="[Magnitud_Metaproducto]" displayFolder="" count="0" memberValueDatatype="20" unbalanced="0"/>
    <cacheHierarchy uniqueName="[Magnitud_Metaproducto].[Programación inicial]" caption="Programación inicial" attribute="1" defaultMemberUniqueName="[Magnitud_Metaproducto].[Programación inicial].[All]" allUniqueName="[Magnitud_Metaproducto].[Programación inicial].[All]" dimensionUniqueName="[Magnitud_Metaproducto]" displayFolder="" count="0" memberValueDatatype="5" unbalanced="0"/>
    <cacheHierarchy uniqueName="[Magnitud_Metaproducto].[Programación actual]" caption="Programación actual" attribute="1" defaultMemberUniqueName="[Magnitud_Metaproducto].[Programación actual].[All]" allUniqueName="[Magnitud_Metaproducto].[Programación actual].[All]" dimensionUniqueName="[Magnitud_Metaproducto]" displayFolder="" count="0" memberValueDatatype="5" unbalanced="0"/>
    <cacheHierarchy uniqueName="[Magnitud_Metaproducto].[Ejecución]" caption="Ejecución" attribute="1" defaultMemberUniqueName="[Magnitud_Metaproducto].[Ejecución].[All]" allUniqueName="[Magnitud_Metaproducto].[Ejecución].[All]" dimensionUniqueName="[Magnitud_Metaproducto]" displayFolder="" count="0" memberValueDatatype="5" unbalanced="0"/>
    <cacheHierarchy uniqueName="[Magnitud_Metaproducto].[% Avance]" caption="% Avance" attribute="1" defaultMemberUniqueName="[Magnitud_Metaproducto].[% Avance].[All]" allUniqueName="[Magnitud_Metaproducto].[% Avance].[All]" dimensionUniqueName="[Magnitud_Metaproducto]" displayFolder="" count="0" memberValueDatatype="5" unbalanced="0"/>
    <cacheHierarchy uniqueName="[Magnitud_Metaproducto].[% Avance Trascurrido Plan de Desarrollo]" caption="% Avance Trascurrido Plan de Desarrollo" attribute="1" defaultMemberUniqueName="[Magnitud_Metaproducto].[% Avance Trascurrido Plan de Desarrollo].[All]" allUniqueName="[Magnitud_Metaproducto].[% Avance Trascurrido Plan de Desarrollo].[All]" dimensionUniqueName="[Magnitud_Metaproducto]" displayFolder="" count="0" memberValueDatatype="5" unbalanced="0"/>
    <cacheHierarchy uniqueName="[Magnitud_Metaproducto].[% Avance total Plan de Desarrollo]" caption="% Avance total Plan de Desarrollo" attribute="1" defaultMemberUniqueName="[Magnitud_Metaproducto].[% Avance total Plan de Desarrollo].[All]" allUniqueName="[Magnitud_Metaproducto].[% Avance total Plan de Desarrollo].[All]" dimensionUniqueName="[Magnitud_Metaproducto]" displayFolder="" count="0" memberValueDatatype="5" unbalanced="0"/>
    <cacheHierarchy uniqueName="[Magnitud_Metaproducto].[Faltante]" caption="Faltante" attribute="1" defaultMemberUniqueName="[Magnitud_Metaproducto].[Faltante].[All]" allUniqueName="[Magnitud_Metaproducto].[Faltante].[All]" dimensionUniqueName="[Magnitud_Metaproducto]" displayFolder="" count="0" memberValueDatatype="5" unbalanced="0"/>
    <cacheHierarchy uniqueName="[Proyectos_inversion].[py_id_rep]" caption="py_id_rep" attribute="1" defaultMemberUniqueName="[Proyectos_inversion].[py_id_rep].[All]" allUniqueName="[Proyectos_inversion].[py_id_rep].[All]" dimensionUniqueName="[Proyectos_inversion]" displayFolder="" count="0" memberValueDatatype="20" unbalanced="0"/>
    <cacheHierarchy uniqueName="[Proyectos_inversion].[py_id]" caption="py_id" attribute="1" defaultMemberUniqueName="[Proyectos_inversion].[py_id].[All]" allUniqueName="[Proyectos_inversion].[py_id].[All]" dimensionUniqueName="[Proyectos_inversion]" displayFolder="" count="0" memberValueDatatype="130" unbalanced="0"/>
    <cacheHierarchy uniqueName="[Proyectos_inversion].[Cod Plan de desarrollo]" caption="Cod Plan de desarrollo" attribute="1" defaultMemberUniqueName="[Proyectos_inversion].[Cod Plan de desarrollo].[All]" allUniqueName="[Proyectos_inversion].[Cod Plan de desarrollo].[All]" dimensionUniqueName="[Proyectos_inversion]" displayFolder="" count="0" memberValueDatatype="20" unbalanced="0"/>
    <cacheHierarchy uniqueName="[Proyectos_inversion].[Vigencia reporte]" caption="Vigencia reporte" attribute="1" defaultMemberUniqueName="[Proyectos_inversion].[Vigencia reporte].[All]" allUniqueName="[Proyectos_inversion].[Vigencia reporte].[All]" dimensionUniqueName="[Proyectos_inversion]" displayFolder="" count="0" memberValueDatatype="20" unbalanced="0"/>
    <cacheHierarchy uniqueName="[Proyectos_inversion].[Versión plan de acción]" caption="Versión plan de acción" attribute="1" defaultMemberUniqueName="[Proyectos_inversion].[Versión plan de acción].[All]" allUniqueName="[Proyectos_inversion].[Versión plan de acción].[All]" dimensionUniqueName="[Proyectos_inversion]" displayFolder="" count="0" memberValueDatatype="20" unbalanced="0"/>
    <cacheHierarchy uniqueName="[Proyectos_inversion].[Cod Sector]" caption="Cod Sector" attribute="1" defaultMemberUniqueName="[Proyectos_inversion].[Cod Sector].[All]" allUniqueName="[Proyectos_inversion].[Cod Sector].[All]" dimensionUniqueName="[Proyectos_inversion]" displayFolder="" count="0" memberValueDatatype="20" unbalanced="0"/>
    <cacheHierarchy uniqueName="[Proyectos_inversion].[Cod Entidad]" caption="Cod Entidad" attribute="1" defaultMemberUniqueName="[Proyectos_inversion].[Cod Entidad].[All]" allUniqueName="[Proyectos_inversion].[Cod Entidad].[All]" dimensionUniqueName="[Proyectos_inversion]" displayFolder="" count="0" memberValueDatatype="20" unbalanced="0"/>
    <cacheHierarchy uniqueName="[Proyectos_inversion].[Cod interno programa]" caption="Cod interno programa" attribute="1" defaultMemberUniqueName="[Proyectos_inversion].[Cod interno programa].[All]" allUniqueName="[Proyectos_inversion].[Cod interno programa].[All]" dimensionUniqueName="[Proyectos_inversion]" displayFolder="" count="0" memberValueDatatype="20" unbalanced="0"/>
    <cacheHierarchy uniqueName="[Proyectos_inversion].[Cod Proyecto prioritario]" caption="Cod Proyecto prioritario" attribute="1" defaultMemberUniqueName="[Proyectos_inversion].[Cod Proyecto prioritario].[All]" allUniqueName="[Proyectos_inversion].[Cod Proyecto prioritario].[All]" dimensionUniqueName="[Proyectos_inversion]" displayFolder="" count="0" memberValueDatatype="20" unbalanced="0"/>
    <cacheHierarchy uniqueName="[Proyectos_inversion].[Cod Meta Producto]" caption="Cod Meta Producto" attribute="1" defaultMemberUniqueName="[Proyectos_inversion].[Cod Meta Producto].[All]" allUniqueName="[Proyectos_inversion].[Cod Meta Producto].[All]" dimensionUniqueName="[Proyectos_inversion]" displayFolder="" count="0" memberValueDatatype="20" unbalanced="0"/>
    <cacheHierarchy uniqueName="[Proyectos_inversion].[Codigo proyecto inversión]" caption="Codigo proyecto inversión" attribute="1" defaultMemberUniqueName="[Proyectos_inversion].[Codigo proyecto inversión].[All]" allUniqueName="[Proyectos_inversion].[Codigo proyecto inversión].[All]" dimensionUniqueName="[Proyectos_inversion]" displayFolder="" count="2" memberValueDatatype="20" unbalanced="0">
      <fieldsUsage count="2">
        <fieldUsage x="-1"/>
        <fieldUsage x="0"/>
      </fieldsUsage>
    </cacheHierarchy>
    <cacheHierarchy uniqueName="[Proyectos_inversion].[py_n7_diferente]" caption="py_n7_diferente" attribute="1" defaultMemberUniqueName="[Proyectos_inversion].[py_n7_diferente].[All]" allUniqueName="[Proyectos_inversion].[py_n7_diferente].[All]" dimensionUniqueName="[Proyectos_inversion]" displayFolder="" count="0" memberValueDatatype="20" unbalanced="0"/>
    <cacheHierarchy uniqueName="[Proyectos_inversion].[Proyecto de inversión]" caption="Proyecto de inversión" attribute="1" defaultMemberUniqueName="[Proyectos_inversion].[Proyecto de inversión].[All]" allUniqueName="[Proyectos_inversion].[Proyecto de inversión].[All]" dimensionUniqueName="[Proyectos_inversion]" displayFolder="" count="0" memberValueDatatype="130" unbalanced="0"/>
    <cacheHierarchy uniqueName="[Proyectos_inversion].[Codigo interno meta]" caption="Codigo interno meta" attribute="1" defaultMemberUniqueName="[Proyectos_inversion].[Codigo interno meta].[All]" allUniqueName="[Proyectos_inversion].[Codigo interno meta].[All]" dimensionUniqueName="[Proyectos_inversion]" displayFolder="" count="2" memberValueDatatype="20" unbalanced="0">
      <fieldsUsage count="2">
        <fieldUsage x="-1"/>
        <fieldUsage x="3"/>
      </fieldsUsage>
    </cacheHierarchy>
    <cacheHierarchy uniqueName="[Proyectos_inversion].[Tipo anualización]" caption="Tipo anualización" attribute="1" defaultMemberUniqueName="[Proyectos_inversion].[Tipo anualización].[All]" allUniqueName="[Proyectos_inversion].[Tipo anualización].[All]" dimensionUniqueName="[Proyectos_inversion]" displayFolder="" count="0" memberValueDatatype="20" unbalanced="0"/>
    <cacheHierarchy uniqueName="[Proyectos_inversion].[Meta proyecto]" caption="Meta proyecto" attribute="1" defaultMemberUniqueName="[Proyectos_inversion].[Meta proyecto].[All]" allUniqueName="[Proyectos_inversion].[Meta proyecto].[All]" dimensionUniqueName="[Proyectos_inversion]" displayFolder="" count="0" memberValueDatatype="130" unbalanced="0"/>
    <cacheHierarchy uniqueName="[Proyectos_inversion].[Estado meta]" caption="Estado meta" attribute="1" defaultMemberUniqueName="[Proyectos_inversion].[Estado meta].[All]" allUniqueName="[Proyectos_inversion].[Estado meta].[All]" dimensionUniqueName="[Proyectos_inversion]" displayFolder="" count="0" memberValueDatatype="130" unbalanced="0"/>
    <cacheHierarchy uniqueName="[Proyectos_inversion].[Magnitud programada 2016]" caption="Magnitud programada 2016" attribute="1" defaultMemberUniqueName="[Proyectos_inversion].[Magnitud programada 2016].[All]" allUniqueName="[Proyectos_inversion].[Magnitud programada 2016].[All]" dimensionUniqueName="[Proyectos_inversion]" displayFolder="" count="0" memberValueDatatype="5" unbalanced="0"/>
    <cacheHierarchy uniqueName="[Proyectos_inversion].[Magnitud ejecutada 2016]" caption="Magnitud ejecutada 2016" attribute="1" defaultMemberUniqueName="[Proyectos_inversion].[Magnitud ejecutada 2016].[All]" allUniqueName="[Proyectos_inversion].[Magnitud ejecutada 2016].[All]" dimensionUniqueName="[Proyectos_inversion]" displayFolder="" count="0" memberValueDatatype="5" unbalanced="0"/>
    <cacheHierarchy uniqueName="[Proyectos_inversion].[% avance 2016]" caption="% avance 2016" attribute="1" defaultMemberUniqueName="[Proyectos_inversion].[% avance 2016].[All]" allUniqueName="[Proyectos_inversion].[% avance 2016].[All]" dimensionUniqueName="[Proyectos_inversion]" displayFolder="" count="0" memberValueDatatype="5" unbalanced="0"/>
    <cacheHierarchy uniqueName="[Proyectos_inversion].[Magnitud programada 2017]" caption="Magnitud programada 2017" attribute="1" defaultMemberUniqueName="[Proyectos_inversion].[Magnitud programada 2017].[All]" allUniqueName="[Proyectos_inversion].[Magnitud programada 2017].[All]" dimensionUniqueName="[Proyectos_inversion]" displayFolder="" count="0" memberValueDatatype="5" unbalanced="0"/>
    <cacheHierarchy uniqueName="[Proyectos_inversion].[Magnitud ejecutada 2017]" caption="Magnitud ejecutada 2017" attribute="1" defaultMemberUniqueName="[Proyectos_inversion].[Magnitud ejecutada 2017].[All]" allUniqueName="[Proyectos_inversion].[Magnitud ejecutada 2017].[All]" dimensionUniqueName="[Proyectos_inversion]" displayFolder="" count="0" memberValueDatatype="5" unbalanced="0"/>
    <cacheHierarchy uniqueName="[Proyectos_inversion].[% avance 2017]" caption="% avance 2017" attribute="1" defaultMemberUniqueName="[Proyectos_inversion].[% avance 2017].[All]" allUniqueName="[Proyectos_inversion].[% avance 2017].[All]" dimensionUniqueName="[Proyectos_inversion]" displayFolder="" count="0" memberValueDatatype="5" unbalanced="0"/>
    <cacheHierarchy uniqueName="[Proyectos_inversion].[Magnitud programada 2018]" caption="Magnitud programada 2018" attribute="1" defaultMemberUniqueName="[Proyectos_inversion].[Magnitud programada 2018].[All]" allUniqueName="[Proyectos_inversion].[Magnitud programada 2018].[All]" dimensionUniqueName="[Proyectos_inversion]" displayFolder="" count="0" memberValueDatatype="5" unbalanced="0"/>
    <cacheHierarchy uniqueName="[Proyectos_inversion].[Magnitud ejecutada 2018]" caption="Magnitud ejecutada 2018" attribute="1" defaultMemberUniqueName="[Proyectos_inversion].[Magnitud ejecutada 2018].[All]" allUniqueName="[Proyectos_inversion].[Magnitud ejecutada 2018].[All]" dimensionUniqueName="[Proyectos_inversion]" displayFolder="" count="0" memberValueDatatype="5" unbalanced="0"/>
    <cacheHierarchy uniqueName="[Proyectos_inversion].[% avance 2018]" caption="% avance 2018" attribute="1" defaultMemberUniqueName="[Proyectos_inversion].[% avance 2018].[All]" allUniqueName="[Proyectos_inversion].[% avance 2018].[All]" dimensionUniqueName="[Proyectos_inversion]" displayFolder="" count="0" memberValueDatatype="5" unbalanced="0"/>
    <cacheHierarchy uniqueName="[Proyectos_inversion].[Magnitud programada 2019]" caption="Magnitud programada 2019" attribute="1" defaultMemberUniqueName="[Proyectos_inversion].[Magnitud programada 2019].[All]" allUniqueName="[Proyectos_inversion].[Magnitud programada 2019].[All]" dimensionUniqueName="[Proyectos_inversion]" displayFolder="" count="0" memberValueDatatype="5" unbalanced="0"/>
    <cacheHierarchy uniqueName="[Proyectos_inversion].[Magnitud ejecutada 2019]" caption="Magnitud ejecutada 2019" attribute="1" defaultMemberUniqueName="[Proyectos_inversion].[Magnitud ejecutada 2019].[All]" allUniqueName="[Proyectos_inversion].[Magnitud ejecutada 2019].[All]" dimensionUniqueName="[Proyectos_inversion]" displayFolder="" count="0" memberValueDatatype="5" unbalanced="0"/>
    <cacheHierarchy uniqueName="[Proyectos_inversion].[% avance 2019]" caption="% avance 2019" attribute="1" defaultMemberUniqueName="[Proyectos_inversion].[% avance 2019].[All]" allUniqueName="[Proyectos_inversion].[% avance 2019].[All]" dimensionUniqueName="[Proyectos_inversion]" displayFolder="" count="0" memberValueDatatype="5" unbalanced="0"/>
    <cacheHierarchy uniqueName="[Proyectos_inversion].[Magnitud programada 2020]" caption="Magnitud programada 2020" attribute="1" defaultMemberUniqueName="[Proyectos_inversion].[Magnitud programada 2020].[All]" allUniqueName="[Proyectos_inversion].[Magnitud programada 2020].[All]" dimensionUniqueName="[Proyectos_inversion]" displayFolder="" count="0" memberValueDatatype="5" unbalanced="0"/>
    <cacheHierarchy uniqueName="[Proyectos_inversion].[Magnitud ejecutada 2020]" caption="Magnitud ejecutada 2020" attribute="1" defaultMemberUniqueName="[Proyectos_inversion].[Magnitud ejecutada 2020].[All]" allUniqueName="[Proyectos_inversion].[Magnitud ejecutada 2020].[All]" dimensionUniqueName="[Proyectos_inversion]" displayFolder="" count="0" memberValueDatatype="5" unbalanced="0"/>
    <cacheHierarchy uniqueName="[Proyectos_inversion].[% avance 2020]" caption="% avance 2020" attribute="1" defaultMemberUniqueName="[Proyectos_inversion].[% avance 2020].[All]" allUniqueName="[Proyectos_inversion].[% avance 2020].[All]" dimensionUniqueName="[Proyectos_inversion]" displayFolder="" count="0" memberValueDatatype="5" unbalanced="0"/>
    <cacheHierarchy uniqueName="[Proyectos_inversion].[Magnitud programada PDD]" caption="Magnitud programada PDD" attribute="1" defaultMemberUniqueName="[Proyectos_inversion].[Magnitud programada PDD].[All]" allUniqueName="[Proyectos_inversion].[Magnitud programada PDD].[All]" dimensionUniqueName="[Proyectos_inversion]" displayFolder="" count="0" memberValueDatatype="20" unbalanced="0"/>
    <cacheHierarchy uniqueName="[Proyectos_inversion].[Magnitud ejecutada PDD]" caption="Magnitud ejecutada PDD" attribute="1" defaultMemberUniqueName="[Proyectos_inversion].[Magnitud ejecutada PDD].[All]" allUniqueName="[Proyectos_inversion].[Magnitud ejecutada PDD].[All]" dimensionUniqueName="[Proyectos_inversion]" displayFolder="" count="0" memberValueDatatype="5" unbalanced="0"/>
    <cacheHierarchy uniqueName="[Proyectos_inversion].[% Avance PDD]" caption="% Avance PDD" attribute="1" defaultMemberUniqueName="[Proyectos_inversion].[% Avance PDD].[All]" allUniqueName="[Proyectos_inversion].[% Avance PDD].[All]" dimensionUniqueName="[Proyectos_inversion]" displayFolder="" count="0" memberValueDatatype="5" unbalanced="0"/>
    <cacheHierarchy uniqueName="[Proyectos_inversion].[$ programados 2016]" caption="$ programados 2016" attribute="1" defaultMemberUniqueName="[Proyectos_inversion].[$ programados 2016].[All]" allUniqueName="[Proyectos_inversion].[$ programados 2016].[All]" dimensionUniqueName="[Proyectos_inversion]" displayFolder="" count="0" memberValueDatatype="5" unbalanced="0"/>
    <cacheHierarchy uniqueName="[Proyectos_inversion].[$ ejecutados 2016]" caption="$ ejecutados 2016" attribute="1" defaultMemberUniqueName="[Proyectos_inversion].[$ ejecutados 2016].[All]" allUniqueName="[Proyectos_inversion].[$ ejecutados 2016].[All]" dimensionUniqueName="[Proyectos_inversion]" displayFolder="" count="0" memberValueDatatype="5" unbalanced="0"/>
    <cacheHierarchy uniqueName="[Proyectos_inversion].[% Avance $ 2016]" caption="% Avance $ 2016" attribute="1" defaultMemberUniqueName="[Proyectos_inversion].[% Avance $ 2016].[All]" allUniqueName="[Proyectos_inversion].[% Avance $ 2016].[All]" dimensionUniqueName="[Proyectos_inversion]" displayFolder="" count="0" memberValueDatatype="5" unbalanced="0"/>
    <cacheHierarchy uniqueName="[Proyectos_inversion].[$ programados 2017]" caption="$ programados 2017" attribute="1" defaultMemberUniqueName="[Proyectos_inversion].[$ programados 2017].[All]" allUniqueName="[Proyectos_inversion].[$ programados 2017].[All]" dimensionUniqueName="[Proyectos_inversion]" displayFolder="" count="0" memberValueDatatype="5" unbalanced="0"/>
    <cacheHierarchy uniqueName="[Proyectos_inversion].[$ ejecutados 2017]" caption="$ ejecutados 2017" attribute="1" defaultMemberUniqueName="[Proyectos_inversion].[$ ejecutados 2017].[All]" allUniqueName="[Proyectos_inversion].[$ ejecutados 2017].[All]" dimensionUniqueName="[Proyectos_inversion]" displayFolder="" count="0" memberValueDatatype="5" unbalanced="0"/>
    <cacheHierarchy uniqueName="[Proyectos_inversion].[% Avance $ 2017]" caption="% Avance $ 2017" attribute="1" defaultMemberUniqueName="[Proyectos_inversion].[% Avance $ 2017].[All]" allUniqueName="[Proyectos_inversion].[% Avance $ 2017].[All]" dimensionUniqueName="[Proyectos_inversion]" displayFolder="" count="0" memberValueDatatype="5" unbalanced="0"/>
    <cacheHierarchy uniqueName="[Proyectos_inversion].[$ programados 2018]" caption="$ programados 2018" attribute="1" defaultMemberUniqueName="[Proyectos_inversion].[$ programados 2018].[All]" allUniqueName="[Proyectos_inversion].[$ programados 2018].[All]" dimensionUniqueName="[Proyectos_inversion]" displayFolder="" count="0" memberValueDatatype="5" unbalanced="0"/>
    <cacheHierarchy uniqueName="[Proyectos_inversion].[$ ejecutados 2018]" caption="$ ejecutados 2018" attribute="1" defaultMemberUniqueName="[Proyectos_inversion].[$ ejecutados 2018].[All]" allUniqueName="[Proyectos_inversion].[$ ejecutados 2018].[All]" dimensionUniqueName="[Proyectos_inversion]" displayFolder="" count="0" memberValueDatatype="5" unbalanced="0"/>
    <cacheHierarchy uniqueName="[Proyectos_inversion].[% Avance $ 2018]" caption="% Avance $ 2018" attribute="1" defaultMemberUniqueName="[Proyectos_inversion].[% Avance $ 2018].[All]" allUniqueName="[Proyectos_inversion].[% Avance $ 2018].[All]" dimensionUniqueName="[Proyectos_inversion]" displayFolder="" count="0" memberValueDatatype="5" unbalanced="0"/>
    <cacheHierarchy uniqueName="[Proyectos_inversion].[$ programados 2019]" caption="$ programados 2019" attribute="1" defaultMemberUniqueName="[Proyectos_inversion].[$ programados 2019].[All]" allUniqueName="[Proyectos_inversion].[$ programados 2019].[All]" dimensionUniqueName="[Proyectos_inversion]" displayFolder="" count="0" memberValueDatatype="5" unbalanced="0"/>
    <cacheHierarchy uniqueName="[Proyectos_inversion].[$ ejecutados 2019]" caption="$ ejecutados 2019" attribute="1" defaultMemberUniqueName="[Proyectos_inversion].[$ ejecutados 2019].[All]" allUniqueName="[Proyectos_inversion].[$ ejecutados 2019].[All]" dimensionUniqueName="[Proyectos_inversion]" displayFolder="" count="0" memberValueDatatype="5" unbalanced="0"/>
    <cacheHierarchy uniqueName="[Proyectos_inversion].[% Avance $ 2019]" caption="% Avance $ 2019" attribute="1" defaultMemberUniqueName="[Proyectos_inversion].[% Avance $ 2019].[All]" allUniqueName="[Proyectos_inversion].[% Avance $ 2019].[All]" dimensionUniqueName="[Proyectos_inversion]" displayFolder="" count="0" memberValueDatatype="5" unbalanced="0"/>
    <cacheHierarchy uniqueName="[Proyectos_inversion].[$ programados 2020]" caption="$ programados 2020" attribute="1" defaultMemberUniqueName="[Proyectos_inversion].[$ programados 2020].[All]" allUniqueName="[Proyectos_inversion].[$ programados 2020].[All]" dimensionUniqueName="[Proyectos_inversion]" displayFolder="" count="0" memberValueDatatype="5" unbalanced="0"/>
    <cacheHierarchy uniqueName="[Proyectos_inversion].[$ ejecutados 2020]" caption="$ ejecutados 2020" attribute="1" defaultMemberUniqueName="[Proyectos_inversion].[$ ejecutados 2020].[All]" allUniqueName="[Proyectos_inversion].[$ ejecutados 2020].[All]" dimensionUniqueName="[Proyectos_inversion]" displayFolder="" count="0" memberValueDatatype="5" unbalanced="0"/>
    <cacheHierarchy uniqueName="[Proyectos_inversion].[% Avance $ 2020]" caption="% Avance $ 2020" attribute="1" defaultMemberUniqueName="[Proyectos_inversion].[% Avance $ 2020].[All]" allUniqueName="[Proyectos_inversion].[% Avance $ 2020].[All]" dimensionUniqueName="[Proyectos_inversion]" displayFolder="" count="0" memberValueDatatype="5" unbalanced="0"/>
    <cacheHierarchy uniqueName="[Proyectos_inversion].[$ programados PDD]" caption="$ programados PDD" attribute="1" defaultMemberUniqueName="[Proyectos_inversion].[$ programados PDD].[All]" allUniqueName="[Proyectos_inversion].[$ programados PDD].[All]" dimensionUniqueName="[Proyectos_inversion]" displayFolder="" count="0" memberValueDatatype="5" unbalanced="0"/>
    <cacheHierarchy uniqueName="[Proyectos_inversion].[$ ejecutados PDD]" caption="$ ejecutados PDD" attribute="1" defaultMemberUniqueName="[Proyectos_inversion].[$ ejecutados PDD].[All]" allUniqueName="[Proyectos_inversion].[$ ejecutados PDD].[All]" dimensionUniqueName="[Proyectos_inversion]" displayFolder="" count="0" memberValueDatatype="5" unbalanced="0"/>
    <cacheHierarchy uniqueName="[Proyectos_inversion].[% Avance $ PDD]" caption="% Avance $ PDD" attribute="1" defaultMemberUniqueName="[Proyectos_inversion].[% Avance $ PDD].[All]" allUniqueName="[Proyectos_inversion].[% Avance $ PDD].[All]" dimensionUniqueName="[Proyectos_inversion]" displayFolder="" count="0" memberValueDatatype="5" unbalanced="0"/>
    <cacheHierarchy uniqueName="[Recursos_Metaproducto].[gral_id_rep]" caption="gral_id_rep" attribute="1" defaultMemberUniqueName="[Recursos_Metaproducto].[gral_id_rep].[All]" allUniqueName="[Recursos_Metaproducto].[gral_id_rep].[All]" dimensionUniqueName="[Recursos_Metaproducto]" displayFolder="" count="0" memberValueDatatype="20" unbalanced="0"/>
    <cacheHierarchy uniqueName="[Recursos_Metaproducto].[gral_id]" caption="gral_id" attribute="1" defaultMemberUniqueName="[Recursos_Metaproducto].[gral_id].[All]" allUniqueName="[Recursos_Metaproducto].[gral_id].[All]" dimensionUniqueName="[Recursos_Metaproducto]" displayFolder="" count="0" memberValueDatatype="130" unbalanced="0"/>
    <cacheHierarchy uniqueName="[Recursos_Metaproducto].[Cod Plan de desarrollo]" caption="Cod Plan de desarrollo" attribute="1" defaultMemberUniqueName="[Recursos_Metaproducto].[Cod Plan de desarrollo].[All]" allUniqueName="[Recursos_Metaproducto].[Cod Plan de desarrollo].[All]" dimensionUniqueName="[Recursos_Metaproducto]" displayFolder="" count="0" memberValueDatatype="20" unbalanced="0"/>
    <cacheHierarchy uniqueName="[Recursos_Metaproducto].[Nombre plan de desarrollo]" caption="Nombre plan de desarrollo" attribute="1" defaultMemberUniqueName="[Recursos_Metaproducto].[Nombre plan de desarrollo].[All]" allUniqueName="[Recursos_Metaproducto].[Nombre plan de desarrollo].[All]" dimensionUniqueName="[Recursos_Metaproducto]" displayFolder="" count="0" memberValueDatatype="130" unbalanced="0"/>
    <cacheHierarchy uniqueName="[Recursos_Metaproducto].[Vigencia reporte]" caption="Vigencia reporte" attribute="1" defaultMemberUniqueName="[Recursos_Metaproducto].[Vigencia reporte].[All]" allUniqueName="[Recursos_Metaproducto].[Vigencia reporte].[All]" dimensionUniqueName="[Recursos_Metaproducto]" displayFolder="" count="0" memberValueDatatype="20" unbalanced="0"/>
    <cacheHierarchy uniqueName="[Recursos_Metaproducto].[Fecha seguimiento]" caption="Fecha seguimiento" attribute="1" defaultMemberUniqueName="[Recursos_Metaproducto].[Fecha seguimiento].[All]" allUniqueName="[Recursos_Metaproducto].[Fecha seguimiento].[All]" dimensionUniqueName="[Recursos_Metaproducto]" displayFolder="" count="0" memberValueDatatype="130" unbalanced="0"/>
    <cacheHierarchy uniqueName="[Recursos_Metaproducto].[Recursos tipo]" caption="Recursos tipo" attribute="1" defaultMemberUniqueName="[Recursos_Metaproducto].[Recursos tipo].[All]" allUniqueName="[Recursos_Metaproducto].[Recursos tipo].[All]" dimensionUniqueName="[Recursos_Metaproducto]" displayFolder="" count="0" memberValueDatatype="130" unbalanced="0"/>
    <cacheHierarchy uniqueName="[Recursos_Metaproducto].[Versión plan de acción]" caption="Versión plan de acción" attribute="1" defaultMemberUniqueName="[Recursos_Metaproducto].[Versión plan de acción].[All]" allUniqueName="[Recursos_Metaproducto].[Versión plan de acción].[All]" dimensionUniqueName="[Recursos_Metaproducto]" displayFolder="" count="0" memberValueDatatype="20" unbalanced="0"/>
    <cacheHierarchy uniqueName="[Recursos_Metaproducto].[Descripción versión plan de acción]" caption="Descripción versión plan de acción" attribute="1" defaultMemberUniqueName="[Recursos_Metaproducto].[Descripción versión plan de acción].[All]" allUniqueName="[Recursos_Metaproducto].[Descripción versión plan de acción].[All]" dimensionUniqueName="[Recursos_Metaproducto]" displayFolder="" count="0" memberValueDatatype="130" unbalanced="0"/>
    <cacheHierarchy uniqueName="[Recursos_Metaproducto].[Cod Sector]" caption="Cod Sector" attribute="1" defaultMemberUniqueName="[Recursos_Metaproducto].[Cod Sector].[All]" allUniqueName="[Recursos_Metaproducto].[Cod Sector].[All]" dimensionUniqueName="[Recursos_Metaproducto]" displayFolder="" count="0" memberValueDatatype="20" unbalanced="0"/>
    <cacheHierarchy uniqueName="[Recursos_Metaproducto].[Sector]" caption="Sector" attribute="1" defaultMemberUniqueName="[Recursos_Metaproducto].[Sector].[All]" allUniqueName="[Recursos_Metaproducto].[Sector].[All]" dimensionUniqueName="[Recursos_Metaproducto]" displayFolder="" count="0" memberValueDatatype="130" unbalanced="0"/>
    <cacheHierarchy uniqueName="[Recursos_Metaproducto].[Cod Entidad]" caption="Cod Entidad" attribute="1" defaultMemberUniqueName="[Recursos_Metaproducto].[Cod Entidad].[All]" allUniqueName="[Recursos_Metaproducto].[Cod Entidad].[All]" dimensionUniqueName="[Recursos_Metaproducto]" displayFolder="" count="0" memberValueDatatype="20" unbalanced="0"/>
    <cacheHierarchy uniqueName="[Recursos_Metaproducto].[Entidad]" caption="Entidad" attribute="1" defaultMemberUniqueName="[Recursos_Metaproducto].[Entidad].[All]" allUniqueName="[Recursos_Metaproducto].[Entidad].[All]" dimensionUniqueName="[Recursos_Metaproducto]" displayFolder="" count="0" memberValueDatatype="130" unbalanced="0"/>
    <cacheHierarchy uniqueName="[Recursos_Metaproducto].[Cod Pilar / Eje]" caption="Cod Pilar / Eje" attribute="1" defaultMemberUniqueName="[Recursos_Metaproducto].[Cod Pilar / Eje].[All]" allUniqueName="[Recursos_Metaproducto].[Cod Pilar / Eje].[All]" dimensionUniqueName="[Recursos_Metaproducto]" displayFolder="" count="0" memberValueDatatype="20" unbalanced="0"/>
    <cacheHierarchy uniqueName="[Recursos_Metaproducto].[Pilar / Eje]" caption="Pilar / Eje" attribute="1" defaultMemberUniqueName="[Recursos_Metaproducto].[Pilar / Eje].[All]" allUniqueName="[Recursos_Metaproducto].[Pilar / Eje].[All]" dimensionUniqueName="[Recursos_Metaproducto]" displayFolder="" count="0" memberValueDatatype="130" unbalanced="0"/>
    <cacheHierarchy uniqueName="[Recursos_Metaproducto].[Cod Programa]" caption="Cod Programa" attribute="1" defaultMemberUniqueName="[Recursos_Metaproducto].[Cod Programa].[All]" allUniqueName="[Recursos_Metaproducto].[Cod Programa].[All]" dimensionUniqueName="[Recursos_Metaproducto]" displayFolder="" count="0" memberValueDatatype="20" unbalanced="0"/>
    <cacheHierarchy uniqueName="[Recursos_Metaproducto].[Programa]" caption="Programa" attribute="1" defaultMemberUniqueName="[Recursos_Metaproducto].[Programa].[All]" allUniqueName="[Recursos_Metaproducto].[Programa].[All]" dimensionUniqueName="[Recursos_Metaproducto]" displayFolder="" count="0" memberValueDatatype="130" unbalanced="0"/>
    <cacheHierarchy uniqueName="[Recursos_Metaproducto].[gral_codigo_componente_n3]" caption="gral_codigo_componente_n3" attribute="1" defaultMemberUniqueName="[Recursos_Metaproducto].[gral_codigo_componente_n3].[All]" allUniqueName="[Recursos_Metaproducto].[gral_codigo_componente_n3].[All]" dimensionUniqueName="[Recursos_Metaproducto]" displayFolder="" count="0" memberValueDatatype="20" unbalanced="0"/>
    <cacheHierarchy uniqueName="[Recursos_Metaproducto].[gral_nombre_componente_n3]" caption="gral_nombre_componente_n3" attribute="1" defaultMemberUniqueName="[Recursos_Metaproducto].[gral_nombre_componente_n3].[All]" allUniqueName="[Recursos_Metaproducto].[gral_nombre_componente_n3].[All]" dimensionUniqueName="[Recursos_Metaproducto]" displayFolder="" count="0" memberValueDatatype="130" unbalanced="0"/>
    <cacheHierarchy uniqueName="[Recursos_Metaproducto].[gral_codigo_componente_n4]" caption="gral_codigo_componente_n4" attribute="1" defaultMemberUniqueName="[Recursos_Metaproducto].[gral_codigo_componente_n4].[All]" allUniqueName="[Recursos_Metaproducto].[gral_codigo_componente_n4].[All]" dimensionUniqueName="[Recursos_Metaproducto]" displayFolder="" count="0" memberValueDatatype="20" unbalanced="0"/>
    <cacheHierarchy uniqueName="[Recursos_Metaproducto].[gral_nombre_componente_n4]" caption="gral_nombre_componente_n4" attribute="1" defaultMemberUniqueName="[Recursos_Metaproducto].[gral_nombre_componente_n4].[All]" allUniqueName="[Recursos_Metaproducto].[gral_nombre_componente_n4].[All]" dimensionUniqueName="[Recursos_Metaproducto]" displayFolder="" count="0" memberValueDatatype="130" unbalanced="0"/>
    <cacheHierarchy uniqueName="[Recursos_Metaproducto].[gral_codigo_componente_n5]" caption="gral_codigo_componente_n5" attribute="1" defaultMemberUniqueName="[Recursos_Metaproducto].[gral_codigo_componente_n5].[All]" allUniqueName="[Recursos_Metaproducto].[gral_codigo_componente_n5].[All]" dimensionUniqueName="[Recursos_Metaproducto]" displayFolder="" count="0" memberValueDatatype="20" unbalanced="0"/>
    <cacheHierarchy uniqueName="[Recursos_Metaproducto].[gral_nombre_componente_n5]" caption="gral_nombre_componente_n5" attribute="1" defaultMemberUniqueName="[Recursos_Metaproducto].[gral_nombre_componente_n5].[All]" allUniqueName="[Recursos_Metaproducto].[gral_nombre_componente_n5].[All]" dimensionUniqueName="[Recursos_Metaproducto]" displayFolder="" count="0" memberValueDatatype="130" unbalanced="0"/>
    <cacheHierarchy uniqueName="[Recursos_Metaproducto].[gral_codigo_componente_n6]" caption="gral_codigo_componente_n6" attribute="1" defaultMemberUniqueName="[Recursos_Metaproducto].[gral_codigo_componente_n6].[All]" allUniqueName="[Recursos_Metaproducto].[gral_codigo_componente_n6].[All]" dimensionUniqueName="[Recursos_Metaproducto]" displayFolder="" count="0" memberValueDatatype="20" unbalanced="0"/>
    <cacheHierarchy uniqueName="[Recursos_Metaproducto].[gral_nombre_componente_n6]" caption="gral_nombre_componente_n6" attribute="1" defaultMemberUniqueName="[Recursos_Metaproducto].[gral_nombre_componente_n6].[All]" allUniqueName="[Recursos_Metaproducto].[gral_nombre_componente_n6].[All]" dimensionUniqueName="[Recursos_Metaproducto]" displayFolder="" count="0" memberValueDatatype="130" unbalanced="0"/>
    <cacheHierarchy uniqueName="[Recursos_Metaproducto].[gral_codigo_componente_n7]" caption="gral_codigo_componente_n7" attribute="1" defaultMemberUniqueName="[Recursos_Metaproducto].[gral_codigo_componente_n7].[All]" allUniqueName="[Recursos_Metaproducto].[gral_codigo_componente_n7].[All]" dimensionUniqueName="[Recursos_Metaproducto]" displayFolder="" count="0" memberValueDatatype="20" unbalanced="0"/>
    <cacheHierarchy uniqueName="[Recursos_Metaproducto].[Programa2]" caption="Programa2" attribute="1" defaultMemberUniqueName="[Recursos_Metaproducto].[Programa2].[All]" allUniqueName="[Recursos_Metaproducto].[Programa2].[All]" dimensionUniqueName="[Recursos_Metaproducto]" displayFolder="" count="0" memberValueDatatype="130" unbalanced="0"/>
    <cacheHierarchy uniqueName="[Recursos_Metaproducto].[Cod interno programa]" caption="Cod interno programa" attribute="1" defaultMemberUniqueName="[Recursos_Metaproducto].[Cod interno programa].[All]" allUniqueName="[Recursos_Metaproducto].[Cod interno programa].[All]" dimensionUniqueName="[Recursos_Metaproducto]" displayFolder="" count="0" memberValueDatatype="20" unbalanced="0"/>
    <cacheHierarchy uniqueName="[Recursos_Metaproducto].[Cod Proyecto prioritario]" caption="Cod Proyecto prioritario" attribute="1" defaultMemberUniqueName="[Recursos_Metaproducto].[Cod Proyecto prioritario].[All]" allUniqueName="[Recursos_Metaproducto].[Cod Proyecto prioritario].[All]" dimensionUniqueName="[Recursos_Metaproducto]" displayFolder="" count="0" memberValueDatatype="20" unbalanced="0"/>
    <cacheHierarchy uniqueName="[Recursos_Metaproducto].[Proyecto prioritario]" caption="Proyecto prioritario" attribute="1" defaultMemberUniqueName="[Recursos_Metaproducto].[Proyecto prioritario].[All]" allUniqueName="[Recursos_Metaproducto].[Proyecto prioritario].[All]" dimensionUniqueName="[Recursos_Metaproducto]" displayFolder="" count="0" memberValueDatatype="130" unbalanced="0"/>
    <cacheHierarchy uniqueName="[Recursos_Metaproducto].[Cod Meta Producto]" caption="Cod Meta Producto" attribute="1" defaultMemberUniqueName="[Recursos_Metaproducto].[Cod Meta Producto].[All]" allUniqueName="[Recursos_Metaproducto].[Cod Meta Producto].[All]" dimensionUniqueName="[Recursos_Metaproducto]" displayFolder="" count="0" memberValueDatatype="20" unbalanced="0"/>
    <cacheHierarchy uniqueName="[Recursos_Metaproducto].[Meta producto]" caption="Meta producto" attribute="1" defaultMemberUniqueName="[Recursos_Metaproducto].[Meta producto].[All]" allUniqueName="[Recursos_Metaproducto].[Meta producto].[All]" dimensionUniqueName="[Recursos_Metaproducto]" displayFolder="" count="0" memberValueDatatype="130" unbalanced="0"/>
    <cacheHierarchy uniqueName="[Recursos_Metaproducto].[$ programados 2016]" caption="$ programados 2016" attribute="1" defaultMemberUniqueName="[Recursos_Metaproducto].[$ programados 2016].[All]" allUniqueName="[Recursos_Metaproducto].[$ programados 2016].[All]" dimensionUniqueName="[Recursos_Metaproducto]" displayFolder="" count="0" memberValueDatatype="5" unbalanced="0"/>
    <cacheHierarchy uniqueName="[Recursos_Metaproducto].[$ ejecutados 2016]" caption="$ ejecutados 2016" attribute="1" defaultMemberUniqueName="[Recursos_Metaproducto].[$ ejecutados 2016].[All]" allUniqueName="[Recursos_Metaproducto].[$ ejecutados 2016].[All]" dimensionUniqueName="[Recursos_Metaproducto]" displayFolder="" count="0" memberValueDatatype="5" unbalanced="0"/>
    <cacheHierarchy uniqueName="[Recursos_Metaproducto].[% Avance $ 2016]" caption="% Avance $ 2016" attribute="1" defaultMemberUniqueName="[Recursos_Metaproducto].[% Avance $ 2016].[All]" allUniqueName="[Recursos_Metaproducto].[% Avance $ 2016].[All]" dimensionUniqueName="[Recursos_Metaproducto]" displayFolder="" count="0" memberValueDatatype="5" unbalanced="0"/>
    <cacheHierarchy uniqueName="[Recursos_Metaproducto].[$ programados 2017]" caption="$ programados 2017" attribute="1" defaultMemberUniqueName="[Recursos_Metaproducto].[$ programados 2017].[All]" allUniqueName="[Recursos_Metaproducto].[$ programados 2017].[All]" dimensionUniqueName="[Recursos_Metaproducto]" displayFolder="" count="0" memberValueDatatype="5" unbalanced="0"/>
    <cacheHierarchy uniqueName="[Recursos_Metaproducto].[$ ejecutados 2017]" caption="$ ejecutados 2017" attribute="1" defaultMemberUniqueName="[Recursos_Metaproducto].[$ ejecutados 2017].[All]" allUniqueName="[Recursos_Metaproducto].[$ ejecutados 2017].[All]" dimensionUniqueName="[Recursos_Metaproducto]" displayFolder="" count="0" memberValueDatatype="5" unbalanced="0"/>
    <cacheHierarchy uniqueName="[Recursos_Metaproducto].[% Avance $ 2017]" caption="% Avance $ 2017" attribute="1" defaultMemberUniqueName="[Recursos_Metaproducto].[% Avance $ 2017].[All]" allUniqueName="[Recursos_Metaproducto].[% Avance $ 2017].[All]" dimensionUniqueName="[Recursos_Metaproducto]" displayFolder="" count="0" memberValueDatatype="5" unbalanced="0"/>
    <cacheHierarchy uniqueName="[Recursos_Metaproducto].[$ programados 2018]" caption="$ programados 2018" attribute="1" defaultMemberUniqueName="[Recursos_Metaproducto].[$ programados 2018].[All]" allUniqueName="[Recursos_Metaproducto].[$ programados 2018].[All]" dimensionUniqueName="[Recursos_Metaproducto]" displayFolder="" count="0" memberValueDatatype="5" unbalanced="0"/>
    <cacheHierarchy uniqueName="[Recursos_Metaproducto].[$ ejecutados 2018]" caption="$ ejecutados 2018" attribute="1" defaultMemberUniqueName="[Recursos_Metaproducto].[$ ejecutados 2018].[All]" allUniqueName="[Recursos_Metaproducto].[$ ejecutados 2018].[All]" dimensionUniqueName="[Recursos_Metaproducto]" displayFolder="" count="0" memberValueDatatype="5" unbalanced="0"/>
    <cacheHierarchy uniqueName="[Recursos_Metaproducto].[% Avance $ 2018]" caption="% Avance $ 2018" attribute="1" defaultMemberUniqueName="[Recursos_Metaproducto].[% Avance $ 2018].[All]" allUniqueName="[Recursos_Metaproducto].[% Avance $ 2018].[All]" dimensionUniqueName="[Recursos_Metaproducto]" displayFolder="" count="0" memberValueDatatype="5" unbalanced="0"/>
    <cacheHierarchy uniqueName="[Recursos_Metaproducto].[$ programados 2019]" caption="$ programados 2019" attribute="1" defaultMemberUniqueName="[Recursos_Metaproducto].[$ programados 2019].[All]" allUniqueName="[Recursos_Metaproducto].[$ programados 2019].[All]" dimensionUniqueName="[Recursos_Metaproducto]" displayFolder="" count="0" memberValueDatatype="5" unbalanced="0"/>
    <cacheHierarchy uniqueName="[Recursos_Metaproducto].[$ ejecutados 2019]" caption="$ ejecutados 2019" attribute="1" defaultMemberUniqueName="[Recursos_Metaproducto].[$ ejecutados 2019].[All]" allUniqueName="[Recursos_Metaproducto].[$ ejecutados 2019].[All]" dimensionUniqueName="[Recursos_Metaproducto]" displayFolder="" count="0" memberValueDatatype="5" unbalanced="0"/>
    <cacheHierarchy uniqueName="[Recursos_Metaproducto].[% Avance $ 2019]" caption="% Avance $ 2019" attribute="1" defaultMemberUniqueName="[Recursos_Metaproducto].[% Avance $ 2019].[All]" allUniqueName="[Recursos_Metaproducto].[% Avance $ 2019].[All]" dimensionUniqueName="[Recursos_Metaproducto]" displayFolder="" count="0" memberValueDatatype="5" unbalanced="0"/>
    <cacheHierarchy uniqueName="[Recursos_Metaproducto].[$ programados 2020]" caption="$ programados 2020" attribute="1" defaultMemberUniqueName="[Recursos_Metaproducto].[$ programados 2020].[All]" allUniqueName="[Recursos_Metaproducto].[$ programados 2020].[All]" dimensionUniqueName="[Recursos_Metaproducto]" displayFolder="" count="0" memberValueDatatype="5" unbalanced="0"/>
    <cacheHierarchy uniqueName="[Recursos_Metaproducto].[$ ejecutados 2020]" caption="$ ejecutados 2020" attribute="1" defaultMemberUniqueName="[Recursos_Metaproducto].[$ ejecutados 2020].[All]" allUniqueName="[Recursos_Metaproducto].[$ ejecutados 2020].[All]" dimensionUniqueName="[Recursos_Metaproducto]" displayFolder="" count="0" memberValueDatatype="5" unbalanced="0"/>
    <cacheHierarchy uniqueName="[Recursos_Metaproducto].[% Avance $ 2020]" caption="% Avance $ 2020" attribute="1" defaultMemberUniqueName="[Recursos_Metaproducto].[% Avance $ 2020].[All]" allUniqueName="[Recursos_Metaproducto].[% Avance $ 2020].[All]" dimensionUniqueName="[Recursos_Metaproducto]" displayFolder="" count="0" memberValueDatatype="5" unbalanced="0"/>
    <cacheHierarchy uniqueName="[Recursos_Metaproducto].[$ programados PDD]" caption="$ programados PDD" attribute="1" defaultMemberUniqueName="[Recursos_Metaproducto].[$ programados PDD].[All]" allUniqueName="[Recursos_Metaproducto].[$ programados PDD].[All]" dimensionUniqueName="[Recursos_Metaproducto]" displayFolder="" count="0" memberValueDatatype="5" unbalanced="0"/>
    <cacheHierarchy uniqueName="[Recursos_Metaproducto].[$ ejecutados PDD]" caption="$ ejecutados PDD" attribute="1" defaultMemberUniqueName="[Recursos_Metaproducto].[$ ejecutados PDD].[All]" allUniqueName="[Recursos_Metaproducto].[$ ejecutados PDD].[All]" dimensionUniqueName="[Recursos_Metaproducto]" displayFolder="" count="0" memberValueDatatype="5" unbalanced="0"/>
    <cacheHierarchy uniqueName="[Recursos_Metaproducto].[% Avance $ PDD]" caption="% Avance $ PDD" attribute="1" defaultMemberUniqueName="[Recursos_Metaproducto].[% Avance $ PDD].[All]" allUniqueName="[Recursos_Metaproducto].[% Avance $ PDD].[All]" dimensionUniqueName="[Recursos_Metaproducto]" displayFolder="" count="0" memberValueDatatype="5" unbalanced="0"/>
    <cacheHierarchy uniqueName="[Recursos_Metaproducto].[Meta asociada]" caption="Meta asociada" attribute="1" defaultMemberUniqueName="[Recursos_Metaproducto].[Meta asociada].[All]" allUniqueName="[Recursos_Metaproducto].[Meta asociada].[All]" dimensionUniqueName="[Recursos_Metaproducto]" displayFolder="" count="0" memberValueDatatype="130" unbalanced="0"/>
    <cacheHierarchy uniqueName="[Measures].[__XL_Count Proyectos_inversion]" caption="__XL_Count Proyectos_inversion" measure="1" displayFolder="" measureGroup="Proyectos_inversion" count="0" hidden="1"/>
    <cacheHierarchy uniqueName="[Measures].[__XL_Count Magnitud_Metaproducto]" caption="__XL_Count Magnitud_Metaproducto" measure="1" displayFolder="" measureGroup="Magnitud_Metaproducto" count="0" hidden="1"/>
    <cacheHierarchy uniqueName="[Measures].[__XL_Count Recursos_Metaproducto]" caption="__XL_Count Recursos_Metaproducto" measure="1" displayFolder="" measureGroup="Recursos_Metaproducto" count="0" hidden="1"/>
    <cacheHierarchy uniqueName="[Measures].[__XL_Count Estructura_plan]" caption="__XL_Count Estructura_plan" measure="1" displayFolder="" measureGroup="Estructura_plan" count="0" hidden="1"/>
    <cacheHierarchy uniqueName="[Measures].[__No hay medidas definidas]" caption="__No hay medidas definidas" measure="1" displayFolder="" count="0" hidden="1"/>
    <cacheHierarchy uniqueName="[Measures].[Suma de Programación actual]" caption="Suma de Programación actu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a de Ejecución]" caption="Suma de Ejecución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a de $ programados 2016]" caption="Suma de $ program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a de $ ejecutados 2016]" caption="Suma de $ ejecut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a de $ programados 2017]" caption="Suma de $ program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$ ejecutados 2017]" caption="Suma de $ ejecut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8"/>
        </ext>
      </extLst>
    </cacheHierarchy>
    <cacheHierarchy uniqueName="[Measures].[Suma de $ programados 2018]" caption="Suma de $ program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0"/>
        </ext>
      </extLst>
    </cacheHierarchy>
    <cacheHierarchy uniqueName="[Measures].[Suma de $ ejecutados 2018]" caption="Suma de $ ejecut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1"/>
        </ext>
      </extLst>
    </cacheHierarchy>
    <cacheHierarchy uniqueName="[Measures].[Suma de $ programados 2019]" caption="Suma de $ program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3"/>
        </ext>
      </extLst>
    </cacheHierarchy>
    <cacheHierarchy uniqueName="[Measures].[Suma de $ ejecutados 2019]" caption="Suma de $ ejecut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4"/>
        </ext>
      </extLst>
    </cacheHierarchy>
    <cacheHierarchy uniqueName="[Measures].[Suma de $ programados 2020]" caption="Suma de $ program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6"/>
        </ext>
      </extLst>
    </cacheHierarchy>
    <cacheHierarchy uniqueName="[Measures].[Suma de $ ejecutados 2020]" caption="Suma de $ ejecut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7"/>
        </ext>
      </extLst>
    </cacheHierarchy>
    <cacheHierarchy uniqueName="[Measures].[Suma de % Avance total Plan de Desarrollo]" caption="Suma de % Avance total Plan de Desarroll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Faltante]" caption="Suma de Faltant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Magnitud programada 2016]" caption="Suma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Magnitud ejecutada 2016]" caption="Suma de Magnitud ejecut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Magnitud programada 2017]" caption="Suma de Magnitud program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Magnitud ejecutada 2017]" caption="Suma de Magnitud ejecut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a de % avance 2016]" caption="Suma de % avance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% avance 2017]" caption="Suma de % avance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Magnitud programada 2018]" caption="Suma de Magnitud program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a de Magnitud ejecutada 2018]" caption="Suma de Magnitud ejecut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a de % avance 2018]" caption="Suma de % avance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a de Magnitud programada 2019]" caption="Suma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Magnitud ejecutada 2019]" caption="Suma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% avance 2019]" caption="Suma de % avance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a de Magnitud programada 2020]" caption="Suma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Magnitud ejecutada 2020]" caption="Suma de Magnitud ejecut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a de % avance 2020]" caption="Suma de % avance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a de Cod Meta Producto]" caption="Suma de Cod Meta Product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Meta proyecto]" caption="Recuento de Meta proyect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Codigo interno meta]" caption="Suma de Codigo interno meta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% Avance $ PDD]" caption="Suma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% Avance PDD]" caption="Recuent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Recuento de Magnitud ejecutada PDD]" caption="Recuent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Recuento de Meta asociada]" caption="Recuento de Meta asociad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Recuento de Tipo anualización]" caption="Recuento de Tipo anualizac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$ programados 2016 2]" caption="Suma de $ programados 2016 2" measure="1" displayFolder="" measureGroup="Proyectos_inversion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a de $ ejecutados 2016 2]" caption="Suma de $ ejecutados 2016 2" measure="1" displayFolder="" measureGroup="Proyectos_inversion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uma de % Avance $ 2016]" caption="Suma de % Avance $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uma de $ programados 2017 2]" caption="Suma de $ programados 2017 2" measure="1" displayFolder="" measureGroup="Proyectos_inversion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$ ejecutados 2017 2]" caption="Suma de $ ejecutados 2017 2" measure="1" displayFolder="" measureGroup="Proyectos_inversion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uma de % Avance $ 2017]" caption="Suma de % Avance $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uma de $ programados 2018 2]" caption="Suma de $ programados 2018 2" measure="1" displayFolder="" measureGroup="Proyectos_inversion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uma de $ ejecutados 2018 2]" caption="Suma de $ ejecutados 2018 2" measure="1" displayFolder="" measureGroup="Proyectos_inversion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Suma de % Avance $ 2018]" caption="Suma de % Avance $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$ programados 2019 2]" caption="Suma de $ programados 2019 2" measure="1" displayFolder="" measureGroup="Proyectos_inversion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$ ejecutados 2019 2]" caption="Suma de $ ejecutados 2019 2" measure="1" displayFolder="" measureGroup="Proyectos_inversion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uma de % Avance $ 2019]" caption="Suma de % Avance $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uma de $ programados 2020 2]" caption="Suma de $ programados 2020 2" measure="1" displayFolder="" measureGroup="Proyectos_inversion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uma de $ ejecutados 2020 2]" caption="Suma de $ ejecut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% Avance $ 2020]" caption="Suma de % Avance $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$ programados PDD]" caption="Suma de $ programados PDD" measure="1" displayFolder="" measureGroup="Proyectos_inversion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uma de $ ejecutados PDD]" caption="Suma de $ ejecutados PDD" measure="1" displayFolder="" measureGroup="Proyectos_inversion" count="0" oneField="1" hidden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80"/>
        </ext>
      </extLst>
    </cacheHierarchy>
    <cacheHierarchy uniqueName="[Measures].[Suma de Cod Programa]" caption="Suma de Cod Program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Recuento de Proyecto de inversión]" caption="Recuento de Proyecto de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Codigo proyecto inversión]" caption="Suma de Codigo proyecto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Cod Meta Producto 2]" caption="Suma de Cod Meta Producto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Cod Proyecto prioritario]" caption="Suma de Cod Proyecto prioritari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Cod Pilar / Eje]" caption="Suma de Cod Pilar / Eje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Cod Programa 2]" caption="Suma de Cod Programa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a de Cod Proyecto prioritario 2]" caption="Suma de Cod Proyecto prioritario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od Pilar / Eje 2]" caption="Suma de Cod Pilar / Eje 2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Recuento de Meta producto]" caption="Recuento de Meta producto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a de Programación inicial]" caption="Suma de Programación inici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medio de Magnitud programada 2016]" caption="Promedio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Promedio de Magnitud programada 2019]" caption="Promedio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Promedio de Magnitud ejecutada 2019]" caption="Promedio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Promedio de Magnitud programada 2020]" caption="Promedio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Recuento de Magnitud programada PDD]" caption="Recuent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programada PDD]" caption="Promedi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a de Magnitud programada PDD]" caption="Suma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ejecutada PDD]" caption="Promedi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 Avance $ PDD]" caption="Promedio de % Avance $ PDD" measure="1" displayFolder="" measureGroup="Proyectos_inversion" count="0" oneField="1" hidden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% Avance PDD]" caption="Suma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Promedio de % Avance PDD]" caption="Promedi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 Avance]" caption="Suma de % Avanc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dimensions count="5">
    <dimension name="Estructura_plan" uniqueName="[Estructura_plan]" caption="Estructura_plan"/>
    <dimension name="Magnitud_Metaproducto" uniqueName="[Magnitud_Metaproducto]" caption="Magnitud_Metaproducto"/>
    <dimension measure="1" name="Measures" uniqueName="[Measures]" caption="Measures"/>
    <dimension name="Proyectos_inversion" uniqueName="[Proyectos_inversion]" caption="Proyectos_inversion"/>
    <dimension name="Recursos_Metaproducto" uniqueName="[Recursos_Metaproducto]" caption="Recursos_Metaproducto"/>
  </dimensions>
  <measureGroups count="4">
    <measureGroup name="Estructura_plan" caption="Estructura_plan"/>
    <measureGroup name="Magnitud_Metaproducto" caption="Magnitud_Metaproducto"/>
    <measureGroup name="Proyectos_inversion" caption="Proyectos_inversion"/>
    <measureGroup name="Recursos_Metaproducto" caption="Recursos_Metaproducto"/>
  </measureGroups>
  <maps count="7">
    <map measureGroup="0" dimension="0"/>
    <map measureGroup="1" dimension="1"/>
    <map measureGroup="1" dimension="4"/>
    <map measureGroup="2" dimension="0"/>
    <map measureGroup="2" dimension="3"/>
    <map measureGroup="2" dimension="4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Luz Dary Guerrero Tibata" refreshedDate="44019.602491782411" createdVersion="5" refreshedVersion="6" minRefreshableVersion="3" recordCount="0" supportSubquery="1" supportAdvancedDrill="1">
  <cacheSource type="external" connectionId="5"/>
  <cacheFields count="3">
    <cacheField name="[Proyectos_inversion].[Meta proyecto].[Meta proyecto]" caption="Meta proyecto" numFmtId="0" hierarchy="44" level="1">
      <sharedItems count="23">
        <s v="Demarcar 2,600 Kilometro Carril en via."/>
        <s v="Instalar 35,000 señales verticales de pedestal."/>
        <s v="Realizar el 100 por ciento de las actividades orientadas a la instalacion de 50 señales elevadas."/>
        <s v="Demarcar 26,222 zonas con dispositivos de control de velocidad."/>
        <s v="Realizar mantenimiento a 304,956 señales verticales de pedestal."/>
        <s v="Realizar mantenimiento a 289 señales elevadas."/>
        <s v="(*) Soportar el 100 por ciento de la gestion y control de transito y transporte."/>
        <s v="(*) Mantener en operacion el 99 por ciento del Sistema Semaforico."/>
        <s v="Semaforizar 128 intersecciones nuevas."/>
        <s v="Complementar 157 intersecciones semaforizadas existentes."/>
        <s v="Realizar el 100 por ciento de las actividades para la segunda fase del Sistema Inteligente de Transporte - SIT"/>
        <s v="Realizar el 100 por ciento de las actividades para la segunda fase de semaforos inteligentes."/>
        <s v="Realizar el 100 por ciento de las actividades para la primera fase de deteccion electronica de infracciones - DEI"/>
        <s v="Realizar 133 visitas administrativas y de seguimiento a empresas prestadoras del servicio publico de transporte."/>
        <s v="Realizar la verificacion de 28,569 vehiculos de transporte especial escolar."/>
        <s v="(*) Realizar seguimiento al 90 por ciento de los PMT'S de alto impacto."/>
        <s v="Realizar 9,400 jornadas de gestion en via."/>
        <s v="Realizar el 100 por ciento de la gestion para la elaboracion de diseños de infraestructura segura para intersecciones viales existentes"/>
        <s v="Realizar 1,567,674 viajes de acompañamiento y control del transito a los biciusuarios de la estrategia &quot;Al Colegio en Bici&quot; en el Distrito Capital."/>
        <s v="(*) Realizar el 100 por ciento de las actividades para la verificacion integral de las empresas de transporte publico de pasajeros."/>
        <s v="(*) Realizar el 100 por ciento de las acciones necesarias para la instalacion de señales verticales elevadas."/>
        <s v="(*) Realizar el 100 por ciento del pago de compromisos de vigencias anteriores fenecidas"/>
        <s v="Realizar 6,174 viajes de acompañamiento y/o seguimiento en los planes de movilidad escolar a los colegios donde se desarrolle la modalidad y promoción de la actividad física desde la caminata en los estudiantes."/>
      </sharedItems>
    </cacheField>
    <cacheField name="[Proyectos_inversion].[Codigo proyecto inversión].[Codigo proyecto inversión]" caption="Codigo proyecto inversión" numFmtId="0" hierarchy="39" level="1">
      <sharedItems containsSemiMixedTypes="0" containsNonDate="0" containsString="0"/>
    </cacheField>
    <cacheField name="[Proyectos_inversion].[Codigo interno meta].[Codigo interno meta]" caption="Codigo interno meta" numFmtId="0" hierarchy="42" level="1">
      <sharedItems containsSemiMixedTypes="0" containsString="0" containsNumber="1" containsInteger="1" minValue="1" maxValue="23" count="2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</sharedItems>
      <extLst>
        <ext xmlns:x15="http://schemas.microsoft.com/office/spreadsheetml/2010/11/main" uri="{4F2E5C28-24EA-4eb8-9CBF-B6C8F9C3D259}">
          <x15:cachedUniqueNames>
            <x15:cachedUniqueName index="0" name="[Proyectos_inversion].[Codigo interno meta].&amp;[1]"/>
            <x15:cachedUniqueName index="1" name="[Proyectos_inversion].[Codigo interno meta].&amp;[2]"/>
            <x15:cachedUniqueName index="2" name="[Proyectos_inversion].[Codigo interno meta].&amp;[3]"/>
            <x15:cachedUniqueName index="3" name="[Proyectos_inversion].[Codigo interno meta].&amp;[4]"/>
            <x15:cachedUniqueName index="4" name="[Proyectos_inversion].[Codigo interno meta].&amp;[5]"/>
            <x15:cachedUniqueName index="5" name="[Proyectos_inversion].[Codigo interno meta].&amp;[6]"/>
            <x15:cachedUniqueName index="6" name="[Proyectos_inversion].[Codigo interno meta].&amp;[7]"/>
            <x15:cachedUniqueName index="7" name="[Proyectos_inversion].[Codigo interno meta].&amp;[8]"/>
            <x15:cachedUniqueName index="8" name="[Proyectos_inversion].[Codigo interno meta].&amp;[9]"/>
            <x15:cachedUniqueName index="9" name="[Proyectos_inversion].[Codigo interno meta].&amp;[10]"/>
            <x15:cachedUniqueName index="10" name="[Proyectos_inversion].[Codigo interno meta].&amp;[11]"/>
            <x15:cachedUniqueName index="11" name="[Proyectos_inversion].[Codigo interno meta].&amp;[12]"/>
            <x15:cachedUniqueName index="12" name="[Proyectos_inversion].[Codigo interno meta].&amp;[13]"/>
            <x15:cachedUniqueName index="13" name="[Proyectos_inversion].[Codigo interno meta].&amp;[14]"/>
            <x15:cachedUniqueName index="14" name="[Proyectos_inversion].[Codigo interno meta].&amp;[15]"/>
            <x15:cachedUniqueName index="15" name="[Proyectos_inversion].[Codigo interno meta].&amp;[16]"/>
            <x15:cachedUniqueName index="16" name="[Proyectos_inversion].[Codigo interno meta].&amp;[17]"/>
            <x15:cachedUniqueName index="17" name="[Proyectos_inversion].[Codigo interno meta].&amp;[18]"/>
            <x15:cachedUniqueName index="18" name="[Proyectos_inversion].[Codigo interno meta].&amp;[19]"/>
            <x15:cachedUniqueName index="19" name="[Proyectos_inversion].[Codigo interno meta].&amp;[20]"/>
            <x15:cachedUniqueName index="20" name="[Proyectos_inversion].[Codigo interno meta].&amp;[21]"/>
            <x15:cachedUniqueName index="21" name="[Proyectos_inversion].[Codigo interno meta].&amp;[22]"/>
            <x15:cachedUniqueName index="22" name="[Proyectos_inversion].[Codigo interno meta].&amp;[23]"/>
          </x15:cachedUniqueNames>
        </ext>
      </extLst>
    </cacheField>
  </cacheFields>
  <cacheHierarchies count="215">
    <cacheHierarchy uniqueName="[Estructura_plan].[Cod Pilar / Eje]" caption="Cod Pilar / Eje" attribute="1" defaultMemberUniqueName="[Estructura_plan].[Cod Pilar / Eje].[All]" allUniqueName="[Estructura_plan].[Cod Pilar / Eje].[All]" dimensionUniqueName="[Estructura_plan]" displayFolder="" count="0" memberValueDatatype="20" unbalanced="0"/>
    <cacheHierarchy uniqueName="[Estructura_plan].[Pilar / Eje]" caption="Pilar / Eje" attribute="1" defaultMemberUniqueName="[Estructura_plan].[Pilar / Eje].[All]" allUniqueName="[Estructura_plan].[Pilar / Eje].[All]" dimensionUniqueName="[Estructura_plan]" displayFolder="" count="0" memberValueDatatype="130" unbalanced="0"/>
    <cacheHierarchy uniqueName="[Estructura_plan].[Cod Programa]" caption="Cod Programa" attribute="1" defaultMemberUniqueName="[Estructura_plan].[Cod Programa].[All]" allUniqueName="[Estructura_plan].[Cod Programa].[All]" dimensionUniqueName="[Estructura_plan]" displayFolder="" count="0" memberValueDatatype="20" unbalanced="0"/>
    <cacheHierarchy uniqueName="[Estructura_plan].[Programa]" caption="Programa" attribute="1" defaultMemberUniqueName="[Estructura_plan].[Programa].[All]" allUniqueName="[Estructura_plan].[Programa].[All]" dimensionUniqueName="[Estructura_plan]" displayFolder="" count="0" memberValueDatatype="130" unbalanced="0"/>
    <cacheHierarchy uniqueName="[Estructura_plan].[Cod Proyecto prioritario]" caption="Cod Proyecto prioritario" attribute="1" defaultMemberUniqueName="[Estructura_plan].[Cod Proyecto prioritario].[All]" allUniqueName="[Estructura_plan].[Cod Proyecto prioritario].[All]" dimensionUniqueName="[Estructura_plan]" displayFolder="" count="0" memberValueDatatype="20" unbalanced="0"/>
    <cacheHierarchy uniqueName="[Estructura_plan].[Proyecto prioritario]" caption="Proyecto prioritario" attribute="1" defaultMemberUniqueName="[Estructura_plan].[Proyecto prioritario].[All]" allUniqueName="[Estructura_plan].[Proyecto prioritario].[All]" dimensionUniqueName="[Estructura_plan]" displayFolder="" count="0" memberValueDatatype="130" unbalanced="0"/>
    <cacheHierarchy uniqueName="[Magnitud_Metaproducto].[ind_id_rep]" caption="ind_id_rep" attribute="1" defaultMemberUniqueName="[Magnitud_Metaproducto].[ind_id_rep].[All]" allUniqueName="[Magnitud_Metaproducto].[ind_id_rep].[All]" dimensionUniqueName="[Magnitud_Metaproducto]" displayFolder="" count="0" memberValueDatatype="20" unbalanced="0"/>
    <cacheHierarchy uniqueName="[Magnitud_Metaproducto].[ind_id]" caption="ind_id" attribute="1" defaultMemberUniqueName="[Magnitud_Metaproducto].[ind_id].[All]" allUniqueName="[Magnitud_Metaproducto].[ind_id].[All]" dimensionUniqueName="[Magnitud_Metaproducto]" displayFolder="" count="0" memberValueDatatype="130" unbalanced="0"/>
    <cacheHierarchy uniqueName="[Magnitud_Metaproducto].[ind_codigo_pd]" caption="ind_codigo_pd" attribute="1" defaultMemberUniqueName="[Magnitud_Metaproducto].[ind_codigo_pd].[All]" allUniqueName="[Magnitud_Metaproducto].[ind_codigo_pd].[All]" dimensionUniqueName="[Magnitud_Metaproducto]" displayFolder="" count="0" memberValueDatatype="20" unbalanced="0"/>
    <cacheHierarchy uniqueName="[Magnitud_Metaproducto].[ind_ano_prog_repr]" caption="ind_ano_prog_repr" attribute="1" defaultMemberUniqueName="[Magnitud_Metaproducto].[ind_ano_prog_repr].[All]" allUniqueName="[Magnitud_Metaproducto].[ind_ano_prog_repr].[All]" dimensionUniqueName="[Magnitud_Metaproducto]" displayFolder="" count="0" memberValueDatatype="20" unbalanced="0"/>
    <cacheHierarchy uniqueName="[Magnitud_Metaproducto].[ind_version_pa]" caption="ind_version_pa" attribute="1" defaultMemberUniqueName="[Magnitud_Metaproducto].[ind_version_pa].[All]" allUniqueName="[Magnitud_Metaproducto].[ind_version_pa].[All]" dimensionUniqueName="[Magnitud_Metaproducto]" displayFolder="" count="0" memberValueDatatype="20" unbalanced="0"/>
    <cacheHierarchy uniqueName="[Magnitud_Metaproducto].[Cod Sector]" caption="Cod Sector" attribute="1" defaultMemberUniqueName="[Magnitud_Metaproducto].[Cod Sector].[All]" allUniqueName="[Magnitud_Metaproducto].[Cod Sector].[All]" dimensionUniqueName="[Magnitud_Metaproducto]" displayFolder="" count="0" memberValueDatatype="20" unbalanced="0"/>
    <cacheHierarchy uniqueName="[Magnitud_Metaproducto].[Cod Entidad]" caption="Cod Entidad" attribute="1" defaultMemberUniqueName="[Magnitud_Metaproducto].[Cod Entidad].[All]" allUniqueName="[Magnitud_Metaproducto].[Cod Entidad].[All]" dimensionUniqueName="[Magnitud_Metaproducto]" displayFolder="" count="0" memberValueDatatype="20" unbalanced="0"/>
    <cacheHierarchy uniqueName="[Magnitud_Metaproducto].[Cod interno programa]" caption="Cod interno programa" attribute="1" defaultMemberUniqueName="[Magnitud_Metaproducto].[Cod interno programa].[All]" allUniqueName="[Magnitud_Metaproducto].[Cod interno programa].[All]" dimensionUniqueName="[Magnitud_Metaproducto]" displayFolder="" count="0" memberValueDatatype="20" unbalanced="0"/>
    <cacheHierarchy uniqueName="[Magnitud_Metaproducto].[Cod Proyecto prioritario]" caption="Cod Proyecto prioritario" attribute="1" defaultMemberUniqueName="[Magnitud_Metaproducto].[Cod Proyecto prioritario].[All]" allUniqueName="[Magnitud_Metaproducto].[Cod Proyecto prioritario].[All]" dimensionUniqueName="[Magnitud_Metaproducto]" displayFolder="" count="0" memberValueDatatype="20" unbalanced="0"/>
    <cacheHierarchy uniqueName="[Magnitud_Metaproducto].[Cod Meta Producto]" caption="Cod Meta Producto" attribute="1" defaultMemberUniqueName="[Magnitud_Metaproducto].[Cod Meta Producto].[All]" allUniqueName="[Magnitud_Metaproducto].[Cod Meta Producto].[All]" dimensionUniqueName="[Magnitud_Metaproducto]" displayFolder="" count="0" memberValueDatatype="20" unbalanced="0"/>
    <cacheHierarchy uniqueName="[Magnitud_Metaproducto].[Cod Indicador]" caption="Cod Indicador" attribute="1" defaultMemberUniqueName="[Magnitud_Metaproducto].[Cod Indicador].[All]" allUniqueName="[Magnitud_Metaproducto].[Cod Indicador].[All]" dimensionUniqueName="[Magnitud_Metaproducto]" displayFolder="" count="0" memberValueDatatype="20" unbalanced="0"/>
    <cacheHierarchy uniqueName="[Magnitud_Metaproducto].[Nombre indicador]" caption="Nombre indicador" attribute="1" defaultMemberUniqueName="[Magnitud_Metaproducto].[Nombre indicador].[All]" allUniqueName="[Magnitud_Metaproducto].[Nombre indicador].[All]" dimensionUniqueName="[Magnitud_Metaproducto]" displayFolder="" count="0" memberValueDatatype="130" unbalanced="0"/>
    <cacheHierarchy uniqueName="[Magnitud_Metaproducto].[Tipo de anualización indicador]" caption="Tipo de anualización indicador" attribute="1" defaultMemberUniqueName="[Magnitud_Metaproducto].[Tipo de anualización indicador].[All]" allUniqueName="[Magnitud_Metaproducto].[Tipo de anualización indicador].[All]" dimensionUniqueName="[Magnitud_Metaproducto]" displayFolder="" count="0" memberValueDatatype="130" unbalanced="0"/>
    <cacheHierarchy uniqueName="[Magnitud_Metaproducto].[Cod estado indicador en plan de acción]" caption="Cod estado indicador en plan de acción" attribute="1" defaultMemberUniqueName="[Magnitud_Metaproducto].[Cod estado indicador en plan de acción].[All]" allUniqueName="[Magnitud_Metaproducto].[Cod estado indicador en plan de acción].[All]" dimensionUniqueName="[Magnitud_Metaproducto]" displayFolder="" count="0" memberValueDatatype="20" unbalanced="0"/>
    <cacheHierarchy uniqueName="[Magnitud_Metaproducto].[Estado indicador en plan de acción]" caption="Estado indicador en plan de acción" attribute="1" defaultMemberUniqueName="[Magnitud_Metaproducto].[Estado indicador en plan de acción].[All]" allUniqueName="[Magnitud_Metaproducto].[Estado indicador en plan de acción].[All]" dimensionUniqueName="[Magnitud_Metaproducto]" displayFolder="" count="0" memberValueDatatype="130" unbalanced="0"/>
    <cacheHierarchy uniqueName="[Magnitud_Metaproducto].[Vigencia]" caption="Vigencia" attribute="1" defaultMemberUniqueName="[Magnitud_Metaproducto].[Vigencia].[All]" allUniqueName="[Magnitud_Metaproducto].[Vigencia].[All]" dimensionUniqueName="[Magnitud_Metaproducto]" displayFolder="" count="0" memberValueDatatype="20" unbalanced="0"/>
    <cacheHierarchy uniqueName="[Magnitud_Metaproducto].[Programación inicial]" caption="Programación inicial" attribute="1" defaultMemberUniqueName="[Magnitud_Metaproducto].[Programación inicial].[All]" allUniqueName="[Magnitud_Metaproducto].[Programación inicial].[All]" dimensionUniqueName="[Magnitud_Metaproducto]" displayFolder="" count="0" memberValueDatatype="5" unbalanced="0"/>
    <cacheHierarchy uniqueName="[Magnitud_Metaproducto].[Programación actual]" caption="Programación actual" attribute="1" defaultMemberUniqueName="[Magnitud_Metaproducto].[Programación actual].[All]" allUniqueName="[Magnitud_Metaproducto].[Programación actual].[All]" dimensionUniqueName="[Magnitud_Metaproducto]" displayFolder="" count="0" memberValueDatatype="5" unbalanced="0"/>
    <cacheHierarchy uniqueName="[Magnitud_Metaproducto].[Ejecución]" caption="Ejecución" attribute="1" defaultMemberUniqueName="[Magnitud_Metaproducto].[Ejecución].[All]" allUniqueName="[Magnitud_Metaproducto].[Ejecución].[All]" dimensionUniqueName="[Magnitud_Metaproducto]" displayFolder="" count="0" memberValueDatatype="5" unbalanced="0"/>
    <cacheHierarchy uniqueName="[Magnitud_Metaproducto].[% Avance]" caption="% Avance" attribute="1" defaultMemberUniqueName="[Magnitud_Metaproducto].[% Avance].[All]" allUniqueName="[Magnitud_Metaproducto].[% Avance].[All]" dimensionUniqueName="[Magnitud_Metaproducto]" displayFolder="" count="0" memberValueDatatype="5" unbalanced="0"/>
    <cacheHierarchy uniqueName="[Magnitud_Metaproducto].[% Avance Trascurrido Plan de Desarrollo]" caption="% Avance Trascurrido Plan de Desarrollo" attribute="1" defaultMemberUniqueName="[Magnitud_Metaproducto].[% Avance Trascurrido Plan de Desarrollo].[All]" allUniqueName="[Magnitud_Metaproducto].[% Avance Trascurrido Plan de Desarrollo].[All]" dimensionUniqueName="[Magnitud_Metaproducto]" displayFolder="" count="0" memberValueDatatype="5" unbalanced="0"/>
    <cacheHierarchy uniqueName="[Magnitud_Metaproducto].[% Avance total Plan de Desarrollo]" caption="% Avance total Plan de Desarrollo" attribute="1" defaultMemberUniqueName="[Magnitud_Metaproducto].[% Avance total Plan de Desarrollo].[All]" allUniqueName="[Magnitud_Metaproducto].[% Avance total Plan de Desarrollo].[All]" dimensionUniqueName="[Magnitud_Metaproducto]" displayFolder="" count="0" memberValueDatatype="5" unbalanced="0"/>
    <cacheHierarchy uniqueName="[Magnitud_Metaproducto].[Faltante]" caption="Faltante" attribute="1" defaultMemberUniqueName="[Magnitud_Metaproducto].[Faltante].[All]" allUniqueName="[Magnitud_Metaproducto].[Faltante].[All]" dimensionUniqueName="[Magnitud_Metaproducto]" displayFolder="" count="0" memberValueDatatype="5" unbalanced="0"/>
    <cacheHierarchy uniqueName="[Proyectos_inversion].[py_id_rep]" caption="py_id_rep" attribute="1" defaultMemberUniqueName="[Proyectos_inversion].[py_id_rep].[All]" allUniqueName="[Proyectos_inversion].[py_id_rep].[All]" dimensionUniqueName="[Proyectos_inversion]" displayFolder="" count="0" memberValueDatatype="20" unbalanced="0"/>
    <cacheHierarchy uniqueName="[Proyectos_inversion].[py_id]" caption="py_id" attribute="1" defaultMemberUniqueName="[Proyectos_inversion].[py_id].[All]" allUniqueName="[Proyectos_inversion].[py_id].[All]" dimensionUniqueName="[Proyectos_inversion]" displayFolder="" count="0" memberValueDatatype="130" unbalanced="0"/>
    <cacheHierarchy uniqueName="[Proyectos_inversion].[Cod Plan de desarrollo]" caption="Cod Plan de desarrollo" attribute="1" defaultMemberUniqueName="[Proyectos_inversion].[Cod Plan de desarrollo].[All]" allUniqueName="[Proyectos_inversion].[Cod Plan de desarrollo].[All]" dimensionUniqueName="[Proyectos_inversion]" displayFolder="" count="0" memberValueDatatype="20" unbalanced="0"/>
    <cacheHierarchy uniqueName="[Proyectos_inversion].[Vigencia reporte]" caption="Vigencia reporte" attribute="1" defaultMemberUniqueName="[Proyectos_inversion].[Vigencia reporte].[All]" allUniqueName="[Proyectos_inversion].[Vigencia reporte].[All]" dimensionUniqueName="[Proyectos_inversion]" displayFolder="" count="0" memberValueDatatype="20" unbalanced="0"/>
    <cacheHierarchy uniqueName="[Proyectos_inversion].[Versión plan de acción]" caption="Versión plan de acción" attribute="1" defaultMemberUniqueName="[Proyectos_inversion].[Versión plan de acción].[All]" allUniqueName="[Proyectos_inversion].[Versión plan de acción].[All]" dimensionUniqueName="[Proyectos_inversion]" displayFolder="" count="0" memberValueDatatype="20" unbalanced="0"/>
    <cacheHierarchy uniqueName="[Proyectos_inversion].[Cod Sector]" caption="Cod Sector" attribute="1" defaultMemberUniqueName="[Proyectos_inversion].[Cod Sector].[All]" allUniqueName="[Proyectos_inversion].[Cod Sector].[All]" dimensionUniqueName="[Proyectos_inversion]" displayFolder="" count="0" memberValueDatatype="20" unbalanced="0"/>
    <cacheHierarchy uniqueName="[Proyectos_inversion].[Cod Entidad]" caption="Cod Entidad" attribute="1" defaultMemberUniqueName="[Proyectos_inversion].[Cod Entidad].[All]" allUniqueName="[Proyectos_inversion].[Cod Entidad].[All]" dimensionUniqueName="[Proyectos_inversion]" displayFolder="" count="0" memberValueDatatype="20" unbalanced="0"/>
    <cacheHierarchy uniqueName="[Proyectos_inversion].[Cod interno programa]" caption="Cod interno programa" attribute="1" defaultMemberUniqueName="[Proyectos_inversion].[Cod interno programa].[All]" allUniqueName="[Proyectos_inversion].[Cod interno programa].[All]" dimensionUniqueName="[Proyectos_inversion]" displayFolder="" count="0" memberValueDatatype="20" unbalanced="0"/>
    <cacheHierarchy uniqueName="[Proyectos_inversion].[Cod Proyecto prioritario]" caption="Cod Proyecto prioritario" attribute="1" defaultMemberUniqueName="[Proyectos_inversion].[Cod Proyecto prioritario].[All]" allUniqueName="[Proyectos_inversion].[Cod Proyecto prioritario].[All]" dimensionUniqueName="[Proyectos_inversion]" displayFolder="" count="0" memberValueDatatype="20" unbalanced="0"/>
    <cacheHierarchy uniqueName="[Proyectos_inversion].[Cod Meta Producto]" caption="Cod Meta Producto" attribute="1" defaultMemberUniqueName="[Proyectos_inversion].[Cod Meta Producto].[All]" allUniqueName="[Proyectos_inversion].[Cod Meta Producto].[All]" dimensionUniqueName="[Proyectos_inversion]" displayFolder="" count="0" memberValueDatatype="20" unbalanced="0"/>
    <cacheHierarchy uniqueName="[Proyectos_inversion].[Codigo proyecto inversión]" caption="Codigo proyecto inversión" attribute="1" defaultMemberUniqueName="[Proyectos_inversion].[Codigo proyecto inversión].[All]" allUniqueName="[Proyectos_inversion].[Codigo proyecto inversión].[All]" dimensionUniqueName="[Proyectos_inversion]" displayFolder="" count="2" memberValueDatatype="20" unbalanced="0">
      <fieldsUsage count="2">
        <fieldUsage x="-1"/>
        <fieldUsage x="1"/>
      </fieldsUsage>
    </cacheHierarchy>
    <cacheHierarchy uniqueName="[Proyectos_inversion].[py_n7_diferente]" caption="py_n7_diferente" attribute="1" defaultMemberUniqueName="[Proyectos_inversion].[py_n7_diferente].[All]" allUniqueName="[Proyectos_inversion].[py_n7_diferente].[All]" dimensionUniqueName="[Proyectos_inversion]" displayFolder="" count="0" memberValueDatatype="20" unbalanced="0"/>
    <cacheHierarchy uniqueName="[Proyectos_inversion].[Proyecto de inversión]" caption="Proyecto de inversión" attribute="1" defaultMemberUniqueName="[Proyectos_inversion].[Proyecto de inversión].[All]" allUniqueName="[Proyectos_inversion].[Proyecto de inversión].[All]" dimensionUniqueName="[Proyectos_inversion]" displayFolder="" count="0" memberValueDatatype="130" unbalanced="0"/>
    <cacheHierarchy uniqueName="[Proyectos_inversion].[Codigo interno meta]" caption="Codigo interno meta" attribute="1" defaultMemberUniqueName="[Proyectos_inversion].[Codigo interno meta].[All]" allUniqueName="[Proyectos_inversion].[Codigo interno meta].[All]" dimensionUniqueName="[Proyectos_inversion]" displayFolder="" count="2" memberValueDatatype="20" unbalanced="0">
      <fieldsUsage count="2">
        <fieldUsage x="-1"/>
        <fieldUsage x="2"/>
      </fieldsUsage>
    </cacheHierarchy>
    <cacheHierarchy uniqueName="[Proyectos_inversion].[Tipo anualización]" caption="Tipo anualización" attribute="1" defaultMemberUniqueName="[Proyectos_inversion].[Tipo anualización].[All]" allUniqueName="[Proyectos_inversion].[Tipo anualización].[All]" dimensionUniqueName="[Proyectos_inversion]" displayFolder="" count="0" memberValueDatatype="20" unbalanced="0"/>
    <cacheHierarchy uniqueName="[Proyectos_inversion].[Meta proyecto]" caption="Meta proyecto" attribute="1" defaultMemberUniqueName="[Proyectos_inversion].[Meta proyecto].[All]" allUniqueName="[Proyectos_inversion].[Meta proyecto].[All]" dimensionUniqueName="[Proyectos_inversion]" displayFolder="" count="2" memberValueDatatype="130" unbalanced="0">
      <fieldsUsage count="2">
        <fieldUsage x="-1"/>
        <fieldUsage x="0"/>
      </fieldsUsage>
    </cacheHierarchy>
    <cacheHierarchy uniqueName="[Proyectos_inversion].[Estado meta]" caption="Estado meta" attribute="1" defaultMemberUniqueName="[Proyectos_inversion].[Estado meta].[All]" allUniqueName="[Proyectos_inversion].[Estado meta].[All]" dimensionUniqueName="[Proyectos_inversion]" displayFolder="" count="0" memberValueDatatype="130" unbalanced="0"/>
    <cacheHierarchy uniqueName="[Proyectos_inversion].[Magnitud programada 2016]" caption="Magnitud programada 2016" attribute="1" defaultMemberUniqueName="[Proyectos_inversion].[Magnitud programada 2016].[All]" allUniqueName="[Proyectos_inversion].[Magnitud programada 2016].[All]" dimensionUniqueName="[Proyectos_inversion]" displayFolder="" count="0" memberValueDatatype="5" unbalanced="0"/>
    <cacheHierarchy uniqueName="[Proyectos_inversion].[Magnitud ejecutada 2016]" caption="Magnitud ejecutada 2016" attribute="1" defaultMemberUniqueName="[Proyectos_inversion].[Magnitud ejecutada 2016].[All]" allUniqueName="[Proyectos_inversion].[Magnitud ejecutada 2016].[All]" dimensionUniqueName="[Proyectos_inversion]" displayFolder="" count="0" memberValueDatatype="5" unbalanced="0"/>
    <cacheHierarchy uniqueName="[Proyectos_inversion].[% avance 2016]" caption="% avance 2016" attribute="1" defaultMemberUniqueName="[Proyectos_inversion].[% avance 2016].[All]" allUniqueName="[Proyectos_inversion].[% avance 2016].[All]" dimensionUniqueName="[Proyectos_inversion]" displayFolder="" count="0" memberValueDatatype="5" unbalanced="0"/>
    <cacheHierarchy uniqueName="[Proyectos_inversion].[Magnitud programada 2017]" caption="Magnitud programada 2017" attribute="1" defaultMemberUniqueName="[Proyectos_inversion].[Magnitud programada 2017].[All]" allUniqueName="[Proyectos_inversion].[Magnitud programada 2017].[All]" dimensionUniqueName="[Proyectos_inversion]" displayFolder="" count="0" memberValueDatatype="5" unbalanced="0"/>
    <cacheHierarchy uniqueName="[Proyectos_inversion].[Magnitud ejecutada 2017]" caption="Magnitud ejecutada 2017" attribute="1" defaultMemberUniqueName="[Proyectos_inversion].[Magnitud ejecutada 2017].[All]" allUniqueName="[Proyectos_inversion].[Magnitud ejecutada 2017].[All]" dimensionUniqueName="[Proyectos_inversion]" displayFolder="" count="0" memberValueDatatype="5" unbalanced="0"/>
    <cacheHierarchy uniqueName="[Proyectos_inversion].[% avance 2017]" caption="% avance 2017" attribute="1" defaultMemberUniqueName="[Proyectos_inversion].[% avance 2017].[All]" allUniqueName="[Proyectos_inversion].[% avance 2017].[All]" dimensionUniqueName="[Proyectos_inversion]" displayFolder="" count="0" memberValueDatatype="5" unbalanced="0"/>
    <cacheHierarchy uniqueName="[Proyectos_inversion].[Magnitud programada 2018]" caption="Magnitud programada 2018" attribute="1" defaultMemberUniqueName="[Proyectos_inversion].[Magnitud programada 2018].[All]" allUniqueName="[Proyectos_inversion].[Magnitud programada 2018].[All]" dimensionUniqueName="[Proyectos_inversion]" displayFolder="" count="0" memberValueDatatype="5" unbalanced="0"/>
    <cacheHierarchy uniqueName="[Proyectos_inversion].[Magnitud ejecutada 2018]" caption="Magnitud ejecutada 2018" attribute="1" defaultMemberUniqueName="[Proyectos_inversion].[Magnitud ejecutada 2018].[All]" allUniqueName="[Proyectos_inversion].[Magnitud ejecutada 2018].[All]" dimensionUniqueName="[Proyectos_inversion]" displayFolder="" count="0" memberValueDatatype="5" unbalanced="0"/>
    <cacheHierarchy uniqueName="[Proyectos_inversion].[% avance 2018]" caption="% avance 2018" attribute="1" defaultMemberUniqueName="[Proyectos_inversion].[% avance 2018].[All]" allUniqueName="[Proyectos_inversion].[% avance 2018].[All]" dimensionUniqueName="[Proyectos_inversion]" displayFolder="" count="0" memberValueDatatype="5" unbalanced="0"/>
    <cacheHierarchy uniqueName="[Proyectos_inversion].[Magnitud programada 2019]" caption="Magnitud programada 2019" attribute="1" defaultMemberUniqueName="[Proyectos_inversion].[Magnitud programada 2019].[All]" allUniqueName="[Proyectos_inversion].[Magnitud programada 2019].[All]" dimensionUniqueName="[Proyectos_inversion]" displayFolder="" count="0" memberValueDatatype="5" unbalanced="0"/>
    <cacheHierarchy uniqueName="[Proyectos_inversion].[Magnitud ejecutada 2019]" caption="Magnitud ejecutada 2019" attribute="1" defaultMemberUniqueName="[Proyectos_inversion].[Magnitud ejecutada 2019].[All]" allUniqueName="[Proyectos_inversion].[Magnitud ejecutada 2019].[All]" dimensionUniqueName="[Proyectos_inversion]" displayFolder="" count="0" memberValueDatatype="5" unbalanced="0"/>
    <cacheHierarchy uniqueName="[Proyectos_inversion].[% avance 2019]" caption="% avance 2019" attribute="1" defaultMemberUniqueName="[Proyectos_inversion].[% avance 2019].[All]" allUniqueName="[Proyectos_inversion].[% avance 2019].[All]" dimensionUniqueName="[Proyectos_inversion]" displayFolder="" count="0" memberValueDatatype="5" unbalanced="0"/>
    <cacheHierarchy uniqueName="[Proyectos_inversion].[Magnitud programada 2020]" caption="Magnitud programada 2020" attribute="1" defaultMemberUniqueName="[Proyectos_inversion].[Magnitud programada 2020].[All]" allUniqueName="[Proyectos_inversion].[Magnitud programada 2020].[All]" dimensionUniqueName="[Proyectos_inversion]" displayFolder="" count="0" memberValueDatatype="5" unbalanced="0"/>
    <cacheHierarchy uniqueName="[Proyectos_inversion].[Magnitud ejecutada 2020]" caption="Magnitud ejecutada 2020" attribute="1" defaultMemberUniqueName="[Proyectos_inversion].[Magnitud ejecutada 2020].[All]" allUniqueName="[Proyectos_inversion].[Magnitud ejecutada 2020].[All]" dimensionUniqueName="[Proyectos_inversion]" displayFolder="" count="0" memberValueDatatype="5" unbalanced="0"/>
    <cacheHierarchy uniqueName="[Proyectos_inversion].[% avance 2020]" caption="% avance 2020" attribute="1" defaultMemberUniqueName="[Proyectos_inversion].[% avance 2020].[All]" allUniqueName="[Proyectos_inversion].[% avance 2020].[All]" dimensionUniqueName="[Proyectos_inversion]" displayFolder="" count="0" memberValueDatatype="5" unbalanced="0"/>
    <cacheHierarchy uniqueName="[Proyectos_inversion].[Magnitud programada PDD]" caption="Magnitud programada PDD" attribute="1" defaultMemberUniqueName="[Proyectos_inversion].[Magnitud programada PDD].[All]" allUniqueName="[Proyectos_inversion].[Magnitud programada PDD].[All]" dimensionUniqueName="[Proyectos_inversion]" displayFolder="" count="0" memberValueDatatype="20" unbalanced="0"/>
    <cacheHierarchy uniqueName="[Proyectos_inversion].[Magnitud ejecutada PDD]" caption="Magnitud ejecutada PDD" attribute="1" defaultMemberUniqueName="[Proyectos_inversion].[Magnitud ejecutada PDD].[All]" allUniqueName="[Proyectos_inversion].[Magnitud ejecutada PDD].[All]" dimensionUniqueName="[Proyectos_inversion]" displayFolder="" count="0" memberValueDatatype="5" unbalanced="0"/>
    <cacheHierarchy uniqueName="[Proyectos_inversion].[% Avance PDD]" caption="% Avance PDD" attribute="1" defaultMemberUniqueName="[Proyectos_inversion].[% Avance PDD].[All]" allUniqueName="[Proyectos_inversion].[% Avance PDD].[All]" dimensionUniqueName="[Proyectos_inversion]" displayFolder="" count="0" memberValueDatatype="5" unbalanced="0"/>
    <cacheHierarchy uniqueName="[Proyectos_inversion].[$ programados 2016]" caption="$ programados 2016" attribute="1" defaultMemberUniqueName="[Proyectos_inversion].[$ programados 2016].[All]" allUniqueName="[Proyectos_inversion].[$ programados 2016].[All]" dimensionUniqueName="[Proyectos_inversion]" displayFolder="" count="0" memberValueDatatype="5" unbalanced="0"/>
    <cacheHierarchy uniqueName="[Proyectos_inversion].[$ ejecutados 2016]" caption="$ ejecutados 2016" attribute="1" defaultMemberUniqueName="[Proyectos_inversion].[$ ejecutados 2016].[All]" allUniqueName="[Proyectos_inversion].[$ ejecutados 2016].[All]" dimensionUniqueName="[Proyectos_inversion]" displayFolder="" count="0" memberValueDatatype="5" unbalanced="0"/>
    <cacheHierarchy uniqueName="[Proyectos_inversion].[% Avance $ 2016]" caption="% Avance $ 2016" attribute="1" defaultMemberUniqueName="[Proyectos_inversion].[% Avance $ 2016].[All]" allUniqueName="[Proyectos_inversion].[% Avance $ 2016].[All]" dimensionUniqueName="[Proyectos_inversion]" displayFolder="" count="0" memberValueDatatype="5" unbalanced="0"/>
    <cacheHierarchy uniqueName="[Proyectos_inversion].[$ programados 2017]" caption="$ programados 2017" attribute="1" defaultMemberUniqueName="[Proyectos_inversion].[$ programados 2017].[All]" allUniqueName="[Proyectos_inversion].[$ programados 2017].[All]" dimensionUniqueName="[Proyectos_inversion]" displayFolder="" count="0" memberValueDatatype="5" unbalanced="0"/>
    <cacheHierarchy uniqueName="[Proyectos_inversion].[$ ejecutados 2017]" caption="$ ejecutados 2017" attribute="1" defaultMemberUniqueName="[Proyectos_inversion].[$ ejecutados 2017].[All]" allUniqueName="[Proyectos_inversion].[$ ejecutados 2017].[All]" dimensionUniqueName="[Proyectos_inversion]" displayFolder="" count="0" memberValueDatatype="5" unbalanced="0"/>
    <cacheHierarchy uniqueName="[Proyectos_inversion].[% Avance $ 2017]" caption="% Avance $ 2017" attribute="1" defaultMemberUniqueName="[Proyectos_inversion].[% Avance $ 2017].[All]" allUniqueName="[Proyectos_inversion].[% Avance $ 2017].[All]" dimensionUniqueName="[Proyectos_inversion]" displayFolder="" count="0" memberValueDatatype="5" unbalanced="0"/>
    <cacheHierarchy uniqueName="[Proyectos_inversion].[$ programados 2018]" caption="$ programados 2018" attribute="1" defaultMemberUniqueName="[Proyectos_inversion].[$ programados 2018].[All]" allUniqueName="[Proyectos_inversion].[$ programados 2018].[All]" dimensionUniqueName="[Proyectos_inversion]" displayFolder="" count="0" memberValueDatatype="5" unbalanced="0"/>
    <cacheHierarchy uniqueName="[Proyectos_inversion].[$ ejecutados 2018]" caption="$ ejecutados 2018" attribute="1" defaultMemberUniqueName="[Proyectos_inversion].[$ ejecutados 2018].[All]" allUniqueName="[Proyectos_inversion].[$ ejecutados 2018].[All]" dimensionUniqueName="[Proyectos_inversion]" displayFolder="" count="0" memberValueDatatype="5" unbalanced="0"/>
    <cacheHierarchy uniqueName="[Proyectos_inversion].[% Avance $ 2018]" caption="% Avance $ 2018" attribute="1" defaultMemberUniqueName="[Proyectos_inversion].[% Avance $ 2018].[All]" allUniqueName="[Proyectos_inversion].[% Avance $ 2018].[All]" dimensionUniqueName="[Proyectos_inversion]" displayFolder="" count="0" memberValueDatatype="5" unbalanced="0"/>
    <cacheHierarchy uniqueName="[Proyectos_inversion].[$ programados 2019]" caption="$ programados 2019" attribute="1" defaultMemberUniqueName="[Proyectos_inversion].[$ programados 2019].[All]" allUniqueName="[Proyectos_inversion].[$ programados 2019].[All]" dimensionUniqueName="[Proyectos_inversion]" displayFolder="" count="0" memberValueDatatype="5" unbalanced="0"/>
    <cacheHierarchy uniqueName="[Proyectos_inversion].[$ ejecutados 2019]" caption="$ ejecutados 2019" attribute="1" defaultMemberUniqueName="[Proyectos_inversion].[$ ejecutados 2019].[All]" allUniqueName="[Proyectos_inversion].[$ ejecutados 2019].[All]" dimensionUniqueName="[Proyectos_inversion]" displayFolder="" count="0" memberValueDatatype="5" unbalanced="0"/>
    <cacheHierarchy uniqueName="[Proyectos_inversion].[% Avance $ 2019]" caption="% Avance $ 2019" attribute="1" defaultMemberUniqueName="[Proyectos_inversion].[% Avance $ 2019].[All]" allUniqueName="[Proyectos_inversion].[% Avance $ 2019].[All]" dimensionUniqueName="[Proyectos_inversion]" displayFolder="" count="0" memberValueDatatype="5" unbalanced="0"/>
    <cacheHierarchy uniqueName="[Proyectos_inversion].[$ programados 2020]" caption="$ programados 2020" attribute="1" defaultMemberUniqueName="[Proyectos_inversion].[$ programados 2020].[All]" allUniqueName="[Proyectos_inversion].[$ programados 2020].[All]" dimensionUniqueName="[Proyectos_inversion]" displayFolder="" count="0" memberValueDatatype="5" unbalanced="0"/>
    <cacheHierarchy uniqueName="[Proyectos_inversion].[$ ejecutados 2020]" caption="$ ejecutados 2020" attribute="1" defaultMemberUniqueName="[Proyectos_inversion].[$ ejecutados 2020].[All]" allUniqueName="[Proyectos_inversion].[$ ejecutados 2020].[All]" dimensionUniqueName="[Proyectos_inversion]" displayFolder="" count="0" memberValueDatatype="5" unbalanced="0"/>
    <cacheHierarchy uniqueName="[Proyectos_inversion].[% Avance $ 2020]" caption="% Avance $ 2020" attribute="1" defaultMemberUniqueName="[Proyectos_inversion].[% Avance $ 2020].[All]" allUniqueName="[Proyectos_inversion].[% Avance $ 2020].[All]" dimensionUniqueName="[Proyectos_inversion]" displayFolder="" count="0" memberValueDatatype="5" unbalanced="0"/>
    <cacheHierarchy uniqueName="[Proyectos_inversion].[$ programados PDD]" caption="$ programados PDD" attribute="1" defaultMemberUniqueName="[Proyectos_inversion].[$ programados PDD].[All]" allUniqueName="[Proyectos_inversion].[$ programados PDD].[All]" dimensionUniqueName="[Proyectos_inversion]" displayFolder="" count="0" memberValueDatatype="5" unbalanced="0"/>
    <cacheHierarchy uniqueName="[Proyectos_inversion].[$ ejecutados PDD]" caption="$ ejecutados PDD" attribute="1" defaultMemberUniqueName="[Proyectos_inversion].[$ ejecutados PDD].[All]" allUniqueName="[Proyectos_inversion].[$ ejecutados PDD].[All]" dimensionUniqueName="[Proyectos_inversion]" displayFolder="" count="0" memberValueDatatype="5" unbalanced="0"/>
    <cacheHierarchy uniqueName="[Proyectos_inversion].[% Avance $ PDD]" caption="% Avance $ PDD" attribute="1" defaultMemberUniqueName="[Proyectos_inversion].[% Avance $ PDD].[All]" allUniqueName="[Proyectos_inversion].[% Avance $ PDD].[All]" dimensionUniqueName="[Proyectos_inversion]" displayFolder="" count="0" memberValueDatatype="5" unbalanced="0"/>
    <cacheHierarchy uniqueName="[Recursos_Metaproducto].[gral_id_rep]" caption="gral_id_rep" attribute="1" defaultMemberUniqueName="[Recursos_Metaproducto].[gral_id_rep].[All]" allUniqueName="[Recursos_Metaproducto].[gral_id_rep].[All]" dimensionUniqueName="[Recursos_Metaproducto]" displayFolder="" count="0" memberValueDatatype="20" unbalanced="0"/>
    <cacheHierarchy uniqueName="[Recursos_Metaproducto].[gral_id]" caption="gral_id" attribute="1" defaultMemberUniqueName="[Recursos_Metaproducto].[gral_id].[All]" allUniqueName="[Recursos_Metaproducto].[gral_id].[All]" dimensionUniqueName="[Recursos_Metaproducto]" displayFolder="" count="0" memberValueDatatype="130" unbalanced="0"/>
    <cacheHierarchy uniqueName="[Recursos_Metaproducto].[Cod Plan de desarrollo]" caption="Cod Plan de desarrollo" attribute="1" defaultMemberUniqueName="[Recursos_Metaproducto].[Cod Plan de desarrollo].[All]" allUniqueName="[Recursos_Metaproducto].[Cod Plan de desarrollo].[All]" dimensionUniqueName="[Recursos_Metaproducto]" displayFolder="" count="0" memberValueDatatype="20" unbalanced="0"/>
    <cacheHierarchy uniqueName="[Recursos_Metaproducto].[Nombre plan de desarrollo]" caption="Nombre plan de desarrollo" attribute="1" defaultMemberUniqueName="[Recursos_Metaproducto].[Nombre plan de desarrollo].[All]" allUniqueName="[Recursos_Metaproducto].[Nombre plan de desarrollo].[All]" dimensionUniqueName="[Recursos_Metaproducto]" displayFolder="" count="0" memberValueDatatype="130" unbalanced="0"/>
    <cacheHierarchy uniqueName="[Recursos_Metaproducto].[Vigencia reporte]" caption="Vigencia reporte" attribute="1" defaultMemberUniqueName="[Recursos_Metaproducto].[Vigencia reporte].[All]" allUniqueName="[Recursos_Metaproducto].[Vigencia reporte].[All]" dimensionUniqueName="[Recursos_Metaproducto]" displayFolder="" count="0" memberValueDatatype="20" unbalanced="0"/>
    <cacheHierarchy uniqueName="[Recursos_Metaproducto].[Fecha seguimiento]" caption="Fecha seguimiento" attribute="1" defaultMemberUniqueName="[Recursos_Metaproducto].[Fecha seguimiento].[All]" allUniqueName="[Recursos_Metaproducto].[Fecha seguimiento].[All]" dimensionUniqueName="[Recursos_Metaproducto]" displayFolder="" count="0" memberValueDatatype="130" unbalanced="0"/>
    <cacheHierarchy uniqueName="[Recursos_Metaproducto].[Recursos tipo]" caption="Recursos tipo" attribute="1" defaultMemberUniqueName="[Recursos_Metaproducto].[Recursos tipo].[All]" allUniqueName="[Recursos_Metaproducto].[Recursos tipo].[All]" dimensionUniqueName="[Recursos_Metaproducto]" displayFolder="" count="0" memberValueDatatype="130" unbalanced="0"/>
    <cacheHierarchy uniqueName="[Recursos_Metaproducto].[Versión plan de acción]" caption="Versión plan de acción" attribute="1" defaultMemberUniqueName="[Recursos_Metaproducto].[Versión plan de acción].[All]" allUniqueName="[Recursos_Metaproducto].[Versión plan de acción].[All]" dimensionUniqueName="[Recursos_Metaproducto]" displayFolder="" count="0" memberValueDatatype="20" unbalanced="0"/>
    <cacheHierarchy uniqueName="[Recursos_Metaproducto].[Descripción versión plan de acción]" caption="Descripción versión plan de acción" attribute="1" defaultMemberUniqueName="[Recursos_Metaproducto].[Descripción versión plan de acción].[All]" allUniqueName="[Recursos_Metaproducto].[Descripción versión plan de acción].[All]" dimensionUniqueName="[Recursos_Metaproducto]" displayFolder="" count="0" memberValueDatatype="130" unbalanced="0"/>
    <cacheHierarchy uniqueName="[Recursos_Metaproducto].[Cod Sector]" caption="Cod Sector" attribute="1" defaultMemberUniqueName="[Recursos_Metaproducto].[Cod Sector].[All]" allUniqueName="[Recursos_Metaproducto].[Cod Sector].[All]" dimensionUniqueName="[Recursos_Metaproducto]" displayFolder="" count="0" memberValueDatatype="20" unbalanced="0"/>
    <cacheHierarchy uniqueName="[Recursos_Metaproducto].[Sector]" caption="Sector" attribute="1" defaultMemberUniqueName="[Recursos_Metaproducto].[Sector].[All]" allUniqueName="[Recursos_Metaproducto].[Sector].[All]" dimensionUniqueName="[Recursos_Metaproducto]" displayFolder="" count="0" memberValueDatatype="130" unbalanced="0"/>
    <cacheHierarchy uniqueName="[Recursos_Metaproducto].[Cod Entidad]" caption="Cod Entidad" attribute="1" defaultMemberUniqueName="[Recursos_Metaproducto].[Cod Entidad].[All]" allUniqueName="[Recursos_Metaproducto].[Cod Entidad].[All]" dimensionUniqueName="[Recursos_Metaproducto]" displayFolder="" count="0" memberValueDatatype="20" unbalanced="0"/>
    <cacheHierarchy uniqueName="[Recursos_Metaproducto].[Entidad]" caption="Entidad" attribute="1" defaultMemberUniqueName="[Recursos_Metaproducto].[Entidad].[All]" allUniqueName="[Recursos_Metaproducto].[Entidad].[All]" dimensionUniqueName="[Recursos_Metaproducto]" displayFolder="" count="0" memberValueDatatype="130" unbalanced="0"/>
    <cacheHierarchy uniqueName="[Recursos_Metaproducto].[Cod Pilar / Eje]" caption="Cod Pilar / Eje" attribute="1" defaultMemberUniqueName="[Recursos_Metaproducto].[Cod Pilar / Eje].[All]" allUniqueName="[Recursos_Metaproducto].[Cod Pilar / Eje].[All]" dimensionUniqueName="[Recursos_Metaproducto]" displayFolder="" count="0" memberValueDatatype="20" unbalanced="0"/>
    <cacheHierarchy uniqueName="[Recursos_Metaproducto].[Pilar / Eje]" caption="Pilar / Eje" attribute="1" defaultMemberUniqueName="[Recursos_Metaproducto].[Pilar / Eje].[All]" allUniqueName="[Recursos_Metaproducto].[Pilar / Eje].[All]" dimensionUniqueName="[Recursos_Metaproducto]" displayFolder="" count="0" memberValueDatatype="130" unbalanced="0"/>
    <cacheHierarchy uniqueName="[Recursos_Metaproducto].[Cod Programa]" caption="Cod Programa" attribute="1" defaultMemberUniqueName="[Recursos_Metaproducto].[Cod Programa].[All]" allUniqueName="[Recursos_Metaproducto].[Cod Programa].[All]" dimensionUniqueName="[Recursos_Metaproducto]" displayFolder="" count="0" memberValueDatatype="20" unbalanced="0"/>
    <cacheHierarchy uniqueName="[Recursos_Metaproducto].[Programa]" caption="Programa" attribute="1" defaultMemberUniqueName="[Recursos_Metaproducto].[Programa].[All]" allUniqueName="[Recursos_Metaproducto].[Programa].[All]" dimensionUniqueName="[Recursos_Metaproducto]" displayFolder="" count="0" memberValueDatatype="130" unbalanced="0"/>
    <cacheHierarchy uniqueName="[Recursos_Metaproducto].[gral_codigo_componente_n3]" caption="gral_codigo_componente_n3" attribute="1" defaultMemberUniqueName="[Recursos_Metaproducto].[gral_codigo_componente_n3].[All]" allUniqueName="[Recursos_Metaproducto].[gral_codigo_componente_n3].[All]" dimensionUniqueName="[Recursos_Metaproducto]" displayFolder="" count="0" memberValueDatatype="20" unbalanced="0"/>
    <cacheHierarchy uniqueName="[Recursos_Metaproducto].[gral_nombre_componente_n3]" caption="gral_nombre_componente_n3" attribute="1" defaultMemberUniqueName="[Recursos_Metaproducto].[gral_nombre_componente_n3].[All]" allUniqueName="[Recursos_Metaproducto].[gral_nombre_componente_n3].[All]" dimensionUniqueName="[Recursos_Metaproducto]" displayFolder="" count="0" memberValueDatatype="130" unbalanced="0"/>
    <cacheHierarchy uniqueName="[Recursos_Metaproducto].[gral_codigo_componente_n4]" caption="gral_codigo_componente_n4" attribute="1" defaultMemberUniqueName="[Recursos_Metaproducto].[gral_codigo_componente_n4].[All]" allUniqueName="[Recursos_Metaproducto].[gral_codigo_componente_n4].[All]" dimensionUniqueName="[Recursos_Metaproducto]" displayFolder="" count="0" memberValueDatatype="20" unbalanced="0"/>
    <cacheHierarchy uniqueName="[Recursos_Metaproducto].[gral_nombre_componente_n4]" caption="gral_nombre_componente_n4" attribute="1" defaultMemberUniqueName="[Recursos_Metaproducto].[gral_nombre_componente_n4].[All]" allUniqueName="[Recursos_Metaproducto].[gral_nombre_componente_n4].[All]" dimensionUniqueName="[Recursos_Metaproducto]" displayFolder="" count="0" memberValueDatatype="130" unbalanced="0"/>
    <cacheHierarchy uniqueName="[Recursos_Metaproducto].[gral_codigo_componente_n5]" caption="gral_codigo_componente_n5" attribute="1" defaultMemberUniqueName="[Recursos_Metaproducto].[gral_codigo_componente_n5].[All]" allUniqueName="[Recursos_Metaproducto].[gral_codigo_componente_n5].[All]" dimensionUniqueName="[Recursos_Metaproducto]" displayFolder="" count="0" memberValueDatatype="20" unbalanced="0"/>
    <cacheHierarchy uniqueName="[Recursos_Metaproducto].[gral_nombre_componente_n5]" caption="gral_nombre_componente_n5" attribute="1" defaultMemberUniqueName="[Recursos_Metaproducto].[gral_nombre_componente_n5].[All]" allUniqueName="[Recursos_Metaproducto].[gral_nombre_componente_n5].[All]" dimensionUniqueName="[Recursos_Metaproducto]" displayFolder="" count="0" memberValueDatatype="130" unbalanced="0"/>
    <cacheHierarchy uniqueName="[Recursos_Metaproducto].[gral_codigo_componente_n6]" caption="gral_codigo_componente_n6" attribute="1" defaultMemberUniqueName="[Recursos_Metaproducto].[gral_codigo_componente_n6].[All]" allUniqueName="[Recursos_Metaproducto].[gral_codigo_componente_n6].[All]" dimensionUniqueName="[Recursos_Metaproducto]" displayFolder="" count="0" memberValueDatatype="20" unbalanced="0"/>
    <cacheHierarchy uniqueName="[Recursos_Metaproducto].[gral_nombre_componente_n6]" caption="gral_nombre_componente_n6" attribute="1" defaultMemberUniqueName="[Recursos_Metaproducto].[gral_nombre_componente_n6].[All]" allUniqueName="[Recursos_Metaproducto].[gral_nombre_componente_n6].[All]" dimensionUniqueName="[Recursos_Metaproducto]" displayFolder="" count="0" memberValueDatatype="130" unbalanced="0"/>
    <cacheHierarchy uniqueName="[Recursos_Metaproducto].[gral_codigo_componente_n7]" caption="gral_codigo_componente_n7" attribute="1" defaultMemberUniqueName="[Recursos_Metaproducto].[gral_codigo_componente_n7].[All]" allUniqueName="[Recursos_Metaproducto].[gral_codigo_componente_n7].[All]" dimensionUniqueName="[Recursos_Metaproducto]" displayFolder="" count="0" memberValueDatatype="20" unbalanced="0"/>
    <cacheHierarchy uniqueName="[Recursos_Metaproducto].[Programa2]" caption="Programa2" attribute="1" defaultMemberUniqueName="[Recursos_Metaproducto].[Programa2].[All]" allUniqueName="[Recursos_Metaproducto].[Programa2].[All]" dimensionUniqueName="[Recursos_Metaproducto]" displayFolder="" count="0" memberValueDatatype="130" unbalanced="0"/>
    <cacheHierarchy uniqueName="[Recursos_Metaproducto].[Cod interno programa]" caption="Cod interno programa" attribute="1" defaultMemberUniqueName="[Recursos_Metaproducto].[Cod interno programa].[All]" allUniqueName="[Recursos_Metaproducto].[Cod interno programa].[All]" dimensionUniqueName="[Recursos_Metaproducto]" displayFolder="" count="0" memberValueDatatype="20" unbalanced="0"/>
    <cacheHierarchy uniqueName="[Recursos_Metaproducto].[Cod Proyecto prioritario]" caption="Cod Proyecto prioritario" attribute="1" defaultMemberUniqueName="[Recursos_Metaproducto].[Cod Proyecto prioritario].[All]" allUniqueName="[Recursos_Metaproducto].[Cod Proyecto prioritario].[All]" dimensionUniqueName="[Recursos_Metaproducto]" displayFolder="" count="0" memberValueDatatype="20" unbalanced="0"/>
    <cacheHierarchy uniqueName="[Recursos_Metaproducto].[Proyecto prioritario]" caption="Proyecto prioritario" attribute="1" defaultMemberUniqueName="[Recursos_Metaproducto].[Proyecto prioritario].[All]" allUniqueName="[Recursos_Metaproducto].[Proyecto prioritario].[All]" dimensionUniqueName="[Recursos_Metaproducto]" displayFolder="" count="0" memberValueDatatype="130" unbalanced="0"/>
    <cacheHierarchy uniqueName="[Recursos_Metaproducto].[Cod Meta Producto]" caption="Cod Meta Producto" attribute="1" defaultMemberUniqueName="[Recursos_Metaproducto].[Cod Meta Producto].[All]" allUniqueName="[Recursos_Metaproducto].[Cod Meta Producto].[All]" dimensionUniqueName="[Recursos_Metaproducto]" displayFolder="" count="0" memberValueDatatype="20" unbalanced="0"/>
    <cacheHierarchy uniqueName="[Recursos_Metaproducto].[Meta producto]" caption="Meta producto" attribute="1" defaultMemberUniqueName="[Recursos_Metaproducto].[Meta producto].[All]" allUniqueName="[Recursos_Metaproducto].[Meta producto].[All]" dimensionUniqueName="[Recursos_Metaproducto]" displayFolder="" count="0" memberValueDatatype="130" unbalanced="0"/>
    <cacheHierarchy uniqueName="[Recursos_Metaproducto].[$ programados 2016]" caption="$ programados 2016" attribute="1" defaultMemberUniqueName="[Recursos_Metaproducto].[$ programados 2016].[All]" allUniqueName="[Recursos_Metaproducto].[$ programados 2016].[All]" dimensionUniqueName="[Recursos_Metaproducto]" displayFolder="" count="0" memberValueDatatype="5" unbalanced="0"/>
    <cacheHierarchy uniqueName="[Recursos_Metaproducto].[$ ejecutados 2016]" caption="$ ejecutados 2016" attribute="1" defaultMemberUniqueName="[Recursos_Metaproducto].[$ ejecutados 2016].[All]" allUniqueName="[Recursos_Metaproducto].[$ ejecutados 2016].[All]" dimensionUniqueName="[Recursos_Metaproducto]" displayFolder="" count="0" memberValueDatatype="5" unbalanced="0"/>
    <cacheHierarchy uniqueName="[Recursos_Metaproducto].[% Avance $ 2016]" caption="% Avance $ 2016" attribute="1" defaultMemberUniqueName="[Recursos_Metaproducto].[% Avance $ 2016].[All]" allUniqueName="[Recursos_Metaproducto].[% Avance $ 2016].[All]" dimensionUniqueName="[Recursos_Metaproducto]" displayFolder="" count="0" memberValueDatatype="5" unbalanced="0"/>
    <cacheHierarchy uniqueName="[Recursos_Metaproducto].[$ programados 2017]" caption="$ programados 2017" attribute="1" defaultMemberUniqueName="[Recursos_Metaproducto].[$ programados 2017].[All]" allUniqueName="[Recursos_Metaproducto].[$ programados 2017].[All]" dimensionUniqueName="[Recursos_Metaproducto]" displayFolder="" count="0" memberValueDatatype="5" unbalanced="0"/>
    <cacheHierarchy uniqueName="[Recursos_Metaproducto].[$ ejecutados 2017]" caption="$ ejecutados 2017" attribute="1" defaultMemberUniqueName="[Recursos_Metaproducto].[$ ejecutados 2017].[All]" allUniqueName="[Recursos_Metaproducto].[$ ejecutados 2017].[All]" dimensionUniqueName="[Recursos_Metaproducto]" displayFolder="" count="0" memberValueDatatype="5" unbalanced="0"/>
    <cacheHierarchy uniqueName="[Recursos_Metaproducto].[% Avance $ 2017]" caption="% Avance $ 2017" attribute="1" defaultMemberUniqueName="[Recursos_Metaproducto].[% Avance $ 2017].[All]" allUniqueName="[Recursos_Metaproducto].[% Avance $ 2017].[All]" dimensionUniqueName="[Recursos_Metaproducto]" displayFolder="" count="0" memberValueDatatype="5" unbalanced="0"/>
    <cacheHierarchy uniqueName="[Recursos_Metaproducto].[$ programados 2018]" caption="$ programados 2018" attribute="1" defaultMemberUniqueName="[Recursos_Metaproducto].[$ programados 2018].[All]" allUniqueName="[Recursos_Metaproducto].[$ programados 2018].[All]" dimensionUniqueName="[Recursos_Metaproducto]" displayFolder="" count="0" memberValueDatatype="5" unbalanced="0"/>
    <cacheHierarchy uniqueName="[Recursos_Metaproducto].[$ ejecutados 2018]" caption="$ ejecutados 2018" attribute="1" defaultMemberUniqueName="[Recursos_Metaproducto].[$ ejecutados 2018].[All]" allUniqueName="[Recursos_Metaproducto].[$ ejecutados 2018].[All]" dimensionUniqueName="[Recursos_Metaproducto]" displayFolder="" count="0" memberValueDatatype="5" unbalanced="0"/>
    <cacheHierarchy uniqueName="[Recursos_Metaproducto].[% Avance $ 2018]" caption="% Avance $ 2018" attribute="1" defaultMemberUniqueName="[Recursos_Metaproducto].[% Avance $ 2018].[All]" allUniqueName="[Recursos_Metaproducto].[% Avance $ 2018].[All]" dimensionUniqueName="[Recursos_Metaproducto]" displayFolder="" count="0" memberValueDatatype="5" unbalanced="0"/>
    <cacheHierarchy uniqueName="[Recursos_Metaproducto].[$ programados 2019]" caption="$ programados 2019" attribute="1" defaultMemberUniqueName="[Recursos_Metaproducto].[$ programados 2019].[All]" allUniqueName="[Recursos_Metaproducto].[$ programados 2019].[All]" dimensionUniqueName="[Recursos_Metaproducto]" displayFolder="" count="0" memberValueDatatype="5" unbalanced="0"/>
    <cacheHierarchy uniqueName="[Recursos_Metaproducto].[$ ejecutados 2019]" caption="$ ejecutados 2019" attribute="1" defaultMemberUniqueName="[Recursos_Metaproducto].[$ ejecutados 2019].[All]" allUniqueName="[Recursos_Metaproducto].[$ ejecutados 2019].[All]" dimensionUniqueName="[Recursos_Metaproducto]" displayFolder="" count="0" memberValueDatatype="5" unbalanced="0"/>
    <cacheHierarchy uniqueName="[Recursos_Metaproducto].[% Avance $ 2019]" caption="% Avance $ 2019" attribute="1" defaultMemberUniqueName="[Recursos_Metaproducto].[% Avance $ 2019].[All]" allUniqueName="[Recursos_Metaproducto].[% Avance $ 2019].[All]" dimensionUniqueName="[Recursos_Metaproducto]" displayFolder="" count="0" memberValueDatatype="5" unbalanced="0"/>
    <cacheHierarchy uniqueName="[Recursos_Metaproducto].[$ programados 2020]" caption="$ programados 2020" attribute="1" defaultMemberUniqueName="[Recursos_Metaproducto].[$ programados 2020].[All]" allUniqueName="[Recursos_Metaproducto].[$ programados 2020].[All]" dimensionUniqueName="[Recursos_Metaproducto]" displayFolder="" count="0" memberValueDatatype="5" unbalanced="0"/>
    <cacheHierarchy uniqueName="[Recursos_Metaproducto].[$ ejecutados 2020]" caption="$ ejecutados 2020" attribute="1" defaultMemberUniqueName="[Recursos_Metaproducto].[$ ejecutados 2020].[All]" allUniqueName="[Recursos_Metaproducto].[$ ejecutados 2020].[All]" dimensionUniqueName="[Recursos_Metaproducto]" displayFolder="" count="0" memberValueDatatype="5" unbalanced="0"/>
    <cacheHierarchy uniqueName="[Recursos_Metaproducto].[% Avance $ 2020]" caption="% Avance $ 2020" attribute="1" defaultMemberUniqueName="[Recursos_Metaproducto].[% Avance $ 2020].[All]" allUniqueName="[Recursos_Metaproducto].[% Avance $ 2020].[All]" dimensionUniqueName="[Recursos_Metaproducto]" displayFolder="" count="0" memberValueDatatype="5" unbalanced="0"/>
    <cacheHierarchy uniqueName="[Recursos_Metaproducto].[$ programados PDD]" caption="$ programados PDD" attribute="1" defaultMemberUniqueName="[Recursos_Metaproducto].[$ programados PDD].[All]" allUniqueName="[Recursos_Metaproducto].[$ programados PDD].[All]" dimensionUniqueName="[Recursos_Metaproducto]" displayFolder="" count="0" memberValueDatatype="5" unbalanced="0"/>
    <cacheHierarchy uniqueName="[Recursos_Metaproducto].[$ ejecutados PDD]" caption="$ ejecutados PDD" attribute="1" defaultMemberUniqueName="[Recursos_Metaproducto].[$ ejecutados PDD].[All]" allUniqueName="[Recursos_Metaproducto].[$ ejecutados PDD].[All]" dimensionUniqueName="[Recursos_Metaproducto]" displayFolder="" count="0" memberValueDatatype="5" unbalanced="0"/>
    <cacheHierarchy uniqueName="[Recursos_Metaproducto].[% Avance $ PDD]" caption="% Avance $ PDD" attribute="1" defaultMemberUniqueName="[Recursos_Metaproducto].[% Avance $ PDD].[All]" allUniqueName="[Recursos_Metaproducto].[% Avance $ PDD].[All]" dimensionUniqueName="[Recursos_Metaproducto]" displayFolder="" count="0" memberValueDatatype="5" unbalanced="0"/>
    <cacheHierarchy uniqueName="[Recursos_Metaproducto].[Meta asociada]" caption="Meta asociada" attribute="1" defaultMemberUniqueName="[Recursos_Metaproducto].[Meta asociada].[All]" allUniqueName="[Recursos_Metaproducto].[Meta asociada].[All]" dimensionUniqueName="[Recursos_Metaproducto]" displayFolder="" count="0" memberValueDatatype="130" unbalanced="0"/>
    <cacheHierarchy uniqueName="[Measures].[__XL_Count Proyectos_inversion]" caption="__XL_Count Proyectos_inversion" measure="1" displayFolder="" measureGroup="Proyectos_inversion" count="0" hidden="1"/>
    <cacheHierarchy uniqueName="[Measures].[__XL_Count Magnitud_Metaproducto]" caption="__XL_Count Magnitud_Metaproducto" measure="1" displayFolder="" measureGroup="Magnitud_Metaproducto" count="0" hidden="1"/>
    <cacheHierarchy uniqueName="[Measures].[__XL_Count Recursos_Metaproducto]" caption="__XL_Count Recursos_Metaproducto" measure="1" displayFolder="" measureGroup="Recursos_Metaproducto" count="0" hidden="1"/>
    <cacheHierarchy uniqueName="[Measures].[__XL_Count Estructura_plan]" caption="__XL_Count Estructura_plan" measure="1" displayFolder="" measureGroup="Estructura_plan" count="0" hidden="1"/>
    <cacheHierarchy uniqueName="[Measures].[__No hay medidas definidas]" caption="__No hay medidas definidas" measure="1" displayFolder="" count="0" hidden="1"/>
    <cacheHierarchy uniqueName="[Measures].[Suma de Programación actual]" caption="Suma de Programación actu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a de Ejecución]" caption="Suma de Ejecución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a de $ programados 2016]" caption="Suma de $ program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a de $ ejecutados 2016]" caption="Suma de $ ejecut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a de $ programados 2017]" caption="Suma de $ program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$ ejecutados 2017]" caption="Suma de $ ejecut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8"/>
        </ext>
      </extLst>
    </cacheHierarchy>
    <cacheHierarchy uniqueName="[Measures].[Suma de $ programados 2018]" caption="Suma de $ program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0"/>
        </ext>
      </extLst>
    </cacheHierarchy>
    <cacheHierarchy uniqueName="[Measures].[Suma de $ ejecutados 2018]" caption="Suma de $ ejecut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1"/>
        </ext>
      </extLst>
    </cacheHierarchy>
    <cacheHierarchy uniqueName="[Measures].[Suma de $ programados 2019]" caption="Suma de $ program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3"/>
        </ext>
      </extLst>
    </cacheHierarchy>
    <cacheHierarchy uniqueName="[Measures].[Suma de $ ejecutados 2019]" caption="Suma de $ ejecut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4"/>
        </ext>
      </extLst>
    </cacheHierarchy>
    <cacheHierarchy uniqueName="[Measures].[Suma de $ programados 2020]" caption="Suma de $ program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6"/>
        </ext>
      </extLst>
    </cacheHierarchy>
    <cacheHierarchy uniqueName="[Measures].[Suma de $ ejecutados 2020]" caption="Suma de $ ejecut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7"/>
        </ext>
      </extLst>
    </cacheHierarchy>
    <cacheHierarchy uniqueName="[Measures].[Suma de % Avance total Plan de Desarrollo]" caption="Suma de % Avance total Plan de Desarroll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Faltante]" caption="Suma de Faltant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Magnitud programada 2016]" caption="Suma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Magnitud ejecutada 2016]" caption="Suma de Magnitud ejecut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Magnitud programada 2017]" caption="Suma de Magnitud program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Magnitud ejecutada 2017]" caption="Suma de Magnitud ejecut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a de % avance 2016]" caption="Suma de % avance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% avance 2017]" caption="Suma de % avance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Magnitud programada 2018]" caption="Suma de Magnitud program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a de Magnitud ejecutada 2018]" caption="Suma de Magnitud ejecut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a de % avance 2018]" caption="Suma de % avance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a de Magnitud programada 2019]" caption="Suma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Magnitud ejecutada 2019]" caption="Suma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% avance 2019]" caption="Suma de % avance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a de Magnitud programada 2020]" caption="Suma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Magnitud ejecutada 2020]" caption="Suma de Magnitud ejecut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a de % avance 2020]" caption="Suma de % avance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a de Cod Meta Producto]" caption="Suma de Cod Meta Product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Meta proyecto]" caption="Recuento de Meta proyect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Codigo interno meta]" caption="Suma de Codigo interno meta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% Avance $ PDD]" caption="Suma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% Avance PDD]" caption="Recuent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Recuento de Magnitud ejecutada PDD]" caption="Recuent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Recuento de Meta asociada]" caption="Recuento de Meta asociad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Recuento de Tipo anualización]" caption="Recuento de Tipo anualizac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$ programados 2016 2]" caption="Suma de $ program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a de $ ejecutados 2016 2]" caption="Suma de $ ejecut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uma de % Avance $ 2016]" caption="Suma de % Avance $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uma de $ programados 2017 2]" caption="Suma de $ program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$ ejecutados 2017 2]" caption="Suma de $ ejecut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uma de % Avance $ 2017]" caption="Suma de % Avance $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uma de $ programados 2018 2]" caption="Suma de $ program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uma de $ ejecutados 2018 2]" caption="Suma de $ ejecut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Suma de % Avance $ 2018]" caption="Suma de % Avance $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$ programados 2019 2]" caption="Suma de $ program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$ ejecutados 2019 2]" caption="Suma de $ ejecut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uma de % Avance $ 2019]" caption="Suma de % Avance $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uma de $ programados 2020 2]" caption="Suma de $ program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uma de $ ejecutados 2020 2]" caption="Suma de $ ejecut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% Avance $ 2020]" caption="Suma de % Avance $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$ programados PDD]" caption="Suma de $ program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uma de $ ejecutados PDD]" caption="Suma de $ ejecut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0"/>
        </ext>
      </extLst>
    </cacheHierarchy>
    <cacheHierarchy uniqueName="[Measures].[Suma de Cod Programa]" caption="Suma de Cod Program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Recuento de Proyecto de inversión]" caption="Recuento de Proyecto de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Codigo proyecto inversión]" caption="Suma de Codigo proyecto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Cod Meta Producto 2]" caption="Suma de Cod Meta Producto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Cod Proyecto prioritario]" caption="Suma de Cod Proyecto prioritari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Cod Pilar / Eje]" caption="Suma de Cod Pilar / Eje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Cod Programa 2]" caption="Suma de Cod Programa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a de Cod Proyecto prioritario 2]" caption="Suma de Cod Proyecto prioritario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od Pilar / Eje 2]" caption="Suma de Cod Pilar / Eje 2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Recuento de Meta producto]" caption="Recuento de Meta producto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a de Programación inicial]" caption="Suma de Programación inici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medio de Magnitud programada 2016]" caption="Promedio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Promedio de Magnitud programada 2019]" caption="Promedio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Promedio de Magnitud ejecutada 2019]" caption="Promedio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Promedio de Magnitud programada 2020]" caption="Promedio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Recuento de Magnitud programada PDD]" caption="Recuent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programada PDD]" caption="Promedi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a de Magnitud programada PDD]" caption="Suma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ejecutada PDD]" caption="Promedi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 Avance $ PDD]" caption="Promedio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% Avance PDD]" caption="Suma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Promedio de % Avance PDD]" caption="Promedi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 Avance]" caption="Suma de % Avanc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dimensions count="5">
    <dimension name="Estructura_plan" uniqueName="[Estructura_plan]" caption="Estructura_plan"/>
    <dimension name="Magnitud_Metaproducto" uniqueName="[Magnitud_Metaproducto]" caption="Magnitud_Metaproducto"/>
    <dimension measure="1" name="Measures" uniqueName="[Measures]" caption="Measures"/>
    <dimension name="Proyectos_inversion" uniqueName="[Proyectos_inversion]" caption="Proyectos_inversion"/>
    <dimension name="Recursos_Metaproducto" uniqueName="[Recursos_Metaproducto]" caption="Recursos_Metaproducto"/>
  </dimensions>
  <measureGroups count="4">
    <measureGroup name="Estructura_plan" caption="Estructura_plan"/>
    <measureGroup name="Magnitud_Metaproducto" caption="Magnitud_Metaproducto"/>
    <measureGroup name="Proyectos_inversion" caption="Proyectos_inversion"/>
    <measureGroup name="Recursos_Metaproducto" caption="Recursos_Metaproducto"/>
  </measureGroups>
  <maps count="7">
    <map measureGroup="0" dimension="0"/>
    <map measureGroup="1" dimension="1"/>
    <map measureGroup="1" dimension="4"/>
    <map measureGroup="2" dimension="0"/>
    <map measureGroup="2" dimension="3"/>
    <map measureGroup="2" dimension="4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Luz Dary Guerrero Tibata" refreshedDate="44019.602492013888" createdVersion="5" refreshedVersion="6" minRefreshableVersion="3" recordCount="0" supportSubquery="1" supportAdvancedDrill="1">
  <cacheSource type="external" connectionId="5"/>
  <cacheFields count="11">
    <cacheField name="[Proyectos_inversion].[Codigo proyecto inversión].[Codigo proyecto inversión]" caption="Codigo proyecto inversión" numFmtId="0" hierarchy="39" level="1">
      <sharedItems containsSemiMixedTypes="0" containsNonDate="0" containsString="0"/>
    </cacheField>
    <cacheField name="[Measures].[Suma de Magnitud programada 2016]" caption="Suma de Magnitud programada 2016" numFmtId="0" hierarchy="152" level="32767"/>
    <cacheField name="[Measures].[Suma de Magnitud ejecutada 2016]" caption="Suma de Magnitud ejecutada 2016" numFmtId="0" hierarchy="153" level="32767"/>
    <cacheField name="[Measures].[Suma de Magnitud programada 2017]" caption="Suma de Magnitud programada 2017" numFmtId="0" hierarchy="154" level="32767"/>
    <cacheField name="[Measures].[Suma de Magnitud ejecutada 2017]" caption="Suma de Magnitud ejecutada 2017" numFmtId="0" hierarchy="155" level="32767"/>
    <cacheField name="[Measures].[Suma de Magnitud programada 2018]" caption="Suma de Magnitud programada 2018" numFmtId="0" hierarchy="158" level="32767"/>
    <cacheField name="[Measures].[Suma de Magnitud ejecutada 2018]" caption="Suma de Magnitud ejecutada 2018" numFmtId="0" hierarchy="159" level="32767"/>
    <cacheField name="[Measures].[Suma de Magnitud programada 2019]" caption="Suma de Magnitud programada 2019" numFmtId="0" hierarchy="161" level="32767"/>
    <cacheField name="[Measures].[Suma de Magnitud ejecutada 2019]" caption="Suma de Magnitud ejecutada 2019" numFmtId="0" hierarchy="162" level="32767"/>
    <cacheField name="[Measures].[Suma de Magnitud programada 2020]" caption="Suma de Magnitud programada 2020" numFmtId="0" hierarchy="164" level="32767"/>
    <cacheField name="[Measures].[Suma de Magnitud ejecutada 2020]" caption="Suma de Magnitud ejecutada 2020" numFmtId="0" hierarchy="165" level="32767"/>
  </cacheFields>
  <cacheHierarchies count="215">
    <cacheHierarchy uniqueName="[Estructura_plan].[Cod Pilar / Eje]" caption="Cod Pilar / Eje" attribute="1" defaultMemberUniqueName="[Estructura_plan].[Cod Pilar / Eje].[All]" allUniqueName="[Estructura_plan].[Cod Pilar / Eje].[All]" dimensionUniqueName="[Estructura_plan]" displayFolder="" count="0" memberValueDatatype="20" unbalanced="0"/>
    <cacheHierarchy uniqueName="[Estructura_plan].[Pilar / Eje]" caption="Pilar / Eje" attribute="1" defaultMemberUniqueName="[Estructura_plan].[Pilar / Eje].[All]" allUniqueName="[Estructura_plan].[Pilar / Eje].[All]" dimensionUniqueName="[Estructura_plan]" displayFolder="" count="0" memberValueDatatype="130" unbalanced="0"/>
    <cacheHierarchy uniqueName="[Estructura_plan].[Cod Programa]" caption="Cod Programa" attribute="1" defaultMemberUniqueName="[Estructura_plan].[Cod Programa].[All]" allUniqueName="[Estructura_plan].[Cod Programa].[All]" dimensionUniqueName="[Estructura_plan]" displayFolder="" count="0" memberValueDatatype="20" unbalanced="0"/>
    <cacheHierarchy uniqueName="[Estructura_plan].[Programa]" caption="Programa" attribute="1" defaultMemberUniqueName="[Estructura_plan].[Programa].[All]" allUniqueName="[Estructura_plan].[Programa].[All]" dimensionUniqueName="[Estructura_plan]" displayFolder="" count="0" memberValueDatatype="130" unbalanced="0"/>
    <cacheHierarchy uniqueName="[Estructura_plan].[Cod Proyecto prioritario]" caption="Cod Proyecto prioritario" attribute="1" defaultMemberUniqueName="[Estructura_plan].[Cod Proyecto prioritario].[All]" allUniqueName="[Estructura_plan].[Cod Proyecto prioritario].[All]" dimensionUniqueName="[Estructura_plan]" displayFolder="" count="0" memberValueDatatype="20" unbalanced="0"/>
    <cacheHierarchy uniqueName="[Estructura_plan].[Proyecto prioritario]" caption="Proyecto prioritario" attribute="1" defaultMemberUniqueName="[Estructura_plan].[Proyecto prioritario].[All]" allUniqueName="[Estructura_plan].[Proyecto prioritario].[All]" dimensionUniqueName="[Estructura_plan]" displayFolder="" count="0" memberValueDatatype="130" unbalanced="0"/>
    <cacheHierarchy uniqueName="[Magnitud_Metaproducto].[ind_id_rep]" caption="ind_id_rep" attribute="1" defaultMemberUniqueName="[Magnitud_Metaproducto].[ind_id_rep].[All]" allUniqueName="[Magnitud_Metaproducto].[ind_id_rep].[All]" dimensionUniqueName="[Magnitud_Metaproducto]" displayFolder="" count="0" memberValueDatatype="20" unbalanced="0"/>
    <cacheHierarchy uniqueName="[Magnitud_Metaproducto].[ind_id]" caption="ind_id" attribute="1" defaultMemberUniqueName="[Magnitud_Metaproducto].[ind_id].[All]" allUniqueName="[Magnitud_Metaproducto].[ind_id].[All]" dimensionUniqueName="[Magnitud_Metaproducto]" displayFolder="" count="0" memberValueDatatype="130" unbalanced="0"/>
    <cacheHierarchy uniqueName="[Magnitud_Metaproducto].[ind_codigo_pd]" caption="ind_codigo_pd" attribute="1" defaultMemberUniqueName="[Magnitud_Metaproducto].[ind_codigo_pd].[All]" allUniqueName="[Magnitud_Metaproducto].[ind_codigo_pd].[All]" dimensionUniqueName="[Magnitud_Metaproducto]" displayFolder="" count="0" memberValueDatatype="20" unbalanced="0"/>
    <cacheHierarchy uniqueName="[Magnitud_Metaproducto].[ind_ano_prog_repr]" caption="ind_ano_prog_repr" attribute="1" defaultMemberUniqueName="[Magnitud_Metaproducto].[ind_ano_prog_repr].[All]" allUniqueName="[Magnitud_Metaproducto].[ind_ano_prog_repr].[All]" dimensionUniqueName="[Magnitud_Metaproducto]" displayFolder="" count="0" memberValueDatatype="20" unbalanced="0"/>
    <cacheHierarchy uniqueName="[Magnitud_Metaproducto].[ind_version_pa]" caption="ind_version_pa" attribute="1" defaultMemberUniqueName="[Magnitud_Metaproducto].[ind_version_pa].[All]" allUniqueName="[Magnitud_Metaproducto].[ind_version_pa].[All]" dimensionUniqueName="[Magnitud_Metaproducto]" displayFolder="" count="0" memberValueDatatype="20" unbalanced="0"/>
    <cacheHierarchy uniqueName="[Magnitud_Metaproducto].[Cod Sector]" caption="Cod Sector" attribute="1" defaultMemberUniqueName="[Magnitud_Metaproducto].[Cod Sector].[All]" allUniqueName="[Magnitud_Metaproducto].[Cod Sector].[All]" dimensionUniqueName="[Magnitud_Metaproducto]" displayFolder="" count="0" memberValueDatatype="20" unbalanced="0"/>
    <cacheHierarchy uniqueName="[Magnitud_Metaproducto].[Cod Entidad]" caption="Cod Entidad" attribute="1" defaultMemberUniqueName="[Magnitud_Metaproducto].[Cod Entidad].[All]" allUniqueName="[Magnitud_Metaproducto].[Cod Entidad].[All]" dimensionUniqueName="[Magnitud_Metaproducto]" displayFolder="" count="0" memberValueDatatype="20" unbalanced="0"/>
    <cacheHierarchy uniqueName="[Magnitud_Metaproducto].[Cod interno programa]" caption="Cod interno programa" attribute="1" defaultMemberUniqueName="[Magnitud_Metaproducto].[Cod interno programa].[All]" allUniqueName="[Magnitud_Metaproducto].[Cod interno programa].[All]" dimensionUniqueName="[Magnitud_Metaproducto]" displayFolder="" count="0" memberValueDatatype="20" unbalanced="0"/>
    <cacheHierarchy uniqueName="[Magnitud_Metaproducto].[Cod Proyecto prioritario]" caption="Cod Proyecto prioritario" attribute="1" defaultMemberUniqueName="[Magnitud_Metaproducto].[Cod Proyecto prioritario].[All]" allUniqueName="[Magnitud_Metaproducto].[Cod Proyecto prioritario].[All]" dimensionUniqueName="[Magnitud_Metaproducto]" displayFolder="" count="0" memberValueDatatype="20" unbalanced="0"/>
    <cacheHierarchy uniqueName="[Magnitud_Metaproducto].[Cod Meta Producto]" caption="Cod Meta Producto" attribute="1" defaultMemberUniqueName="[Magnitud_Metaproducto].[Cod Meta Producto].[All]" allUniqueName="[Magnitud_Metaproducto].[Cod Meta Producto].[All]" dimensionUniqueName="[Magnitud_Metaproducto]" displayFolder="" count="0" memberValueDatatype="20" unbalanced="0"/>
    <cacheHierarchy uniqueName="[Magnitud_Metaproducto].[Cod Indicador]" caption="Cod Indicador" attribute="1" defaultMemberUniqueName="[Magnitud_Metaproducto].[Cod Indicador].[All]" allUniqueName="[Magnitud_Metaproducto].[Cod Indicador].[All]" dimensionUniqueName="[Magnitud_Metaproducto]" displayFolder="" count="0" memberValueDatatype="20" unbalanced="0"/>
    <cacheHierarchy uniqueName="[Magnitud_Metaproducto].[Nombre indicador]" caption="Nombre indicador" attribute="1" defaultMemberUniqueName="[Magnitud_Metaproducto].[Nombre indicador].[All]" allUniqueName="[Magnitud_Metaproducto].[Nombre indicador].[All]" dimensionUniqueName="[Magnitud_Metaproducto]" displayFolder="" count="0" memberValueDatatype="130" unbalanced="0"/>
    <cacheHierarchy uniqueName="[Magnitud_Metaproducto].[Tipo de anualización indicador]" caption="Tipo de anualización indicador" attribute="1" defaultMemberUniqueName="[Magnitud_Metaproducto].[Tipo de anualización indicador].[All]" allUniqueName="[Magnitud_Metaproducto].[Tipo de anualización indicador].[All]" dimensionUniqueName="[Magnitud_Metaproducto]" displayFolder="" count="0" memberValueDatatype="130" unbalanced="0"/>
    <cacheHierarchy uniqueName="[Magnitud_Metaproducto].[Cod estado indicador en plan de acción]" caption="Cod estado indicador en plan de acción" attribute="1" defaultMemberUniqueName="[Magnitud_Metaproducto].[Cod estado indicador en plan de acción].[All]" allUniqueName="[Magnitud_Metaproducto].[Cod estado indicador en plan de acción].[All]" dimensionUniqueName="[Magnitud_Metaproducto]" displayFolder="" count="0" memberValueDatatype="20" unbalanced="0"/>
    <cacheHierarchy uniqueName="[Magnitud_Metaproducto].[Estado indicador en plan de acción]" caption="Estado indicador en plan de acción" attribute="1" defaultMemberUniqueName="[Magnitud_Metaproducto].[Estado indicador en plan de acción].[All]" allUniqueName="[Magnitud_Metaproducto].[Estado indicador en plan de acción].[All]" dimensionUniqueName="[Magnitud_Metaproducto]" displayFolder="" count="0" memberValueDatatype="130" unbalanced="0"/>
    <cacheHierarchy uniqueName="[Magnitud_Metaproducto].[Vigencia]" caption="Vigencia" attribute="1" defaultMemberUniqueName="[Magnitud_Metaproducto].[Vigencia].[All]" allUniqueName="[Magnitud_Metaproducto].[Vigencia].[All]" dimensionUniqueName="[Magnitud_Metaproducto]" displayFolder="" count="0" memberValueDatatype="20" unbalanced="0"/>
    <cacheHierarchy uniqueName="[Magnitud_Metaproducto].[Programación inicial]" caption="Programación inicial" attribute="1" defaultMemberUniqueName="[Magnitud_Metaproducto].[Programación inicial].[All]" allUniqueName="[Magnitud_Metaproducto].[Programación inicial].[All]" dimensionUniqueName="[Magnitud_Metaproducto]" displayFolder="" count="0" memberValueDatatype="5" unbalanced="0"/>
    <cacheHierarchy uniqueName="[Magnitud_Metaproducto].[Programación actual]" caption="Programación actual" attribute="1" defaultMemberUniqueName="[Magnitud_Metaproducto].[Programación actual].[All]" allUniqueName="[Magnitud_Metaproducto].[Programación actual].[All]" dimensionUniqueName="[Magnitud_Metaproducto]" displayFolder="" count="0" memberValueDatatype="5" unbalanced="0"/>
    <cacheHierarchy uniqueName="[Magnitud_Metaproducto].[Ejecución]" caption="Ejecución" attribute="1" defaultMemberUniqueName="[Magnitud_Metaproducto].[Ejecución].[All]" allUniqueName="[Magnitud_Metaproducto].[Ejecución].[All]" dimensionUniqueName="[Magnitud_Metaproducto]" displayFolder="" count="0" memberValueDatatype="5" unbalanced="0"/>
    <cacheHierarchy uniqueName="[Magnitud_Metaproducto].[% Avance]" caption="% Avance" attribute="1" defaultMemberUniqueName="[Magnitud_Metaproducto].[% Avance].[All]" allUniqueName="[Magnitud_Metaproducto].[% Avance].[All]" dimensionUniqueName="[Magnitud_Metaproducto]" displayFolder="" count="0" memberValueDatatype="5" unbalanced="0"/>
    <cacheHierarchy uniqueName="[Magnitud_Metaproducto].[% Avance Trascurrido Plan de Desarrollo]" caption="% Avance Trascurrido Plan de Desarrollo" attribute="1" defaultMemberUniqueName="[Magnitud_Metaproducto].[% Avance Trascurrido Plan de Desarrollo].[All]" allUniqueName="[Magnitud_Metaproducto].[% Avance Trascurrido Plan de Desarrollo].[All]" dimensionUniqueName="[Magnitud_Metaproducto]" displayFolder="" count="0" memberValueDatatype="5" unbalanced="0"/>
    <cacheHierarchy uniqueName="[Magnitud_Metaproducto].[% Avance total Plan de Desarrollo]" caption="% Avance total Plan de Desarrollo" attribute="1" defaultMemberUniqueName="[Magnitud_Metaproducto].[% Avance total Plan de Desarrollo].[All]" allUniqueName="[Magnitud_Metaproducto].[% Avance total Plan de Desarrollo].[All]" dimensionUniqueName="[Magnitud_Metaproducto]" displayFolder="" count="0" memberValueDatatype="5" unbalanced="0"/>
    <cacheHierarchy uniqueName="[Magnitud_Metaproducto].[Faltante]" caption="Faltante" attribute="1" defaultMemberUniqueName="[Magnitud_Metaproducto].[Faltante].[All]" allUniqueName="[Magnitud_Metaproducto].[Faltante].[All]" dimensionUniqueName="[Magnitud_Metaproducto]" displayFolder="" count="0" memberValueDatatype="5" unbalanced="0"/>
    <cacheHierarchy uniqueName="[Proyectos_inversion].[py_id_rep]" caption="py_id_rep" attribute="1" defaultMemberUniqueName="[Proyectos_inversion].[py_id_rep].[All]" allUniqueName="[Proyectos_inversion].[py_id_rep].[All]" dimensionUniqueName="[Proyectos_inversion]" displayFolder="" count="0" memberValueDatatype="20" unbalanced="0"/>
    <cacheHierarchy uniqueName="[Proyectos_inversion].[py_id]" caption="py_id" attribute="1" defaultMemberUniqueName="[Proyectos_inversion].[py_id].[All]" allUniqueName="[Proyectos_inversion].[py_id].[All]" dimensionUniqueName="[Proyectos_inversion]" displayFolder="" count="0" memberValueDatatype="130" unbalanced="0"/>
    <cacheHierarchy uniqueName="[Proyectos_inversion].[Cod Plan de desarrollo]" caption="Cod Plan de desarrollo" attribute="1" defaultMemberUniqueName="[Proyectos_inversion].[Cod Plan de desarrollo].[All]" allUniqueName="[Proyectos_inversion].[Cod Plan de desarrollo].[All]" dimensionUniqueName="[Proyectos_inversion]" displayFolder="" count="0" memberValueDatatype="20" unbalanced="0"/>
    <cacheHierarchy uniqueName="[Proyectos_inversion].[Vigencia reporte]" caption="Vigencia reporte" attribute="1" defaultMemberUniqueName="[Proyectos_inversion].[Vigencia reporte].[All]" allUniqueName="[Proyectos_inversion].[Vigencia reporte].[All]" dimensionUniqueName="[Proyectos_inversion]" displayFolder="" count="0" memberValueDatatype="20" unbalanced="0"/>
    <cacheHierarchy uniqueName="[Proyectos_inversion].[Versión plan de acción]" caption="Versión plan de acción" attribute="1" defaultMemberUniqueName="[Proyectos_inversion].[Versión plan de acción].[All]" allUniqueName="[Proyectos_inversion].[Versión plan de acción].[All]" dimensionUniqueName="[Proyectos_inversion]" displayFolder="" count="0" memberValueDatatype="20" unbalanced="0"/>
    <cacheHierarchy uniqueName="[Proyectos_inversion].[Cod Sector]" caption="Cod Sector" attribute="1" defaultMemberUniqueName="[Proyectos_inversion].[Cod Sector].[All]" allUniqueName="[Proyectos_inversion].[Cod Sector].[All]" dimensionUniqueName="[Proyectos_inversion]" displayFolder="" count="0" memberValueDatatype="20" unbalanced="0"/>
    <cacheHierarchy uniqueName="[Proyectos_inversion].[Cod Entidad]" caption="Cod Entidad" attribute="1" defaultMemberUniqueName="[Proyectos_inversion].[Cod Entidad].[All]" allUniqueName="[Proyectos_inversion].[Cod Entidad].[All]" dimensionUniqueName="[Proyectos_inversion]" displayFolder="" count="0" memberValueDatatype="20" unbalanced="0"/>
    <cacheHierarchy uniqueName="[Proyectos_inversion].[Cod interno programa]" caption="Cod interno programa" attribute="1" defaultMemberUniqueName="[Proyectos_inversion].[Cod interno programa].[All]" allUniqueName="[Proyectos_inversion].[Cod interno programa].[All]" dimensionUniqueName="[Proyectos_inversion]" displayFolder="" count="0" memberValueDatatype="20" unbalanced="0"/>
    <cacheHierarchy uniqueName="[Proyectos_inversion].[Cod Proyecto prioritario]" caption="Cod Proyecto prioritario" attribute="1" defaultMemberUniqueName="[Proyectos_inversion].[Cod Proyecto prioritario].[All]" allUniqueName="[Proyectos_inversion].[Cod Proyecto prioritario].[All]" dimensionUniqueName="[Proyectos_inversion]" displayFolder="" count="0" memberValueDatatype="20" unbalanced="0"/>
    <cacheHierarchy uniqueName="[Proyectos_inversion].[Cod Meta Producto]" caption="Cod Meta Producto" attribute="1" defaultMemberUniqueName="[Proyectos_inversion].[Cod Meta Producto].[All]" allUniqueName="[Proyectos_inversion].[Cod Meta Producto].[All]" dimensionUniqueName="[Proyectos_inversion]" displayFolder="" count="0" memberValueDatatype="20" unbalanced="0"/>
    <cacheHierarchy uniqueName="[Proyectos_inversion].[Codigo proyecto inversión]" caption="Codigo proyecto inversión" attribute="1" defaultMemberUniqueName="[Proyectos_inversion].[Codigo proyecto inversión].[All]" allUniqueName="[Proyectos_inversion].[Codigo proyecto inversión].[All]" dimensionUniqueName="[Proyectos_inversion]" displayFolder="" count="2" memberValueDatatype="20" unbalanced="0">
      <fieldsUsage count="2">
        <fieldUsage x="-1"/>
        <fieldUsage x="0"/>
      </fieldsUsage>
    </cacheHierarchy>
    <cacheHierarchy uniqueName="[Proyectos_inversion].[py_n7_diferente]" caption="py_n7_diferente" attribute="1" defaultMemberUniqueName="[Proyectos_inversion].[py_n7_diferente].[All]" allUniqueName="[Proyectos_inversion].[py_n7_diferente].[All]" dimensionUniqueName="[Proyectos_inversion]" displayFolder="" count="0" memberValueDatatype="20" unbalanced="0"/>
    <cacheHierarchy uniqueName="[Proyectos_inversion].[Proyecto de inversión]" caption="Proyecto de inversión" attribute="1" defaultMemberUniqueName="[Proyectos_inversion].[Proyecto de inversión].[All]" allUniqueName="[Proyectos_inversion].[Proyecto de inversión].[All]" dimensionUniqueName="[Proyectos_inversion]" displayFolder="" count="0" memberValueDatatype="130" unbalanced="0"/>
    <cacheHierarchy uniqueName="[Proyectos_inversion].[Codigo interno meta]" caption="Codigo interno meta" attribute="1" defaultMemberUniqueName="[Proyectos_inversion].[Codigo interno meta].[All]" allUniqueName="[Proyectos_inversion].[Codigo interno meta].[All]" dimensionUniqueName="[Proyectos_inversion]" displayFolder="" count="0" memberValueDatatype="20" unbalanced="0"/>
    <cacheHierarchy uniqueName="[Proyectos_inversion].[Tipo anualización]" caption="Tipo anualización" attribute="1" defaultMemberUniqueName="[Proyectos_inversion].[Tipo anualización].[All]" allUniqueName="[Proyectos_inversion].[Tipo anualización].[All]" dimensionUniqueName="[Proyectos_inversion]" displayFolder="" count="0" memberValueDatatype="20" unbalanced="0"/>
    <cacheHierarchy uniqueName="[Proyectos_inversion].[Meta proyecto]" caption="Meta proyecto" attribute="1" defaultMemberUniqueName="[Proyectos_inversion].[Meta proyecto].[All]" allUniqueName="[Proyectos_inversion].[Meta proyecto].[All]" dimensionUniqueName="[Proyectos_inversion]" displayFolder="" count="0" memberValueDatatype="130" unbalanced="0"/>
    <cacheHierarchy uniqueName="[Proyectos_inversion].[Estado meta]" caption="Estado meta" attribute="1" defaultMemberUniqueName="[Proyectos_inversion].[Estado meta].[All]" allUniqueName="[Proyectos_inversion].[Estado meta].[All]" dimensionUniqueName="[Proyectos_inversion]" displayFolder="" count="0" memberValueDatatype="130" unbalanced="0"/>
    <cacheHierarchy uniqueName="[Proyectos_inversion].[Magnitud programada 2016]" caption="Magnitud programada 2016" attribute="1" defaultMemberUniqueName="[Proyectos_inversion].[Magnitud programada 2016].[All]" allUniqueName="[Proyectos_inversion].[Magnitud programada 2016].[All]" dimensionUniqueName="[Proyectos_inversion]" displayFolder="" count="0" memberValueDatatype="5" unbalanced="0"/>
    <cacheHierarchy uniqueName="[Proyectos_inversion].[Magnitud ejecutada 2016]" caption="Magnitud ejecutada 2016" attribute="1" defaultMemberUniqueName="[Proyectos_inversion].[Magnitud ejecutada 2016].[All]" allUniqueName="[Proyectos_inversion].[Magnitud ejecutada 2016].[All]" dimensionUniqueName="[Proyectos_inversion]" displayFolder="" count="0" memberValueDatatype="5" unbalanced="0"/>
    <cacheHierarchy uniqueName="[Proyectos_inversion].[% avance 2016]" caption="% avance 2016" attribute="1" defaultMemberUniqueName="[Proyectos_inversion].[% avance 2016].[All]" allUniqueName="[Proyectos_inversion].[% avance 2016].[All]" dimensionUniqueName="[Proyectos_inversion]" displayFolder="" count="0" memberValueDatatype="5" unbalanced="0"/>
    <cacheHierarchy uniqueName="[Proyectos_inversion].[Magnitud programada 2017]" caption="Magnitud programada 2017" attribute="1" defaultMemberUniqueName="[Proyectos_inversion].[Magnitud programada 2017].[All]" allUniqueName="[Proyectos_inversion].[Magnitud programada 2017].[All]" dimensionUniqueName="[Proyectos_inversion]" displayFolder="" count="0" memberValueDatatype="5" unbalanced="0"/>
    <cacheHierarchy uniqueName="[Proyectos_inversion].[Magnitud ejecutada 2017]" caption="Magnitud ejecutada 2017" attribute="1" defaultMemberUniqueName="[Proyectos_inversion].[Magnitud ejecutada 2017].[All]" allUniqueName="[Proyectos_inversion].[Magnitud ejecutada 2017].[All]" dimensionUniqueName="[Proyectos_inversion]" displayFolder="" count="0" memberValueDatatype="5" unbalanced="0"/>
    <cacheHierarchy uniqueName="[Proyectos_inversion].[% avance 2017]" caption="% avance 2017" attribute="1" defaultMemberUniqueName="[Proyectos_inversion].[% avance 2017].[All]" allUniqueName="[Proyectos_inversion].[% avance 2017].[All]" dimensionUniqueName="[Proyectos_inversion]" displayFolder="" count="0" memberValueDatatype="5" unbalanced="0"/>
    <cacheHierarchy uniqueName="[Proyectos_inversion].[Magnitud programada 2018]" caption="Magnitud programada 2018" attribute="1" defaultMemberUniqueName="[Proyectos_inversion].[Magnitud programada 2018].[All]" allUniqueName="[Proyectos_inversion].[Magnitud programada 2018].[All]" dimensionUniqueName="[Proyectos_inversion]" displayFolder="" count="0" memberValueDatatype="5" unbalanced="0"/>
    <cacheHierarchy uniqueName="[Proyectos_inversion].[Magnitud ejecutada 2018]" caption="Magnitud ejecutada 2018" attribute="1" defaultMemberUniqueName="[Proyectos_inversion].[Magnitud ejecutada 2018].[All]" allUniqueName="[Proyectos_inversion].[Magnitud ejecutada 2018].[All]" dimensionUniqueName="[Proyectos_inversion]" displayFolder="" count="0" memberValueDatatype="5" unbalanced="0"/>
    <cacheHierarchy uniqueName="[Proyectos_inversion].[% avance 2018]" caption="% avance 2018" attribute="1" defaultMemberUniqueName="[Proyectos_inversion].[% avance 2018].[All]" allUniqueName="[Proyectos_inversion].[% avance 2018].[All]" dimensionUniqueName="[Proyectos_inversion]" displayFolder="" count="0" memberValueDatatype="5" unbalanced="0"/>
    <cacheHierarchy uniqueName="[Proyectos_inversion].[Magnitud programada 2019]" caption="Magnitud programada 2019" attribute="1" defaultMemberUniqueName="[Proyectos_inversion].[Magnitud programada 2019].[All]" allUniqueName="[Proyectos_inversion].[Magnitud programada 2019].[All]" dimensionUniqueName="[Proyectos_inversion]" displayFolder="" count="0" memberValueDatatype="5" unbalanced="0"/>
    <cacheHierarchy uniqueName="[Proyectos_inversion].[Magnitud ejecutada 2019]" caption="Magnitud ejecutada 2019" attribute="1" defaultMemberUniqueName="[Proyectos_inversion].[Magnitud ejecutada 2019].[All]" allUniqueName="[Proyectos_inversion].[Magnitud ejecutada 2019].[All]" dimensionUniqueName="[Proyectos_inversion]" displayFolder="" count="0" memberValueDatatype="5" unbalanced="0"/>
    <cacheHierarchy uniqueName="[Proyectos_inversion].[% avance 2019]" caption="% avance 2019" attribute="1" defaultMemberUniqueName="[Proyectos_inversion].[% avance 2019].[All]" allUniqueName="[Proyectos_inversion].[% avance 2019].[All]" dimensionUniqueName="[Proyectos_inversion]" displayFolder="" count="0" memberValueDatatype="5" unbalanced="0"/>
    <cacheHierarchy uniqueName="[Proyectos_inversion].[Magnitud programada 2020]" caption="Magnitud programada 2020" attribute="1" defaultMemberUniqueName="[Proyectos_inversion].[Magnitud programada 2020].[All]" allUniqueName="[Proyectos_inversion].[Magnitud programada 2020].[All]" dimensionUniqueName="[Proyectos_inversion]" displayFolder="" count="0" memberValueDatatype="5" unbalanced="0"/>
    <cacheHierarchy uniqueName="[Proyectos_inversion].[Magnitud ejecutada 2020]" caption="Magnitud ejecutada 2020" attribute="1" defaultMemberUniqueName="[Proyectos_inversion].[Magnitud ejecutada 2020].[All]" allUniqueName="[Proyectos_inversion].[Magnitud ejecutada 2020].[All]" dimensionUniqueName="[Proyectos_inversion]" displayFolder="" count="0" memberValueDatatype="5" unbalanced="0"/>
    <cacheHierarchy uniqueName="[Proyectos_inversion].[% avance 2020]" caption="% avance 2020" attribute="1" defaultMemberUniqueName="[Proyectos_inversion].[% avance 2020].[All]" allUniqueName="[Proyectos_inversion].[% avance 2020].[All]" dimensionUniqueName="[Proyectos_inversion]" displayFolder="" count="0" memberValueDatatype="5" unbalanced="0"/>
    <cacheHierarchy uniqueName="[Proyectos_inversion].[Magnitud programada PDD]" caption="Magnitud programada PDD" attribute="1" defaultMemberUniqueName="[Proyectos_inversion].[Magnitud programada PDD].[All]" allUniqueName="[Proyectos_inversion].[Magnitud programada PDD].[All]" dimensionUniqueName="[Proyectos_inversion]" displayFolder="" count="0" memberValueDatatype="20" unbalanced="0"/>
    <cacheHierarchy uniqueName="[Proyectos_inversion].[Magnitud ejecutada PDD]" caption="Magnitud ejecutada PDD" attribute="1" defaultMemberUniqueName="[Proyectos_inversion].[Magnitud ejecutada PDD].[All]" allUniqueName="[Proyectos_inversion].[Magnitud ejecutada PDD].[All]" dimensionUniqueName="[Proyectos_inversion]" displayFolder="" count="0" memberValueDatatype="5" unbalanced="0"/>
    <cacheHierarchy uniqueName="[Proyectos_inversion].[% Avance PDD]" caption="% Avance PDD" attribute="1" defaultMemberUniqueName="[Proyectos_inversion].[% Avance PDD].[All]" allUniqueName="[Proyectos_inversion].[% Avance PDD].[All]" dimensionUniqueName="[Proyectos_inversion]" displayFolder="" count="0" memberValueDatatype="5" unbalanced="0"/>
    <cacheHierarchy uniqueName="[Proyectos_inversion].[$ programados 2016]" caption="$ programados 2016" attribute="1" defaultMemberUniqueName="[Proyectos_inversion].[$ programados 2016].[All]" allUniqueName="[Proyectos_inversion].[$ programados 2016].[All]" dimensionUniqueName="[Proyectos_inversion]" displayFolder="" count="0" memberValueDatatype="5" unbalanced="0"/>
    <cacheHierarchy uniqueName="[Proyectos_inversion].[$ ejecutados 2016]" caption="$ ejecutados 2016" attribute="1" defaultMemberUniqueName="[Proyectos_inversion].[$ ejecutados 2016].[All]" allUniqueName="[Proyectos_inversion].[$ ejecutados 2016].[All]" dimensionUniqueName="[Proyectos_inversion]" displayFolder="" count="0" memberValueDatatype="5" unbalanced="0"/>
    <cacheHierarchy uniqueName="[Proyectos_inversion].[% Avance $ 2016]" caption="% Avance $ 2016" attribute="1" defaultMemberUniqueName="[Proyectos_inversion].[% Avance $ 2016].[All]" allUniqueName="[Proyectos_inversion].[% Avance $ 2016].[All]" dimensionUniqueName="[Proyectos_inversion]" displayFolder="" count="0" memberValueDatatype="5" unbalanced="0"/>
    <cacheHierarchy uniqueName="[Proyectos_inversion].[$ programados 2017]" caption="$ programados 2017" attribute="1" defaultMemberUniqueName="[Proyectos_inversion].[$ programados 2017].[All]" allUniqueName="[Proyectos_inversion].[$ programados 2017].[All]" dimensionUniqueName="[Proyectos_inversion]" displayFolder="" count="0" memberValueDatatype="5" unbalanced="0"/>
    <cacheHierarchy uniqueName="[Proyectos_inversion].[$ ejecutados 2017]" caption="$ ejecutados 2017" attribute="1" defaultMemberUniqueName="[Proyectos_inversion].[$ ejecutados 2017].[All]" allUniqueName="[Proyectos_inversion].[$ ejecutados 2017].[All]" dimensionUniqueName="[Proyectos_inversion]" displayFolder="" count="0" memberValueDatatype="5" unbalanced="0"/>
    <cacheHierarchy uniqueName="[Proyectos_inversion].[% Avance $ 2017]" caption="% Avance $ 2017" attribute="1" defaultMemberUniqueName="[Proyectos_inversion].[% Avance $ 2017].[All]" allUniqueName="[Proyectos_inversion].[% Avance $ 2017].[All]" dimensionUniqueName="[Proyectos_inversion]" displayFolder="" count="0" memberValueDatatype="5" unbalanced="0"/>
    <cacheHierarchy uniqueName="[Proyectos_inversion].[$ programados 2018]" caption="$ programados 2018" attribute="1" defaultMemberUniqueName="[Proyectos_inversion].[$ programados 2018].[All]" allUniqueName="[Proyectos_inversion].[$ programados 2018].[All]" dimensionUniqueName="[Proyectos_inversion]" displayFolder="" count="0" memberValueDatatype="5" unbalanced="0"/>
    <cacheHierarchy uniqueName="[Proyectos_inversion].[$ ejecutados 2018]" caption="$ ejecutados 2018" attribute="1" defaultMemberUniqueName="[Proyectos_inversion].[$ ejecutados 2018].[All]" allUniqueName="[Proyectos_inversion].[$ ejecutados 2018].[All]" dimensionUniqueName="[Proyectos_inversion]" displayFolder="" count="0" memberValueDatatype="5" unbalanced="0"/>
    <cacheHierarchy uniqueName="[Proyectos_inversion].[% Avance $ 2018]" caption="% Avance $ 2018" attribute="1" defaultMemberUniqueName="[Proyectos_inversion].[% Avance $ 2018].[All]" allUniqueName="[Proyectos_inversion].[% Avance $ 2018].[All]" dimensionUniqueName="[Proyectos_inversion]" displayFolder="" count="0" memberValueDatatype="5" unbalanced="0"/>
    <cacheHierarchy uniqueName="[Proyectos_inversion].[$ programados 2019]" caption="$ programados 2019" attribute="1" defaultMemberUniqueName="[Proyectos_inversion].[$ programados 2019].[All]" allUniqueName="[Proyectos_inversion].[$ programados 2019].[All]" dimensionUniqueName="[Proyectos_inversion]" displayFolder="" count="0" memberValueDatatype="5" unbalanced="0"/>
    <cacheHierarchy uniqueName="[Proyectos_inversion].[$ ejecutados 2019]" caption="$ ejecutados 2019" attribute="1" defaultMemberUniqueName="[Proyectos_inversion].[$ ejecutados 2019].[All]" allUniqueName="[Proyectos_inversion].[$ ejecutados 2019].[All]" dimensionUniqueName="[Proyectos_inversion]" displayFolder="" count="0" memberValueDatatype="5" unbalanced="0"/>
    <cacheHierarchy uniqueName="[Proyectos_inversion].[% Avance $ 2019]" caption="% Avance $ 2019" attribute="1" defaultMemberUniqueName="[Proyectos_inversion].[% Avance $ 2019].[All]" allUniqueName="[Proyectos_inversion].[% Avance $ 2019].[All]" dimensionUniqueName="[Proyectos_inversion]" displayFolder="" count="0" memberValueDatatype="5" unbalanced="0"/>
    <cacheHierarchy uniqueName="[Proyectos_inversion].[$ programados 2020]" caption="$ programados 2020" attribute="1" defaultMemberUniqueName="[Proyectos_inversion].[$ programados 2020].[All]" allUniqueName="[Proyectos_inversion].[$ programados 2020].[All]" dimensionUniqueName="[Proyectos_inversion]" displayFolder="" count="0" memberValueDatatype="5" unbalanced="0"/>
    <cacheHierarchy uniqueName="[Proyectos_inversion].[$ ejecutados 2020]" caption="$ ejecutados 2020" attribute="1" defaultMemberUniqueName="[Proyectos_inversion].[$ ejecutados 2020].[All]" allUniqueName="[Proyectos_inversion].[$ ejecutados 2020].[All]" dimensionUniqueName="[Proyectos_inversion]" displayFolder="" count="0" memberValueDatatype="5" unbalanced="0"/>
    <cacheHierarchy uniqueName="[Proyectos_inversion].[% Avance $ 2020]" caption="% Avance $ 2020" attribute="1" defaultMemberUniqueName="[Proyectos_inversion].[% Avance $ 2020].[All]" allUniqueName="[Proyectos_inversion].[% Avance $ 2020].[All]" dimensionUniqueName="[Proyectos_inversion]" displayFolder="" count="0" memberValueDatatype="5" unbalanced="0"/>
    <cacheHierarchy uniqueName="[Proyectos_inversion].[$ programados PDD]" caption="$ programados PDD" attribute="1" defaultMemberUniqueName="[Proyectos_inversion].[$ programados PDD].[All]" allUniqueName="[Proyectos_inversion].[$ programados PDD].[All]" dimensionUniqueName="[Proyectos_inversion]" displayFolder="" count="0" memberValueDatatype="5" unbalanced="0"/>
    <cacheHierarchy uniqueName="[Proyectos_inversion].[$ ejecutados PDD]" caption="$ ejecutados PDD" attribute="1" defaultMemberUniqueName="[Proyectos_inversion].[$ ejecutados PDD].[All]" allUniqueName="[Proyectos_inversion].[$ ejecutados PDD].[All]" dimensionUniqueName="[Proyectos_inversion]" displayFolder="" count="0" memberValueDatatype="5" unbalanced="0"/>
    <cacheHierarchy uniqueName="[Proyectos_inversion].[% Avance $ PDD]" caption="% Avance $ PDD" attribute="1" defaultMemberUniqueName="[Proyectos_inversion].[% Avance $ PDD].[All]" allUniqueName="[Proyectos_inversion].[% Avance $ PDD].[All]" dimensionUniqueName="[Proyectos_inversion]" displayFolder="" count="0" memberValueDatatype="5" unbalanced="0"/>
    <cacheHierarchy uniqueName="[Recursos_Metaproducto].[gral_id_rep]" caption="gral_id_rep" attribute="1" defaultMemberUniqueName="[Recursos_Metaproducto].[gral_id_rep].[All]" allUniqueName="[Recursos_Metaproducto].[gral_id_rep].[All]" dimensionUniqueName="[Recursos_Metaproducto]" displayFolder="" count="0" memberValueDatatype="20" unbalanced="0"/>
    <cacheHierarchy uniqueName="[Recursos_Metaproducto].[gral_id]" caption="gral_id" attribute="1" defaultMemberUniqueName="[Recursos_Metaproducto].[gral_id].[All]" allUniqueName="[Recursos_Metaproducto].[gral_id].[All]" dimensionUniqueName="[Recursos_Metaproducto]" displayFolder="" count="0" memberValueDatatype="130" unbalanced="0"/>
    <cacheHierarchy uniqueName="[Recursos_Metaproducto].[Cod Plan de desarrollo]" caption="Cod Plan de desarrollo" attribute="1" defaultMemberUniqueName="[Recursos_Metaproducto].[Cod Plan de desarrollo].[All]" allUniqueName="[Recursos_Metaproducto].[Cod Plan de desarrollo].[All]" dimensionUniqueName="[Recursos_Metaproducto]" displayFolder="" count="0" memberValueDatatype="20" unbalanced="0"/>
    <cacheHierarchy uniqueName="[Recursos_Metaproducto].[Nombre plan de desarrollo]" caption="Nombre plan de desarrollo" attribute="1" defaultMemberUniqueName="[Recursos_Metaproducto].[Nombre plan de desarrollo].[All]" allUniqueName="[Recursos_Metaproducto].[Nombre plan de desarrollo].[All]" dimensionUniqueName="[Recursos_Metaproducto]" displayFolder="" count="0" memberValueDatatype="130" unbalanced="0"/>
    <cacheHierarchy uniqueName="[Recursos_Metaproducto].[Vigencia reporte]" caption="Vigencia reporte" attribute="1" defaultMemberUniqueName="[Recursos_Metaproducto].[Vigencia reporte].[All]" allUniqueName="[Recursos_Metaproducto].[Vigencia reporte].[All]" dimensionUniqueName="[Recursos_Metaproducto]" displayFolder="" count="0" memberValueDatatype="20" unbalanced="0"/>
    <cacheHierarchy uniqueName="[Recursos_Metaproducto].[Fecha seguimiento]" caption="Fecha seguimiento" attribute="1" defaultMemberUniqueName="[Recursos_Metaproducto].[Fecha seguimiento].[All]" allUniqueName="[Recursos_Metaproducto].[Fecha seguimiento].[All]" dimensionUniqueName="[Recursos_Metaproducto]" displayFolder="" count="0" memberValueDatatype="130" unbalanced="0"/>
    <cacheHierarchy uniqueName="[Recursos_Metaproducto].[Recursos tipo]" caption="Recursos tipo" attribute="1" defaultMemberUniqueName="[Recursos_Metaproducto].[Recursos tipo].[All]" allUniqueName="[Recursos_Metaproducto].[Recursos tipo].[All]" dimensionUniqueName="[Recursos_Metaproducto]" displayFolder="" count="0" memberValueDatatype="130" unbalanced="0"/>
    <cacheHierarchy uniqueName="[Recursos_Metaproducto].[Versión plan de acción]" caption="Versión plan de acción" attribute="1" defaultMemberUniqueName="[Recursos_Metaproducto].[Versión plan de acción].[All]" allUniqueName="[Recursos_Metaproducto].[Versión plan de acción].[All]" dimensionUniqueName="[Recursos_Metaproducto]" displayFolder="" count="0" memberValueDatatype="20" unbalanced="0"/>
    <cacheHierarchy uniqueName="[Recursos_Metaproducto].[Descripción versión plan de acción]" caption="Descripción versión plan de acción" attribute="1" defaultMemberUniqueName="[Recursos_Metaproducto].[Descripción versión plan de acción].[All]" allUniqueName="[Recursos_Metaproducto].[Descripción versión plan de acción].[All]" dimensionUniqueName="[Recursos_Metaproducto]" displayFolder="" count="0" memberValueDatatype="130" unbalanced="0"/>
    <cacheHierarchy uniqueName="[Recursos_Metaproducto].[Cod Sector]" caption="Cod Sector" attribute="1" defaultMemberUniqueName="[Recursos_Metaproducto].[Cod Sector].[All]" allUniqueName="[Recursos_Metaproducto].[Cod Sector].[All]" dimensionUniqueName="[Recursos_Metaproducto]" displayFolder="" count="0" memberValueDatatype="20" unbalanced="0"/>
    <cacheHierarchy uniqueName="[Recursos_Metaproducto].[Sector]" caption="Sector" attribute="1" defaultMemberUniqueName="[Recursos_Metaproducto].[Sector].[All]" allUniqueName="[Recursos_Metaproducto].[Sector].[All]" dimensionUniqueName="[Recursos_Metaproducto]" displayFolder="" count="0" memberValueDatatype="130" unbalanced="0"/>
    <cacheHierarchy uniqueName="[Recursos_Metaproducto].[Cod Entidad]" caption="Cod Entidad" attribute="1" defaultMemberUniqueName="[Recursos_Metaproducto].[Cod Entidad].[All]" allUniqueName="[Recursos_Metaproducto].[Cod Entidad].[All]" dimensionUniqueName="[Recursos_Metaproducto]" displayFolder="" count="0" memberValueDatatype="20" unbalanced="0"/>
    <cacheHierarchy uniqueName="[Recursos_Metaproducto].[Entidad]" caption="Entidad" attribute="1" defaultMemberUniqueName="[Recursos_Metaproducto].[Entidad].[All]" allUniqueName="[Recursos_Metaproducto].[Entidad].[All]" dimensionUniqueName="[Recursos_Metaproducto]" displayFolder="" count="0" memberValueDatatype="130" unbalanced="0"/>
    <cacheHierarchy uniqueName="[Recursos_Metaproducto].[Cod Pilar / Eje]" caption="Cod Pilar / Eje" attribute="1" defaultMemberUniqueName="[Recursos_Metaproducto].[Cod Pilar / Eje].[All]" allUniqueName="[Recursos_Metaproducto].[Cod Pilar / Eje].[All]" dimensionUniqueName="[Recursos_Metaproducto]" displayFolder="" count="0" memberValueDatatype="20" unbalanced="0"/>
    <cacheHierarchy uniqueName="[Recursos_Metaproducto].[Pilar / Eje]" caption="Pilar / Eje" attribute="1" defaultMemberUniqueName="[Recursos_Metaproducto].[Pilar / Eje].[All]" allUniqueName="[Recursos_Metaproducto].[Pilar / Eje].[All]" dimensionUniqueName="[Recursos_Metaproducto]" displayFolder="" count="0" memberValueDatatype="130" unbalanced="0"/>
    <cacheHierarchy uniqueName="[Recursos_Metaproducto].[Cod Programa]" caption="Cod Programa" attribute="1" defaultMemberUniqueName="[Recursos_Metaproducto].[Cod Programa].[All]" allUniqueName="[Recursos_Metaproducto].[Cod Programa].[All]" dimensionUniqueName="[Recursos_Metaproducto]" displayFolder="" count="0" memberValueDatatype="20" unbalanced="0"/>
    <cacheHierarchy uniqueName="[Recursos_Metaproducto].[Programa]" caption="Programa" attribute="1" defaultMemberUniqueName="[Recursos_Metaproducto].[Programa].[All]" allUniqueName="[Recursos_Metaproducto].[Programa].[All]" dimensionUniqueName="[Recursos_Metaproducto]" displayFolder="" count="0" memberValueDatatype="130" unbalanced="0"/>
    <cacheHierarchy uniqueName="[Recursos_Metaproducto].[gral_codigo_componente_n3]" caption="gral_codigo_componente_n3" attribute="1" defaultMemberUniqueName="[Recursos_Metaproducto].[gral_codigo_componente_n3].[All]" allUniqueName="[Recursos_Metaproducto].[gral_codigo_componente_n3].[All]" dimensionUniqueName="[Recursos_Metaproducto]" displayFolder="" count="0" memberValueDatatype="20" unbalanced="0"/>
    <cacheHierarchy uniqueName="[Recursos_Metaproducto].[gral_nombre_componente_n3]" caption="gral_nombre_componente_n3" attribute="1" defaultMemberUniqueName="[Recursos_Metaproducto].[gral_nombre_componente_n3].[All]" allUniqueName="[Recursos_Metaproducto].[gral_nombre_componente_n3].[All]" dimensionUniqueName="[Recursos_Metaproducto]" displayFolder="" count="0" memberValueDatatype="130" unbalanced="0"/>
    <cacheHierarchy uniqueName="[Recursos_Metaproducto].[gral_codigo_componente_n4]" caption="gral_codigo_componente_n4" attribute="1" defaultMemberUniqueName="[Recursos_Metaproducto].[gral_codigo_componente_n4].[All]" allUniqueName="[Recursos_Metaproducto].[gral_codigo_componente_n4].[All]" dimensionUniqueName="[Recursos_Metaproducto]" displayFolder="" count="0" memberValueDatatype="20" unbalanced="0"/>
    <cacheHierarchy uniqueName="[Recursos_Metaproducto].[gral_nombre_componente_n4]" caption="gral_nombre_componente_n4" attribute="1" defaultMemberUniqueName="[Recursos_Metaproducto].[gral_nombre_componente_n4].[All]" allUniqueName="[Recursos_Metaproducto].[gral_nombre_componente_n4].[All]" dimensionUniqueName="[Recursos_Metaproducto]" displayFolder="" count="0" memberValueDatatype="130" unbalanced="0"/>
    <cacheHierarchy uniqueName="[Recursos_Metaproducto].[gral_codigo_componente_n5]" caption="gral_codigo_componente_n5" attribute="1" defaultMemberUniqueName="[Recursos_Metaproducto].[gral_codigo_componente_n5].[All]" allUniqueName="[Recursos_Metaproducto].[gral_codigo_componente_n5].[All]" dimensionUniqueName="[Recursos_Metaproducto]" displayFolder="" count="0" memberValueDatatype="20" unbalanced="0"/>
    <cacheHierarchy uniqueName="[Recursos_Metaproducto].[gral_nombre_componente_n5]" caption="gral_nombre_componente_n5" attribute="1" defaultMemberUniqueName="[Recursos_Metaproducto].[gral_nombre_componente_n5].[All]" allUniqueName="[Recursos_Metaproducto].[gral_nombre_componente_n5].[All]" dimensionUniqueName="[Recursos_Metaproducto]" displayFolder="" count="0" memberValueDatatype="130" unbalanced="0"/>
    <cacheHierarchy uniqueName="[Recursos_Metaproducto].[gral_codigo_componente_n6]" caption="gral_codigo_componente_n6" attribute="1" defaultMemberUniqueName="[Recursos_Metaproducto].[gral_codigo_componente_n6].[All]" allUniqueName="[Recursos_Metaproducto].[gral_codigo_componente_n6].[All]" dimensionUniqueName="[Recursos_Metaproducto]" displayFolder="" count="0" memberValueDatatype="20" unbalanced="0"/>
    <cacheHierarchy uniqueName="[Recursos_Metaproducto].[gral_nombre_componente_n6]" caption="gral_nombre_componente_n6" attribute="1" defaultMemberUniqueName="[Recursos_Metaproducto].[gral_nombre_componente_n6].[All]" allUniqueName="[Recursos_Metaproducto].[gral_nombre_componente_n6].[All]" dimensionUniqueName="[Recursos_Metaproducto]" displayFolder="" count="0" memberValueDatatype="130" unbalanced="0"/>
    <cacheHierarchy uniqueName="[Recursos_Metaproducto].[gral_codigo_componente_n7]" caption="gral_codigo_componente_n7" attribute="1" defaultMemberUniqueName="[Recursos_Metaproducto].[gral_codigo_componente_n7].[All]" allUniqueName="[Recursos_Metaproducto].[gral_codigo_componente_n7].[All]" dimensionUniqueName="[Recursos_Metaproducto]" displayFolder="" count="0" memberValueDatatype="20" unbalanced="0"/>
    <cacheHierarchy uniqueName="[Recursos_Metaproducto].[Programa2]" caption="Programa2" attribute="1" defaultMemberUniqueName="[Recursos_Metaproducto].[Programa2].[All]" allUniqueName="[Recursos_Metaproducto].[Programa2].[All]" dimensionUniqueName="[Recursos_Metaproducto]" displayFolder="" count="0" memberValueDatatype="130" unbalanced="0"/>
    <cacheHierarchy uniqueName="[Recursos_Metaproducto].[Cod interno programa]" caption="Cod interno programa" attribute="1" defaultMemberUniqueName="[Recursos_Metaproducto].[Cod interno programa].[All]" allUniqueName="[Recursos_Metaproducto].[Cod interno programa].[All]" dimensionUniqueName="[Recursos_Metaproducto]" displayFolder="" count="0" memberValueDatatype="20" unbalanced="0"/>
    <cacheHierarchy uniqueName="[Recursos_Metaproducto].[Cod Proyecto prioritario]" caption="Cod Proyecto prioritario" attribute="1" defaultMemberUniqueName="[Recursos_Metaproducto].[Cod Proyecto prioritario].[All]" allUniqueName="[Recursos_Metaproducto].[Cod Proyecto prioritario].[All]" dimensionUniqueName="[Recursos_Metaproducto]" displayFolder="" count="0" memberValueDatatype="20" unbalanced="0"/>
    <cacheHierarchy uniqueName="[Recursos_Metaproducto].[Proyecto prioritario]" caption="Proyecto prioritario" attribute="1" defaultMemberUniqueName="[Recursos_Metaproducto].[Proyecto prioritario].[All]" allUniqueName="[Recursos_Metaproducto].[Proyecto prioritario].[All]" dimensionUniqueName="[Recursos_Metaproducto]" displayFolder="" count="0" memberValueDatatype="130" unbalanced="0"/>
    <cacheHierarchy uniqueName="[Recursos_Metaproducto].[Cod Meta Producto]" caption="Cod Meta Producto" attribute="1" defaultMemberUniqueName="[Recursos_Metaproducto].[Cod Meta Producto].[All]" allUniqueName="[Recursos_Metaproducto].[Cod Meta Producto].[All]" dimensionUniqueName="[Recursos_Metaproducto]" displayFolder="" count="0" memberValueDatatype="20" unbalanced="0"/>
    <cacheHierarchy uniqueName="[Recursos_Metaproducto].[Meta producto]" caption="Meta producto" attribute="1" defaultMemberUniqueName="[Recursos_Metaproducto].[Meta producto].[All]" allUniqueName="[Recursos_Metaproducto].[Meta producto].[All]" dimensionUniqueName="[Recursos_Metaproducto]" displayFolder="" count="0" memberValueDatatype="130" unbalanced="0"/>
    <cacheHierarchy uniqueName="[Recursos_Metaproducto].[$ programados 2016]" caption="$ programados 2016" attribute="1" defaultMemberUniqueName="[Recursos_Metaproducto].[$ programados 2016].[All]" allUniqueName="[Recursos_Metaproducto].[$ programados 2016].[All]" dimensionUniqueName="[Recursos_Metaproducto]" displayFolder="" count="0" memberValueDatatype="5" unbalanced="0"/>
    <cacheHierarchy uniqueName="[Recursos_Metaproducto].[$ ejecutados 2016]" caption="$ ejecutados 2016" attribute="1" defaultMemberUniqueName="[Recursos_Metaproducto].[$ ejecutados 2016].[All]" allUniqueName="[Recursos_Metaproducto].[$ ejecutados 2016].[All]" dimensionUniqueName="[Recursos_Metaproducto]" displayFolder="" count="0" memberValueDatatype="5" unbalanced="0"/>
    <cacheHierarchy uniqueName="[Recursos_Metaproducto].[% Avance $ 2016]" caption="% Avance $ 2016" attribute="1" defaultMemberUniqueName="[Recursos_Metaproducto].[% Avance $ 2016].[All]" allUniqueName="[Recursos_Metaproducto].[% Avance $ 2016].[All]" dimensionUniqueName="[Recursos_Metaproducto]" displayFolder="" count="0" memberValueDatatype="5" unbalanced="0"/>
    <cacheHierarchy uniqueName="[Recursos_Metaproducto].[$ programados 2017]" caption="$ programados 2017" attribute="1" defaultMemberUniqueName="[Recursos_Metaproducto].[$ programados 2017].[All]" allUniqueName="[Recursos_Metaproducto].[$ programados 2017].[All]" dimensionUniqueName="[Recursos_Metaproducto]" displayFolder="" count="0" memberValueDatatype="5" unbalanced="0"/>
    <cacheHierarchy uniqueName="[Recursos_Metaproducto].[$ ejecutados 2017]" caption="$ ejecutados 2017" attribute="1" defaultMemberUniqueName="[Recursos_Metaproducto].[$ ejecutados 2017].[All]" allUniqueName="[Recursos_Metaproducto].[$ ejecutados 2017].[All]" dimensionUniqueName="[Recursos_Metaproducto]" displayFolder="" count="0" memberValueDatatype="5" unbalanced="0"/>
    <cacheHierarchy uniqueName="[Recursos_Metaproducto].[% Avance $ 2017]" caption="% Avance $ 2017" attribute="1" defaultMemberUniqueName="[Recursos_Metaproducto].[% Avance $ 2017].[All]" allUniqueName="[Recursos_Metaproducto].[% Avance $ 2017].[All]" dimensionUniqueName="[Recursos_Metaproducto]" displayFolder="" count="0" memberValueDatatype="5" unbalanced="0"/>
    <cacheHierarchy uniqueName="[Recursos_Metaproducto].[$ programados 2018]" caption="$ programados 2018" attribute="1" defaultMemberUniqueName="[Recursos_Metaproducto].[$ programados 2018].[All]" allUniqueName="[Recursos_Metaproducto].[$ programados 2018].[All]" dimensionUniqueName="[Recursos_Metaproducto]" displayFolder="" count="0" memberValueDatatype="5" unbalanced="0"/>
    <cacheHierarchy uniqueName="[Recursos_Metaproducto].[$ ejecutados 2018]" caption="$ ejecutados 2018" attribute="1" defaultMemberUniqueName="[Recursos_Metaproducto].[$ ejecutados 2018].[All]" allUniqueName="[Recursos_Metaproducto].[$ ejecutados 2018].[All]" dimensionUniqueName="[Recursos_Metaproducto]" displayFolder="" count="0" memberValueDatatype="5" unbalanced="0"/>
    <cacheHierarchy uniqueName="[Recursos_Metaproducto].[% Avance $ 2018]" caption="% Avance $ 2018" attribute="1" defaultMemberUniqueName="[Recursos_Metaproducto].[% Avance $ 2018].[All]" allUniqueName="[Recursos_Metaproducto].[% Avance $ 2018].[All]" dimensionUniqueName="[Recursos_Metaproducto]" displayFolder="" count="0" memberValueDatatype="5" unbalanced="0"/>
    <cacheHierarchy uniqueName="[Recursos_Metaproducto].[$ programados 2019]" caption="$ programados 2019" attribute="1" defaultMemberUniqueName="[Recursos_Metaproducto].[$ programados 2019].[All]" allUniqueName="[Recursos_Metaproducto].[$ programados 2019].[All]" dimensionUniqueName="[Recursos_Metaproducto]" displayFolder="" count="0" memberValueDatatype="5" unbalanced="0"/>
    <cacheHierarchy uniqueName="[Recursos_Metaproducto].[$ ejecutados 2019]" caption="$ ejecutados 2019" attribute="1" defaultMemberUniqueName="[Recursos_Metaproducto].[$ ejecutados 2019].[All]" allUniqueName="[Recursos_Metaproducto].[$ ejecutados 2019].[All]" dimensionUniqueName="[Recursos_Metaproducto]" displayFolder="" count="0" memberValueDatatype="5" unbalanced="0"/>
    <cacheHierarchy uniqueName="[Recursos_Metaproducto].[% Avance $ 2019]" caption="% Avance $ 2019" attribute="1" defaultMemberUniqueName="[Recursos_Metaproducto].[% Avance $ 2019].[All]" allUniqueName="[Recursos_Metaproducto].[% Avance $ 2019].[All]" dimensionUniqueName="[Recursos_Metaproducto]" displayFolder="" count="0" memberValueDatatype="5" unbalanced="0"/>
    <cacheHierarchy uniqueName="[Recursos_Metaproducto].[$ programados 2020]" caption="$ programados 2020" attribute="1" defaultMemberUniqueName="[Recursos_Metaproducto].[$ programados 2020].[All]" allUniqueName="[Recursos_Metaproducto].[$ programados 2020].[All]" dimensionUniqueName="[Recursos_Metaproducto]" displayFolder="" count="0" memberValueDatatype="5" unbalanced="0"/>
    <cacheHierarchy uniqueName="[Recursos_Metaproducto].[$ ejecutados 2020]" caption="$ ejecutados 2020" attribute="1" defaultMemberUniqueName="[Recursos_Metaproducto].[$ ejecutados 2020].[All]" allUniqueName="[Recursos_Metaproducto].[$ ejecutados 2020].[All]" dimensionUniqueName="[Recursos_Metaproducto]" displayFolder="" count="0" memberValueDatatype="5" unbalanced="0"/>
    <cacheHierarchy uniqueName="[Recursos_Metaproducto].[% Avance $ 2020]" caption="% Avance $ 2020" attribute="1" defaultMemberUniqueName="[Recursos_Metaproducto].[% Avance $ 2020].[All]" allUniqueName="[Recursos_Metaproducto].[% Avance $ 2020].[All]" dimensionUniqueName="[Recursos_Metaproducto]" displayFolder="" count="0" memberValueDatatype="5" unbalanced="0"/>
    <cacheHierarchy uniqueName="[Recursos_Metaproducto].[$ programados PDD]" caption="$ programados PDD" attribute="1" defaultMemberUniqueName="[Recursos_Metaproducto].[$ programados PDD].[All]" allUniqueName="[Recursos_Metaproducto].[$ programados PDD].[All]" dimensionUniqueName="[Recursos_Metaproducto]" displayFolder="" count="0" memberValueDatatype="5" unbalanced="0"/>
    <cacheHierarchy uniqueName="[Recursos_Metaproducto].[$ ejecutados PDD]" caption="$ ejecutados PDD" attribute="1" defaultMemberUniqueName="[Recursos_Metaproducto].[$ ejecutados PDD].[All]" allUniqueName="[Recursos_Metaproducto].[$ ejecutados PDD].[All]" dimensionUniqueName="[Recursos_Metaproducto]" displayFolder="" count="0" memberValueDatatype="5" unbalanced="0"/>
    <cacheHierarchy uniqueName="[Recursos_Metaproducto].[% Avance $ PDD]" caption="% Avance $ PDD" attribute="1" defaultMemberUniqueName="[Recursos_Metaproducto].[% Avance $ PDD].[All]" allUniqueName="[Recursos_Metaproducto].[% Avance $ PDD].[All]" dimensionUniqueName="[Recursos_Metaproducto]" displayFolder="" count="0" memberValueDatatype="5" unbalanced="0"/>
    <cacheHierarchy uniqueName="[Recursos_Metaproducto].[Meta asociada]" caption="Meta asociada" attribute="1" defaultMemberUniqueName="[Recursos_Metaproducto].[Meta asociada].[All]" allUniqueName="[Recursos_Metaproducto].[Meta asociada].[All]" dimensionUniqueName="[Recursos_Metaproducto]" displayFolder="" count="0" memberValueDatatype="130" unbalanced="0"/>
    <cacheHierarchy uniqueName="[Measures].[__XL_Count Proyectos_inversion]" caption="__XL_Count Proyectos_inversion" measure="1" displayFolder="" measureGroup="Proyectos_inversion" count="0" hidden="1"/>
    <cacheHierarchy uniqueName="[Measures].[__XL_Count Magnitud_Metaproducto]" caption="__XL_Count Magnitud_Metaproducto" measure="1" displayFolder="" measureGroup="Magnitud_Metaproducto" count="0" hidden="1"/>
    <cacheHierarchy uniqueName="[Measures].[__XL_Count Recursos_Metaproducto]" caption="__XL_Count Recursos_Metaproducto" measure="1" displayFolder="" measureGroup="Recursos_Metaproducto" count="0" hidden="1"/>
    <cacheHierarchy uniqueName="[Measures].[__XL_Count Estructura_plan]" caption="__XL_Count Estructura_plan" measure="1" displayFolder="" measureGroup="Estructura_plan" count="0" hidden="1"/>
    <cacheHierarchy uniqueName="[Measures].[__No hay medidas definidas]" caption="__No hay medidas definidas" measure="1" displayFolder="" count="0" hidden="1"/>
    <cacheHierarchy uniqueName="[Measures].[Suma de Programación actual]" caption="Suma de Programación actu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a de Ejecución]" caption="Suma de Ejecución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a de $ programados 2016]" caption="Suma de $ program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a de $ ejecutados 2016]" caption="Suma de $ ejecut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a de $ programados 2017]" caption="Suma de $ program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$ ejecutados 2017]" caption="Suma de $ ejecut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8"/>
        </ext>
      </extLst>
    </cacheHierarchy>
    <cacheHierarchy uniqueName="[Measures].[Suma de $ programados 2018]" caption="Suma de $ program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0"/>
        </ext>
      </extLst>
    </cacheHierarchy>
    <cacheHierarchy uniqueName="[Measures].[Suma de $ ejecutados 2018]" caption="Suma de $ ejecut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1"/>
        </ext>
      </extLst>
    </cacheHierarchy>
    <cacheHierarchy uniqueName="[Measures].[Suma de $ programados 2019]" caption="Suma de $ program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3"/>
        </ext>
      </extLst>
    </cacheHierarchy>
    <cacheHierarchy uniqueName="[Measures].[Suma de $ ejecutados 2019]" caption="Suma de $ ejecut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4"/>
        </ext>
      </extLst>
    </cacheHierarchy>
    <cacheHierarchy uniqueName="[Measures].[Suma de $ programados 2020]" caption="Suma de $ program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6"/>
        </ext>
      </extLst>
    </cacheHierarchy>
    <cacheHierarchy uniqueName="[Measures].[Suma de $ ejecutados 2020]" caption="Suma de $ ejecut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7"/>
        </ext>
      </extLst>
    </cacheHierarchy>
    <cacheHierarchy uniqueName="[Measures].[Suma de % Avance total Plan de Desarrollo]" caption="Suma de % Avance total Plan de Desarroll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Faltante]" caption="Suma de Faltant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Magnitud programada 2016]" caption="Suma de Magnitud programada 2016" measure="1" displayFolder="" measureGroup="Proyectos_inversion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Magnitud ejecutada 2016]" caption="Suma de Magnitud ejecutada 2016" measure="1" displayFolder="" measureGroup="Proyectos_inversion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Magnitud programada 2017]" caption="Suma de Magnitud programada 2017" measure="1" displayFolder="" measureGroup="Proyectos_inversion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Magnitud ejecutada 2017]" caption="Suma de Magnitud ejecutada 2017" measure="1" displayFolder="" measureGroup="Proyectos_inversion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a de % avance 2016]" caption="Suma de % avance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% avance 2017]" caption="Suma de % avance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Magnitud programada 2018]" caption="Suma de Magnitud programada 2018" measure="1" displayFolder="" measureGroup="Proyectos_inversion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a de Magnitud ejecutada 2018]" caption="Suma de Magnitud ejecutada 2018" measure="1" displayFolder="" measureGroup="Proyectos_inversion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a de % avance 2018]" caption="Suma de % avance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a de Magnitud programada 2019]" caption="Suma de Magnitud programada 2019" measure="1" displayFolder="" measureGroup="Proyectos_inversion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Magnitud ejecutada 2019]" caption="Suma de Magnitud ejecutada 2019" measure="1" displayFolder="" measureGroup="Proyectos_inversion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% avance 2019]" caption="Suma de % avance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a de Magnitud programada 2020]" caption="Suma de Magnitud programada 2020" measure="1" displayFolder="" measureGroup="Proyectos_inversion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Magnitud ejecutada 2020]" caption="Suma de Magnitud ejecutada 2020" measure="1" displayFolder="" measureGroup="Proyectos_inversion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a de % avance 2020]" caption="Suma de % avance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a de Cod Meta Producto]" caption="Suma de Cod Meta Product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Meta proyecto]" caption="Recuento de Meta proyect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Codigo interno meta]" caption="Suma de Codigo interno meta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% Avance $ PDD]" caption="Suma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% Avance PDD]" caption="Recuent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Recuento de Magnitud ejecutada PDD]" caption="Recuent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Recuento de Meta asociada]" caption="Recuento de Meta asociad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Recuento de Tipo anualización]" caption="Recuento de Tipo anualizac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$ programados 2016 2]" caption="Suma de $ program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a de $ ejecutados 2016 2]" caption="Suma de $ ejecut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uma de % Avance $ 2016]" caption="Suma de % Avance $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uma de $ programados 2017 2]" caption="Suma de $ program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$ ejecutados 2017 2]" caption="Suma de $ ejecut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uma de % Avance $ 2017]" caption="Suma de % Avance $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uma de $ programados 2018 2]" caption="Suma de $ program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uma de $ ejecutados 2018 2]" caption="Suma de $ ejecut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Suma de % Avance $ 2018]" caption="Suma de % Avance $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$ programados 2019 2]" caption="Suma de $ program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$ ejecutados 2019 2]" caption="Suma de $ ejecut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uma de % Avance $ 2019]" caption="Suma de % Avance $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uma de $ programados 2020 2]" caption="Suma de $ program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uma de $ ejecutados 2020 2]" caption="Suma de $ ejecut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% Avance $ 2020]" caption="Suma de % Avance $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$ programados PDD]" caption="Suma de $ program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uma de $ ejecutados PDD]" caption="Suma de $ ejecut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0"/>
        </ext>
      </extLst>
    </cacheHierarchy>
    <cacheHierarchy uniqueName="[Measures].[Suma de Cod Programa]" caption="Suma de Cod Program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Recuento de Proyecto de inversión]" caption="Recuento de Proyecto de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Codigo proyecto inversión]" caption="Suma de Codigo proyecto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Cod Meta Producto 2]" caption="Suma de Cod Meta Producto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Cod Proyecto prioritario]" caption="Suma de Cod Proyecto prioritari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Cod Pilar / Eje]" caption="Suma de Cod Pilar / Eje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Cod Programa 2]" caption="Suma de Cod Programa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a de Cod Proyecto prioritario 2]" caption="Suma de Cod Proyecto prioritario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od Pilar / Eje 2]" caption="Suma de Cod Pilar / Eje 2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Recuento de Meta producto]" caption="Recuento de Meta producto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a de Programación inicial]" caption="Suma de Programación inici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medio de Magnitud programada 2016]" caption="Promedio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Promedio de Magnitud programada 2019]" caption="Promedio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Promedio de Magnitud ejecutada 2019]" caption="Promedio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Promedio de Magnitud programada 2020]" caption="Promedio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Recuento de Magnitud programada PDD]" caption="Recuent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programada PDD]" caption="Promedi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a de Magnitud programada PDD]" caption="Suma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ejecutada PDD]" caption="Promedi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 Avance $ PDD]" caption="Promedio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% Avance PDD]" caption="Suma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Promedio de % Avance PDD]" caption="Promedi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 Avance]" caption="Suma de % Avanc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dimensions count="5">
    <dimension name="Estructura_plan" uniqueName="[Estructura_plan]" caption="Estructura_plan"/>
    <dimension name="Magnitud_Metaproducto" uniqueName="[Magnitud_Metaproducto]" caption="Magnitud_Metaproducto"/>
    <dimension measure="1" name="Measures" uniqueName="[Measures]" caption="Measures"/>
    <dimension name="Proyectos_inversion" uniqueName="[Proyectos_inversion]" caption="Proyectos_inversion"/>
    <dimension name="Recursos_Metaproducto" uniqueName="[Recursos_Metaproducto]" caption="Recursos_Metaproducto"/>
  </dimensions>
  <measureGroups count="4">
    <measureGroup name="Estructura_plan" caption="Estructura_plan"/>
    <measureGroup name="Magnitud_Metaproducto" caption="Magnitud_Metaproducto"/>
    <measureGroup name="Proyectos_inversion" caption="Proyectos_inversion"/>
    <measureGroup name="Recursos_Metaproducto" caption="Recursos_Metaproducto"/>
  </measureGroups>
  <maps count="7">
    <map measureGroup="0" dimension="0"/>
    <map measureGroup="1" dimension="1"/>
    <map measureGroup="1" dimension="4"/>
    <map measureGroup="2" dimension="0"/>
    <map measureGroup="2" dimension="3"/>
    <map measureGroup="2" dimension="4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saveData="0" refreshedBy="Luz Dary Guerrero Tibata" refreshedDate="44019.602492824073" createdVersion="5" refreshedVersion="6" minRefreshableVersion="3" recordCount="0" supportSubquery="1" supportAdvancedDrill="1">
  <cacheSource type="external" connectionId="5"/>
  <cacheFields count="14">
    <cacheField name="[Measures].[Suma de $ programados 2016 2]" caption="Suma de $ programados 2016 2" numFmtId="0" hierarchy="175" level="32767"/>
    <cacheField name="[Measures].[Suma de $ ejecutados 2016 2]" caption="Suma de $ ejecutados 2016 2" numFmtId="0" hierarchy="176" level="32767"/>
    <cacheField name="[Proyectos_inversion].[Codigo proyecto inversión].[Codigo proyecto inversión]" caption="Codigo proyecto inversión" numFmtId="0" hierarchy="39" level="1">
      <sharedItems containsSemiMixedTypes="0" containsNonDate="0" containsString="0"/>
    </cacheField>
    <cacheField name="[Measures].[Suma de $ programados 2017 2]" caption="Suma de $ programados 2017 2" numFmtId="0" hierarchy="178" level="32767"/>
    <cacheField name="[Measures].[Suma de $ ejecutados 2017 2]" caption="Suma de $ ejecutados 2017 2" numFmtId="0" hierarchy="179" level="32767"/>
    <cacheField name="[Measures].[Suma de $ programados 2018 2]" caption="Suma de $ programados 2018 2" numFmtId="0" hierarchy="181" level="32767"/>
    <cacheField name="[Measures].[Suma de $ ejecutados 2018 2]" caption="Suma de $ ejecutados 2018 2" numFmtId="0" hierarchy="182" level="32767"/>
    <cacheField name="[Measures].[Suma de $ programados 2019 2]" caption="Suma de $ programados 2019 2" numFmtId="0" hierarchy="184" level="32767"/>
    <cacheField name="[Measures].[Suma de $ ejecutados 2019 2]" caption="Suma de $ ejecutados 2019 2" numFmtId="0" hierarchy="185" level="32767"/>
    <cacheField name="[Measures].[Suma de $ programados 2020 2]" caption="Suma de $ programados 2020 2" numFmtId="0" hierarchy="187" level="32767"/>
    <cacheField name="[Measures].[Suma de $ ejecutados 2020 2]" caption="Suma de $ ejecutados 2020 2" numFmtId="0" hierarchy="188" level="32767"/>
    <cacheField name="[Measures].[Suma de $ programados PDD]" caption="Suma de $ programados PDD" numFmtId="0" hierarchy="190" level="32767"/>
    <cacheField name="[Measures].[Suma de $ ejecutados PDD]" caption="Suma de $ ejecutados PDD" numFmtId="0" hierarchy="191" level="32767"/>
    <cacheField name="[Measures].[Suma de % Avance $ PDD]" caption="Suma de % Avance $ PDD" numFmtId="0" hierarchy="170" level="32767"/>
  </cacheFields>
  <cacheHierarchies count="215">
    <cacheHierarchy uniqueName="[Estructura_plan].[Cod Pilar / Eje]" caption="Cod Pilar / Eje" attribute="1" defaultMemberUniqueName="[Estructura_plan].[Cod Pilar / Eje].[All]" allUniqueName="[Estructura_plan].[Cod Pilar / Eje].[All]" dimensionUniqueName="[Estructura_plan]" displayFolder="" count="0" memberValueDatatype="20" unbalanced="0"/>
    <cacheHierarchy uniqueName="[Estructura_plan].[Pilar / Eje]" caption="Pilar / Eje" attribute="1" defaultMemberUniqueName="[Estructura_plan].[Pilar / Eje].[All]" allUniqueName="[Estructura_plan].[Pilar / Eje].[All]" dimensionUniqueName="[Estructura_plan]" displayFolder="" count="0" memberValueDatatype="130" unbalanced="0"/>
    <cacheHierarchy uniqueName="[Estructura_plan].[Cod Programa]" caption="Cod Programa" attribute="1" defaultMemberUniqueName="[Estructura_plan].[Cod Programa].[All]" allUniqueName="[Estructura_plan].[Cod Programa].[All]" dimensionUniqueName="[Estructura_plan]" displayFolder="" count="0" memberValueDatatype="20" unbalanced="0"/>
    <cacheHierarchy uniqueName="[Estructura_plan].[Programa]" caption="Programa" attribute="1" defaultMemberUniqueName="[Estructura_plan].[Programa].[All]" allUniqueName="[Estructura_plan].[Programa].[All]" dimensionUniqueName="[Estructura_plan]" displayFolder="" count="0" memberValueDatatype="130" unbalanced="0"/>
    <cacheHierarchy uniqueName="[Estructura_plan].[Cod Proyecto prioritario]" caption="Cod Proyecto prioritario" attribute="1" defaultMemberUniqueName="[Estructura_plan].[Cod Proyecto prioritario].[All]" allUniqueName="[Estructura_plan].[Cod Proyecto prioritario].[All]" dimensionUniqueName="[Estructura_plan]" displayFolder="" count="0" memberValueDatatype="20" unbalanced="0"/>
    <cacheHierarchy uniqueName="[Estructura_plan].[Proyecto prioritario]" caption="Proyecto prioritario" attribute="1" defaultMemberUniqueName="[Estructura_plan].[Proyecto prioritario].[All]" allUniqueName="[Estructura_plan].[Proyecto prioritario].[All]" dimensionUniqueName="[Estructura_plan]" displayFolder="" count="0" memberValueDatatype="130" unbalanced="0"/>
    <cacheHierarchy uniqueName="[Magnitud_Metaproducto].[ind_id_rep]" caption="ind_id_rep" attribute="1" defaultMemberUniqueName="[Magnitud_Metaproducto].[ind_id_rep].[All]" allUniqueName="[Magnitud_Metaproducto].[ind_id_rep].[All]" dimensionUniqueName="[Magnitud_Metaproducto]" displayFolder="" count="0" memberValueDatatype="20" unbalanced="0"/>
    <cacheHierarchy uniqueName="[Magnitud_Metaproducto].[ind_id]" caption="ind_id" attribute="1" defaultMemberUniqueName="[Magnitud_Metaproducto].[ind_id].[All]" allUniqueName="[Magnitud_Metaproducto].[ind_id].[All]" dimensionUniqueName="[Magnitud_Metaproducto]" displayFolder="" count="0" memberValueDatatype="130" unbalanced="0"/>
    <cacheHierarchy uniqueName="[Magnitud_Metaproducto].[ind_codigo_pd]" caption="ind_codigo_pd" attribute="1" defaultMemberUniqueName="[Magnitud_Metaproducto].[ind_codigo_pd].[All]" allUniqueName="[Magnitud_Metaproducto].[ind_codigo_pd].[All]" dimensionUniqueName="[Magnitud_Metaproducto]" displayFolder="" count="0" memberValueDatatype="20" unbalanced="0"/>
    <cacheHierarchy uniqueName="[Magnitud_Metaproducto].[ind_ano_prog_repr]" caption="ind_ano_prog_repr" attribute="1" defaultMemberUniqueName="[Magnitud_Metaproducto].[ind_ano_prog_repr].[All]" allUniqueName="[Magnitud_Metaproducto].[ind_ano_prog_repr].[All]" dimensionUniqueName="[Magnitud_Metaproducto]" displayFolder="" count="0" memberValueDatatype="20" unbalanced="0"/>
    <cacheHierarchy uniqueName="[Magnitud_Metaproducto].[ind_version_pa]" caption="ind_version_pa" attribute="1" defaultMemberUniqueName="[Magnitud_Metaproducto].[ind_version_pa].[All]" allUniqueName="[Magnitud_Metaproducto].[ind_version_pa].[All]" dimensionUniqueName="[Magnitud_Metaproducto]" displayFolder="" count="0" memberValueDatatype="20" unbalanced="0"/>
    <cacheHierarchy uniqueName="[Magnitud_Metaproducto].[Cod Sector]" caption="Cod Sector" attribute="1" defaultMemberUniqueName="[Magnitud_Metaproducto].[Cod Sector].[All]" allUniqueName="[Magnitud_Metaproducto].[Cod Sector].[All]" dimensionUniqueName="[Magnitud_Metaproducto]" displayFolder="" count="0" memberValueDatatype="20" unbalanced="0"/>
    <cacheHierarchy uniqueName="[Magnitud_Metaproducto].[Cod Entidad]" caption="Cod Entidad" attribute="1" defaultMemberUniqueName="[Magnitud_Metaproducto].[Cod Entidad].[All]" allUniqueName="[Magnitud_Metaproducto].[Cod Entidad].[All]" dimensionUniqueName="[Magnitud_Metaproducto]" displayFolder="" count="0" memberValueDatatype="20" unbalanced="0"/>
    <cacheHierarchy uniqueName="[Magnitud_Metaproducto].[Cod interno programa]" caption="Cod interno programa" attribute="1" defaultMemberUniqueName="[Magnitud_Metaproducto].[Cod interno programa].[All]" allUniqueName="[Magnitud_Metaproducto].[Cod interno programa].[All]" dimensionUniqueName="[Magnitud_Metaproducto]" displayFolder="" count="0" memberValueDatatype="20" unbalanced="0"/>
    <cacheHierarchy uniqueName="[Magnitud_Metaproducto].[Cod Proyecto prioritario]" caption="Cod Proyecto prioritario" attribute="1" defaultMemberUniqueName="[Magnitud_Metaproducto].[Cod Proyecto prioritario].[All]" allUniqueName="[Magnitud_Metaproducto].[Cod Proyecto prioritario].[All]" dimensionUniqueName="[Magnitud_Metaproducto]" displayFolder="" count="0" memberValueDatatype="20" unbalanced="0"/>
    <cacheHierarchy uniqueName="[Magnitud_Metaproducto].[Cod Meta Producto]" caption="Cod Meta Producto" attribute="1" defaultMemberUniqueName="[Magnitud_Metaproducto].[Cod Meta Producto].[All]" allUniqueName="[Magnitud_Metaproducto].[Cod Meta Producto].[All]" dimensionUniqueName="[Magnitud_Metaproducto]" displayFolder="" count="0" memberValueDatatype="20" unbalanced="0"/>
    <cacheHierarchy uniqueName="[Magnitud_Metaproducto].[Cod Indicador]" caption="Cod Indicador" attribute="1" defaultMemberUniqueName="[Magnitud_Metaproducto].[Cod Indicador].[All]" allUniqueName="[Magnitud_Metaproducto].[Cod Indicador].[All]" dimensionUniqueName="[Magnitud_Metaproducto]" displayFolder="" count="0" memberValueDatatype="20" unbalanced="0"/>
    <cacheHierarchy uniqueName="[Magnitud_Metaproducto].[Nombre indicador]" caption="Nombre indicador" attribute="1" defaultMemberUniqueName="[Magnitud_Metaproducto].[Nombre indicador].[All]" allUniqueName="[Magnitud_Metaproducto].[Nombre indicador].[All]" dimensionUniqueName="[Magnitud_Metaproducto]" displayFolder="" count="0" memberValueDatatype="130" unbalanced="0"/>
    <cacheHierarchy uniqueName="[Magnitud_Metaproducto].[Tipo de anualización indicador]" caption="Tipo de anualización indicador" attribute="1" defaultMemberUniqueName="[Magnitud_Metaproducto].[Tipo de anualización indicador].[All]" allUniqueName="[Magnitud_Metaproducto].[Tipo de anualización indicador].[All]" dimensionUniqueName="[Magnitud_Metaproducto]" displayFolder="" count="0" memberValueDatatype="130" unbalanced="0"/>
    <cacheHierarchy uniqueName="[Magnitud_Metaproducto].[Cod estado indicador en plan de acción]" caption="Cod estado indicador en plan de acción" attribute="1" defaultMemberUniqueName="[Magnitud_Metaproducto].[Cod estado indicador en plan de acción].[All]" allUniqueName="[Magnitud_Metaproducto].[Cod estado indicador en plan de acción].[All]" dimensionUniqueName="[Magnitud_Metaproducto]" displayFolder="" count="0" memberValueDatatype="20" unbalanced="0"/>
    <cacheHierarchy uniqueName="[Magnitud_Metaproducto].[Estado indicador en plan de acción]" caption="Estado indicador en plan de acción" attribute="1" defaultMemberUniqueName="[Magnitud_Metaproducto].[Estado indicador en plan de acción].[All]" allUniqueName="[Magnitud_Metaproducto].[Estado indicador en plan de acción].[All]" dimensionUniqueName="[Magnitud_Metaproducto]" displayFolder="" count="0" memberValueDatatype="130" unbalanced="0"/>
    <cacheHierarchy uniqueName="[Magnitud_Metaproducto].[Vigencia]" caption="Vigencia" attribute="1" defaultMemberUniqueName="[Magnitud_Metaproducto].[Vigencia].[All]" allUniqueName="[Magnitud_Metaproducto].[Vigencia].[All]" dimensionUniqueName="[Magnitud_Metaproducto]" displayFolder="" count="0" memberValueDatatype="20" unbalanced="0"/>
    <cacheHierarchy uniqueName="[Magnitud_Metaproducto].[Programación inicial]" caption="Programación inicial" attribute="1" defaultMemberUniqueName="[Magnitud_Metaproducto].[Programación inicial].[All]" allUniqueName="[Magnitud_Metaproducto].[Programación inicial].[All]" dimensionUniqueName="[Magnitud_Metaproducto]" displayFolder="" count="0" memberValueDatatype="5" unbalanced="0"/>
    <cacheHierarchy uniqueName="[Magnitud_Metaproducto].[Programación actual]" caption="Programación actual" attribute="1" defaultMemberUniqueName="[Magnitud_Metaproducto].[Programación actual].[All]" allUniqueName="[Magnitud_Metaproducto].[Programación actual].[All]" dimensionUniqueName="[Magnitud_Metaproducto]" displayFolder="" count="0" memberValueDatatype="5" unbalanced="0"/>
    <cacheHierarchy uniqueName="[Magnitud_Metaproducto].[Ejecución]" caption="Ejecución" attribute="1" defaultMemberUniqueName="[Magnitud_Metaproducto].[Ejecución].[All]" allUniqueName="[Magnitud_Metaproducto].[Ejecución].[All]" dimensionUniqueName="[Magnitud_Metaproducto]" displayFolder="" count="0" memberValueDatatype="5" unbalanced="0"/>
    <cacheHierarchy uniqueName="[Magnitud_Metaproducto].[% Avance]" caption="% Avance" attribute="1" defaultMemberUniqueName="[Magnitud_Metaproducto].[% Avance].[All]" allUniqueName="[Magnitud_Metaproducto].[% Avance].[All]" dimensionUniqueName="[Magnitud_Metaproducto]" displayFolder="" count="0" memberValueDatatype="5" unbalanced="0"/>
    <cacheHierarchy uniqueName="[Magnitud_Metaproducto].[% Avance Trascurrido Plan de Desarrollo]" caption="% Avance Trascurrido Plan de Desarrollo" attribute="1" defaultMemberUniqueName="[Magnitud_Metaproducto].[% Avance Trascurrido Plan de Desarrollo].[All]" allUniqueName="[Magnitud_Metaproducto].[% Avance Trascurrido Plan de Desarrollo].[All]" dimensionUniqueName="[Magnitud_Metaproducto]" displayFolder="" count="0" memberValueDatatype="5" unbalanced="0"/>
    <cacheHierarchy uniqueName="[Magnitud_Metaproducto].[% Avance total Plan de Desarrollo]" caption="% Avance total Plan de Desarrollo" attribute="1" defaultMemberUniqueName="[Magnitud_Metaproducto].[% Avance total Plan de Desarrollo].[All]" allUniqueName="[Magnitud_Metaproducto].[% Avance total Plan de Desarrollo].[All]" dimensionUniqueName="[Magnitud_Metaproducto]" displayFolder="" count="0" memberValueDatatype="5" unbalanced="0"/>
    <cacheHierarchy uniqueName="[Magnitud_Metaproducto].[Faltante]" caption="Faltante" attribute="1" defaultMemberUniqueName="[Magnitud_Metaproducto].[Faltante].[All]" allUniqueName="[Magnitud_Metaproducto].[Faltante].[All]" dimensionUniqueName="[Magnitud_Metaproducto]" displayFolder="" count="0" memberValueDatatype="5" unbalanced="0"/>
    <cacheHierarchy uniqueName="[Proyectos_inversion].[py_id_rep]" caption="py_id_rep" attribute="1" defaultMemberUniqueName="[Proyectos_inversion].[py_id_rep].[All]" allUniqueName="[Proyectos_inversion].[py_id_rep].[All]" dimensionUniqueName="[Proyectos_inversion]" displayFolder="" count="0" memberValueDatatype="20" unbalanced="0"/>
    <cacheHierarchy uniqueName="[Proyectos_inversion].[py_id]" caption="py_id" attribute="1" defaultMemberUniqueName="[Proyectos_inversion].[py_id].[All]" allUniqueName="[Proyectos_inversion].[py_id].[All]" dimensionUniqueName="[Proyectos_inversion]" displayFolder="" count="0" memberValueDatatype="130" unbalanced="0"/>
    <cacheHierarchy uniqueName="[Proyectos_inversion].[Cod Plan de desarrollo]" caption="Cod Plan de desarrollo" attribute="1" defaultMemberUniqueName="[Proyectos_inversion].[Cod Plan de desarrollo].[All]" allUniqueName="[Proyectos_inversion].[Cod Plan de desarrollo].[All]" dimensionUniqueName="[Proyectos_inversion]" displayFolder="" count="0" memberValueDatatype="20" unbalanced="0"/>
    <cacheHierarchy uniqueName="[Proyectos_inversion].[Vigencia reporte]" caption="Vigencia reporte" attribute="1" defaultMemberUniqueName="[Proyectos_inversion].[Vigencia reporte].[All]" allUniqueName="[Proyectos_inversion].[Vigencia reporte].[All]" dimensionUniqueName="[Proyectos_inversion]" displayFolder="" count="0" memberValueDatatype="20" unbalanced="0"/>
    <cacheHierarchy uniqueName="[Proyectos_inversion].[Versión plan de acción]" caption="Versión plan de acción" attribute="1" defaultMemberUniqueName="[Proyectos_inversion].[Versión plan de acción].[All]" allUniqueName="[Proyectos_inversion].[Versión plan de acción].[All]" dimensionUniqueName="[Proyectos_inversion]" displayFolder="" count="0" memberValueDatatype="20" unbalanced="0"/>
    <cacheHierarchy uniqueName="[Proyectos_inversion].[Cod Sector]" caption="Cod Sector" attribute="1" defaultMemberUniqueName="[Proyectos_inversion].[Cod Sector].[All]" allUniqueName="[Proyectos_inversion].[Cod Sector].[All]" dimensionUniqueName="[Proyectos_inversion]" displayFolder="" count="0" memberValueDatatype="20" unbalanced="0"/>
    <cacheHierarchy uniqueName="[Proyectos_inversion].[Cod Entidad]" caption="Cod Entidad" attribute="1" defaultMemberUniqueName="[Proyectos_inversion].[Cod Entidad].[All]" allUniqueName="[Proyectos_inversion].[Cod Entidad].[All]" dimensionUniqueName="[Proyectos_inversion]" displayFolder="" count="0" memberValueDatatype="20" unbalanced="0"/>
    <cacheHierarchy uniqueName="[Proyectos_inversion].[Cod interno programa]" caption="Cod interno programa" attribute="1" defaultMemberUniqueName="[Proyectos_inversion].[Cod interno programa].[All]" allUniqueName="[Proyectos_inversion].[Cod interno programa].[All]" dimensionUniqueName="[Proyectos_inversion]" displayFolder="" count="0" memberValueDatatype="20" unbalanced="0"/>
    <cacheHierarchy uniqueName="[Proyectos_inversion].[Cod Proyecto prioritario]" caption="Cod Proyecto prioritario" attribute="1" defaultMemberUniqueName="[Proyectos_inversion].[Cod Proyecto prioritario].[All]" allUniqueName="[Proyectos_inversion].[Cod Proyecto prioritario].[All]" dimensionUniqueName="[Proyectos_inversion]" displayFolder="" count="0" memberValueDatatype="20" unbalanced="0"/>
    <cacheHierarchy uniqueName="[Proyectos_inversion].[Cod Meta Producto]" caption="Cod Meta Producto" attribute="1" defaultMemberUniqueName="[Proyectos_inversion].[Cod Meta Producto].[All]" allUniqueName="[Proyectos_inversion].[Cod Meta Producto].[All]" dimensionUniqueName="[Proyectos_inversion]" displayFolder="" count="0" memberValueDatatype="20" unbalanced="0"/>
    <cacheHierarchy uniqueName="[Proyectos_inversion].[Codigo proyecto inversión]" caption="Codigo proyecto inversión" attribute="1" defaultMemberUniqueName="[Proyectos_inversion].[Codigo proyecto inversión].[All]" allUniqueName="[Proyectos_inversion].[Codigo proyecto inversión].[All]" dimensionUniqueName="[Proyectos_inversion]" displayFolder="" count="2" memberValueDatatype="20" unbalanced="0">
      <fieldsUsage count="2">
        <fieldUsage x="-1"/>
        <fieldUsage x="2"/>
      </fieldsUsage>
    </cacheHierarchy>
    <cacheHierarchy uniqueName="[Proyectos_inversion].[py_n7_diferente]" caption="py_n7_diferente" attribute="1" defaultMemberUniqueName="[Proyectos_inversion].[py_n7_diferente].[All]" allUniqueName="[Proyectos_inversion].[py_n7_diferente].[All]" dimensionUniqueName="[Proyectos_inversion]" displayFolder="" count="0" memberValueDatatype="20" unbalanced="0"/>
    <cacheHierarchy uniqueName="[Proyectos_inversion].[Proyecto de inversión]" caption="Proyecto de inversión" attribute="1" defaultMemberUniqueName="[Proyectos_inversion].[Proyecto de inversión].[All]" allUniqueName="[Proyectos_inversion].[Proyecto de inversión].[All]" dimensionUniqueName="[Proyectos_inversion]" displayFolder="" count="0" memberValueDatatype="130" unbalanced="0"/>
    <cacheHierarchy uniqueName="[Proyectos_inversion].[Codigo interno meta]" caption="Codigo interno meta" attribute="1" defaultMemberUniqueName="[Proyectos_inversion].[Codigo interno meta].[All]" allUniqueName="[Proyectos_inversion].[Codigo interno meta].[All]" dimensionUniqueName="[Proyectos_inversion]" displayFolder="" count="0" memberValueDatatype="20" unbalanced="0"/>
    <cacheHierarchy uniqueName="[Proyectos_inversion].[Tipo anualización]" caption="Tipo anualización" attribute="1" defaultMemberUniqueName="[Proyectos_inversion].[Tipo anualización].[All]" allUniqueName="[Proyectos_inversion].[Tipo anualización].[All]" dimensionUniqueName="[Proyectos_inversion]" displayFolder="" count="0" memberValueDatatype="20" unbalanced="0"/>
    <cacheHierarchy uniqueName="[Proyectos_inversion].[Meta proyecto]" caption="Meta proyecto" attribute="1" defaultMemberUniqueName="[Proyectos_inversion].[Meta proyecto].[All]" allUniqueName="[Proyectos_inversion].[Meta proyecto].[All]" dimensionUniqueName="[Proyectos_inversion]" displayFolder="" count="0" memberValueDatatype="130" unbalanced="0"/>
    <cacheHierarchy uniqueName="[Proyectos_inversion].[Estado meta]" caption="Estado meta" attribute="1" defaultMemberUniqueName="[Proyectos_inversion].[Estado meta].[All]" allUniqueName="[Proyectos_inversion].[Estado meta].[All]" dimensionUniqueName="[Proyectos_inversion]" displayFolder="" count="0" memberValueDatatype="130" unbalanced="0"/>
    <cacheHierarchy uniqueName="[Proyectos_inversion].[Magnitud programada 2016]" caption="Magnitud programada 2016" attribute="1" defaultMemberUniqueName="[Proyectos_inversion].[Magnitud programada 2016].[All]" allUniqueName="[Proyectos_inversion].[Magnitud programada 2016].[All]" dimensionUniqueName="[Proyectos_inversion]" displayFolder="" count="0" memberValueDatatype="5" unbalanced="0"/>
    <cacheHierarchy uniqueName="[Proyectos_inversion].[Magnitud ejecutada 2016]" caption="Magnitud ejecutada 2016" attribute="1" defaultMemberUniqueName="[Proyectos_inversion].[Magnitud ejecutada 2016].[All]" allUniqueName="[Proyectos_inversion].[Magnitud ejecutada 2016].[All]" dimensionUniqueName="[Proyectos_inversion]" displayFolder="" count="0" memberValueDatatype="5" unbalanced="0"/>
    <cacheHierarchy uniqueName="[Proyectos_inversion].[% avance 2016]" caption="% avance 2016" attribute="1" defaultMemberUniqueName="[Proyectos_inversion].[% avance 2016].[All]" allUniqueName="[Proyectos_inversion].[% avance 2016].[All]" dimensionUniqueName="[Proyectos_inversion]" displayFolder="" count="0" memberValueDatatype="5" unbalanced="0"/>
    <cacheHierarchy uniqueName="[Proyectos_inversion].[Magnitud programada 2017]" caption="Magnitud programada 2017" attribute="1" defaultMemberUniqueName="[Proyectos_inversion].[Magnitud programada 2017].[All]" allUniqueName="[Proyectos_inversion].[Magnitud programada 2017].[All]" dimensionUniqueName="[Proyectos_inversion]" displayFolder="" count="0" memberValueDatatype="5" unbalanced="0"/>
    <cacheHierarchy uniqueName="[Proyectos_inversion].[Magnitud ejecutada 2017]" caption="Magnitud ejecutada 2017" attribute="1" defaultMemberUniqueName="[Proyectos_inversion].[Magnitud ejecutada 2017].[All]" allUniqueName="[Proyectos_inversion].[Magnitud ejecutada 2017].[All]" dimensionUniqueName="[Proyectos_inversion]" displayFolder="" count="0" memberValueDatatype="5" unbalanced="0"/>
    <cacheHierarchy uniqueName="[Proyectos_inversion].[% avance 2017]" caption="% avance 2017" attribute="1" defaultMemberUniqueName="[Proyectos_inversion].[% avance 2017].[All]" allUniqueName="[Proyectos_inversion].[% avance 2017].[All]" dimensionUniqueName="[Proyectos_inversion]" displayFolder="" count="0" memberValueDatatype="5" unbalanced="0"/>
    <cacheHierarchy uniqueName="[Proyectos_inversion].[Magnitud programada 2018]" caption="Magnitud programada 2018" attribute="1" defaultMemberUniqueName="[Proyectos_inversion].[Magnitud programada 2018].[All]" allUniqueName="[Proyectos_inversion].[Magnitud programada 2018].[All]" dimensionUniqueName="[Proyectos_inversion]" displayFolder="" count="0" memberValueDatatype="5" unbalanced="0"/>
    <cacheHierarchy uniqueName="[Proyectos_inversion].[Magnitud ejecutada 2018]" caption="Magnitud ejecutada 2018" attribute="1" defaultMemberUniqueName="[Proyectos_inversion].[Magnitud ejecutada 2018].[All]" allUniqueName="[Proyectos_inversion].[Magnitud ejecutada 2018].[All]" dimensionUniqueName="[Proyectos_inversion]" displayFolder="" count="0" memberValueDatatype="5" unbalanced="0"/>
    <cacheHierarchy uniqueName="[Proyectos_inversion].[% avance 2018]" caption="% avance 2018" attribute="1" defaultMemberUniqueName="[Proyectos_inversion].[% avance 2018].[All]" allUniqueName="[Proyectos_inversion].[% avance 2018].[All]" dimensionUniqueName="[Proyectos_inversion]" displayFolder="" count="0" memberValueDatatype="5" unbalanced="0"/>
    <cacheHierarchy uniqueName="[Proyectos_inversion].[Magnitud programada 2019]" caption="Magnitud programada 2019" attribute="1" defaultMemberUniqueName="[Proyectos_inversion].[Magnitud programada 2019].[All]" allUniqueName="[Proyectos_inversion].[Magnitud programada 2019].[All]" dimensionUniqueName="[Proyectos_inversion]" displayFolder="" count="0" memberValueDatatype="5" unbalanced="0"/>
    <cacheHierarchy uniqueName="[Proyectos_inversion].[Magnitud ejecutada 2019]" caption="Magnitud ejecutada 2019" attribute="1" defaultMemberUniqueName="[Proyectos_inversion].[Magnitud ejecutada 2019].[All]" allUniqueName="[Proyectos_inversion].[Magnitud ejecutada 2019].[All]" dimensionUniqueName="[Proyectos_inversion]" displayFolder="" count="0" memberValueDatatype="5" unbalanced="0"/>
    <cacheHierarchy uniqueName="[Proyectos_inversion].[% avance 2019]" caption="% avance 2019" attribute="1" defaultMemberUniqueName="[Proyectos_inversion].[% avance 2019].[All]" allUniqueName="[Proyectos_inversion].[% avance 2019].[All]" dimensionUniqueName="[Proyectos_inversion]" displayFolder="" count="0" memberValueDatatype="5" unbalanced="0"/>
    <cacheHierarchy uniqueName="[Proyectos_inversion].[Magnitud programada 2020]" caption="Magnitud programada 2020" attribute="1" defaultMemberUniqueName="[Proyectos_inversion].[Magnitud programada 2020].[All]" allUniqueName="[Proyectos_inversion].[Magnitud programada 2020].[All]" dimensionUniqueName="[Proyectos_inversion]" displayFolder="" count="0" memberValueDatatype="5" unbalanced="0"/>
    <cacheHierarchy uniqueName="[Proyectos_inversion].[Magnitud ejecutada 2020]" caption="Magnitud ejecutada 2020" attribute="1" defaultMemberUniqueName="[Proyectos_inversion].[Magnitud ejecutada 2020].[All]" allUniqueName="[Proyectos_inversion].[Magnitud ejecutada 2020].[All]" dimensionUniqueName="[Proyectos_inversion]" displayFolder="" count="0" memberValueDatatype="5" unbalanced="0"/>
    <cacheHierarchy uniqueName="[Proyectos_inversion].[% avance 2020]" caption="% avance 2020" attribute="1" defaultMemberUniqueName="[Proyectos_inversion].[% avance 2020].[All]" allUniqueName="[Proyectos_inversion].[% avance 2020].[All]" dimensionUniqueName="[Proyectos_inversion]" displayFolder="" count="0" memberValueDatatype="5" unbalanced="0"/>
    <cacheHierarchy uniqueName="[Proyectos_inversion].[Magnitud programada PDD]" caption="Magnitud programada PDD" attribute="1" defaultMemberUniqueName="[Proyectos_inversion].[Magnitud programada PDD].[All]" allUniqueName="[Proyectos_inversion].[Magnitud programada PDD].[All]" dimensionUniqueName="[Proyectos_inversion]" displayFolder="" count="0" memberValueDatatype="20" unbalanced="0"/>
    <cacheHierarchy uniqueName="[Proyectos_inversion].[Magnitud ejecutada PDD]" caption="Magnitud ejecutada PDD" attribute="1" defaultMemberUniqueName="[Proyectos_inversion].[Magnitud ejecutada PDD].[All]" allUniqueName="[Proyectos_inversion].[Magnitud ejecutada PDD].[All]" dimensionUniqueName="[Proyectos_inversion]" displayFolder="" count="0" memberValueDatatype="5" unbalanced="0"/>
    <cacheHierarchy uniqueName="[Proyectos_inversion].[% Avance PDD]" caption="% Avance PDD" attribute="1" defaultMemberUniqueName="[Proyectos_inversion].[% Avance PDD].[All]" allUniqueName="[Proyectos_inversion].[% Avance PDD].[All]" dimensionUniqueName="[Proyectos_inversion]" displayFolder="" count="0" memberValueDatatype="5" unbalanced="0"/>
    <cacheHierarchy uniqueName="[Proyectos_inversion].[$ programados 2016]" caption="$ programados 2016" attribute="1" defaultMemberUniqueName="[Proyectos_inversion].[$ programados 2016].[All]" allUniqueName="[Proyectos_inversion].[$ programados 2016].[All]" dimensionUniqueName="[Proyectos_inversion]" displayFolder="" count="0" memberValueDatatype="5" unbalanced="0"/>
    <cacheHierarchy uniqueName="[Proyectos_inversion].[$ ejecutados 2016]" caption="$ ejecutados 2016" attribute="1" defaultMemberUniqueName="[Proyectos_inversion].[$ ejecutados 2016].[All]" allUniqueName="[Proyectos_inversion].[$ ejecutados 2016].[All]" dimensionUniqueName="[Proyectos_inversion]" displayFolder="" count="0" memberValueDatatype="5" unbalanced="0"/>
    <cacheHierarchy uniqueName="[Proyectos_inversion].[% Avance $ 2016]" caption="% Avance $ 2016" attribute="1" defaultMemberUniqueName="[Proyectos_inversion].[% Avance $ 2016].[All]" allUniqueName="[Proyectos_inversion].[% Avance $ 2016].[All]" dimensionUniqueName="[Proyectos_inversion]" displayFolder="" count="0" memberValueDatatype="5" unbalanced="0"/>
    <cacheHierarchy uniqueName="[Proyectos_inversion].[$ programados 2017]" caption="$ programados 2017" attribute="1" defaultMemberUniqueName="[Proyectos_inversion].[$ programados 2017].[All]" allUniqueName="[Proyectos_inversion].[$ programados 2017].[All]" dimensionUniqueName="[Proyectos_inversion]" displayFolder="" count="0" memberValueDatatype="5" unbalanced="0"/>
    <cacheHierarchy uniqueName="[Proyectos_inversion].[$ ejecutados 2017]" caption="$ ejecutados 2017" attribute="1" defaultMemberUniqueName="[Proyectos_inversion].[$ ejecutados 2017].[All]" allUniqueName="[Proyectos_inversion].[$ ejecutados 2017].[All]" dimensionUniqueName="[Proyectos_inversion]" displayFolder="" count="0" memberValueDatatype="5" unbalanced="0"/>
    <cacheHierarchy uniqueName="[Proyectos_inversion].[% Avance $ 2017]" caption="% Avance $ 2017" attribute="1" defaultMemberUniqueName="[Proyectos_inversion].[% Avance $ 2017].[All]" allUniqueName="[Proyectos_inversion].[% Avance $ 2017].[All]" dimensionUniqueName="[Proyectos_inversion]" displayFolder="" count="0" memberValueDatatype="5" unbalanced="0"/>
    <cacheHierarchy uniqueName="[Proyectos_inversion].[$ programados 2018]" caption="$ programados 2018" attribute="1" defaultMemberUniqueName="[Proyectos_inversion].[$ programados 2018].[All]" allUniqueName="[Proyectos_inversion].[$ programados 2018].[All]" dimensionUniqueName="[Proyectos_inversion]" displayFolder="" count="0" memberValueDatatype="5" unbalanced="0"/>
    <cacheHierarchy uniqueName="[Proyectos_inversion].[$ ejecutados 2018]" caption="$ ejecutados 2018" attribute="1" defaultMemberUniqueName="[Proyectos_inversion].[$ ejecutados 2018].[All]" allUniqueName="[Proyectos_inversion].[$ ejecutados 2018].[All]" dimensionUniqueName="[Proyectos_inversion]" displayFolder="" count="0" memberValueDatatype="5" unbalanced="0"/>
    <cacheHierarchy uniqueName="[Proyectos_inversion].[% Avance $ 2018]" caption="% Avance $ 2018" attribute="1" defaultMemberUniqueName="[Proyectos_inversion].[% Avance $ 2018].[All]" allUniqueName="[Proyectos_inversion].[% Avance $ 2018].[All]" dimensionUniqueName="[Proyectos_inversion]" displayFolder="" count="0" memberValueDatatype="5" unbalanced="0"/>
    <cacheHierarchy uniqueName="[Proyectos_inversion].[$ programados 2019]" caption="$ programados 2019" attribute="1" defaultMemberUniqueName="[Proyectos_inversion].[$ programados 2019].[All]" allUniqueName="[Proyectos_inversion].[$ programados 2019].[All]" dimensionUniqueName="[Proyectos_inversion]" displayFolder="" count="0" memberValueDatatype="5" unbalanced="0"/>
    <cacheHierarchy uniqueName="[Proyectos_inversion].[$ ejecutados 2019]" caption="$ ejecutados 2019" attribute="1" defaultMemberUniqueName="[Proyectos_inversion].[$ ejecutados 2019].[All]" allUniqueName="[Proyectos_inversion].[$ ejecutados 2019].[All]" dimensionUniqueName="[Proyectos_inversion]" displayFolder="" count="0" memberValueDatatype="5" unbalanced="0"/>
    <cacheHierarchy uniqueName="[Proyectos_inversion].[% Avance $ 2019]" caption="% Avance $ 2019" attribute="1" defaultMemberUniqueName="[Proyectos_inversion].[% Avance $ 2019].[All]" allUniqueName="[Proyectos_inversion].[% Avance $ 2019].[All]" dimensionUniqueName="[Proyectos_inversion]" displayFolder="" count="0" memberValueDatatype="5" unbalanced="0"/>
    <cacheHierarchy uniqueName="[Proyectos_inversion].[$ programados 2020]" caption="$ programados 2020" attribute="1" defaultMemberUniqueName="[Proyectos_inversion].[$ programados 2020].[All]" allUniqueName="[Proyectos_inversion].[$ programados 2020].[All]" dimensionUniqueName="[Proyectos_inversion]" displayFolder="" count="0" memberValueDatatype="5" unbalanced="0"/>
    <cacheHierarchy uniqueName="[Proyectos_inversion].[$ ejecutados 2020]" caption="$ ejecutados 2020" attribute="1" defaultMemberUniqueName="[Proyectos_inversion].[$ ejecutados 2020].[All]" allUniqueName="[Proyectos_inversion].[$ ejecutados 2020].[All]" dimensionUniqueName="[Proyectos_inversion]" displayFolder="" count="0" memberValueDatatype="5" unbalanced="0"/>
    <cacheHierarchy uniqueName="[Proyectos_inversion].[% Avance $ 2020]" caption="% Avance $ 2020" attribute="1" defaultMemberUniqueName="[Proyectos_inversion].[% Avance $ 2020].[All]" allUniqueName="[Proyectos_inversion].[% Avance $ 2020].[All]" dimensionUniqueName="[Proyectos_inversion]" displayFolder="" count="0" memberValueDatatype="5" unbalanced="0"/>
    <cacheHierarchy uniqueName="[Proyectos_inversion].[$ programados PDD]" caption="$ programados PDD" attribute="1" defaultMemberUniqueName="[Proyectos_inversion].[$ programados PDD].[All]" allUniqueName="[Proyectos_inversion].[$ programados PDD].[All]" dimensionUniqueName="[Proyectos_inversion]" displayFolder="" count="0" memberValueDatatype="5" unbalanced="0"/>
    <cacheHierarchy uniqueName="[Proyectos_inversion].[$ ejecutados PDD]" caption="$ ejecutados PDD" attribute="1" defaultMemberUniqueName="[Proyectos_inversion].[$ ejecutados PDD].[All]" allUniqueName="[Proyectos_inversion].[$ ejecutados PDD].[All]" dimensionUniqueName="[Proyectos_inversion]" displayFolder="" count="0" memberValueDatatype="5" unbalanced="0"/>
    <cacheHierarchy uniqueName="[Proyectos_inversion].[% Avance $ PDD]" caption="% Avance $ PDD" attribute="1" defaultMemberUniqueName="[Proyectos_inversion].[% Avance $ PDD].[All]" allUniqueName="[Proyectos_inversion].[% Avance $ PDD].[All]" dimensionUniqueName="[Proyectos_inversion]" displayFolder="" count="0" memberValueDatatype="5" unbalanced="0"/>
    <cacheHierarchy uniqueName="[Recursos_Metaproducto].[gral_id_rep]" caption="gral_id_rep" attribute="1" defaultMemberUniqueName="[Recursos_Metaproducto].[gral_id_rep].[All]" allUniqueName="[Recursos_Metaproducto].[gral_id_rep].[All]" dimensionUniqueName="[Recursos_Metaproducto]" displayFolder="" count="0" memberValueDatatype="20" unbalanced="0"/>
    <cacheHierarchy uniqueName="[Recursos_Metaproducto].[gral_id]" caption="gral_id" attribute="1" defaultMemberUniqueName="[Recursos_Metaproducto].[gral_id].[All]" allUniqueName="[Recursos_Metaproducto].[gral_id].[All]" dimensionUniqueName="[Recursos_Metaproducto]" displayFolder="" count="0" memberValueDatatype="130" unbalanced="0"/>
    <cacheHierarchy uniqueName="[Recursos_Metaproducto].[Cod Plan de desarrollo]" caption="Cod Plan de desarrollo" attribute="1" defaultMemberUniqueName="[Recursos_Metaproducto].[Cod Plan de desarrollo].[All]" allUniqueName="[Recursos_Metaproducto].[Cod Plan de desarrollo].[All]" dimensionUniqueName="[Recursos_Metaproducto]" displayFolder="" count="0" memberValueDatatype="20" unbalanced="0"/>
    <cacheHierarchy uniqueName="[Recursos_Metaproducto].[Nombre plan de desarrollo]" caption="Nombre plan de desarrollo" attribute="1" defaultMemberUniqueName="[Recursos_Metaproducto].[Nombre plan de desarrollo].[All]" allUniqueName="[Recursos_Metaproducto].[Nombre plan de desarrollo].[All]" dimensionUniqueName="[Recursos_Metaproducto]" displayFolder="" count="0" memberValueDatatype="130" unbalanced="0"/>
    <cacheHierarchy uniqueName="[Recursos_Metaproducto].[Vigencia reporte]" caption="Vigencia reporte" attribute="1" defaultMemberUniqueName="[Recursos_Metaproducto].[Vigencia reporte].[All]" allUniqueName="[Recursos_Metaproducto].[Vigencia reporte].[All]" dimensionUniqueName="[Recursos_Metaproducto]" displayFolder="" count="0" memberValueDatatype="20" unbalanced="0"/>
    <cacheHierarchy uniqueName="[Recursos_Metaproducto].[Fecha seguimiento]" caption="Fecha seguimiento" attribute="1" defaultMemberUniqueName="[Recursos_Metaproducto].[Fecha seguimiento].[All]" allUniqueName="[Recursos_Metaproducto].[Fecha seguimiento].[All]" dimensionUniqueName="[Recursos_Metaproducto]" displayFolder="" count="0" memberValueDatatype="130" unbalanced="0"/>
    <cacheHierarchy uniqueName="[Recursos_Metaproducto].[Recursos tipo]" caption="Recursos tipo" attribute="1" defaultMemberUniqueName="[Recursos_Metaproducto].[Recursos tipo].[All]" allUniqueName="[Recursos_Metaproducto].[Recursos tipo].[All]" dimensionUniqueName="[Recursos_Metaproducto]" displayFolder="" count="0" memberValueDatatype="130" unbalanced="0"/>
    <cacheHierarchy uniqueName="[Recursos_Metaproducto].[Versión plan de acción]" caption="Versión plan de acción" attribute="1" defaultMemberUniqueName="[Recursos_Metaproducto].[Versión plan de acción].[All]" allUniqueName="[Recursos_Metaproducto].[Versión plan de acción].[All]" dimensionUniqueName="[Recursos_Metaproducto]" displayFolder="" count="0" memberValueDatatype="20" unbalanced="0"/>
    <cacheHierarchy uniqueName="[Recursos_Metaproducto].[Descripción versión plan de acción]" caption="Descripción versión plan de acción" attribute="1" defaultMemberUniqueName="[Recursos_Metaproducto].[Descripción versión plan de acción].[All]" allUniqueName="[Recursos_Metaproducto].[Descripción versión plan de acción].[All]" dimensionUniqueName="[Recursos_Metaproducto]" displayFolder="" count="0" memberValueDatatype="130" unbalanced="0"/>
    <cacheHierarchy uniqueName="[Recursos_Metaproducto].[Cod Sector]" caption="Cod Sector" attribute="1" defaultMemberUniqueName="[Recursos_Metaproducto].[Cod Sector].[All]" allUniqueName="[Recursos_Metaproducto].[Cod Sector].[All]" dimensionUniqueName="[Recursos_Metaproducto]" displayFolder="" count="0" memberValueDatatype="20" unbalanced="0"/>
    <cacheHierarchy uniqueName="[Recursos_Metaproducto].[Sector]" caption="Sector" attribute="1" defaultMemberUniqueName="[Recursos_Metaproducto].[Sector].[All]" allUniqueName="[Recursos_Metaproducto].[Sector].[All]" dimensionUniqueName="[Recursos_Metaproducto]" displayFolder="" count="0" memberValueDatatype="130" unbalanced="0"/>
    <cacheHierarchy uniqueName="[Recursos_Metaproducto].[Cod Entidad]" caption="Cod Entidad" attribute="1" defaultMemberUniqueName="[Recursos_Metaproducto].[Cod Entidad].[All]" allUniqueName="[Recursos_Metaproducto].[Cod Entidad].[All]" dimensionUniqueName="[Recursos_Metaproducto]" displayFolder="" count="0" memberValueDatatype="20" unbalanced="0"/>
    <cacheHierarchy uniqueName="[Recursos_Metaproducto].[Entidad]" caption="Entidad" attribute="1" defaultMemberUniqueName="[Recursos_Metaproducto].[Entidad].[All]" allUniqueName="[Recursos_Metaproducto].[Entidad].[All]" dimensionUniqueName="[Recursos_Metaproducto]" displayFolder="" count="0" memberValueDatatype="130" unbalanced="0"/>
    <cacheHierarchy uniqueName="[Recursos_Metaproducto].[Cod Pilar / Eje]" caption="Cod Pilar / Eje" attribute="1" defaultMemberUniqueName="[Recursos_Metaproducto].[Cod Pilar / Eje].[All]" allUniqueName="[Recursos_Metaproducto].[Cod Pilar / Eje].[All]" dimensionUniqueName="[Recursos_Metaproducto]" displayFolder="" count="0" memberValueDatatype="20" unbalanced="0"/>
    <cacheHierarchy uniqueName="[Recursos_Metaproducto].[Pilar / Eje]" caption="Pilar / Eje" attribute="1" defaultMemberUniqueName="[Recursos_Metaproducto].[Pilar / Eje].[All]" allUniqueName="[Recursos_Metaproducto].[Pilar / Eje].[All]" dimensionUniqueName="[Recursos_Metaproducto]" displayFolder="" count="0" memberValueDatatype="130" unbalanced="0"/>
    <cacheHierarchy uniqueName="[Recursos_Metaproducto].[Cod Programa]" caption="Cod Programa" attribute="1" defaultMemberUniqueName="[Recursos_Metaproducto].[Cod Programa].[All]" allUniqueName="[Recursos_Metaproducto].[Cod Programa].[All]" dimensionUniqueName="[Recursos_Metaproducto]" displayFolder="" count="0" memberValueDatatype="20" unbalanced="0"/>
    <cacheHierarchy uniqueName="[Recursos_Metaproducto].[Programa]" caption="Programa" attribute="1" defaultMemberUniqueName="[Recursos_Metaproducto].[Programa].[All]" allUniqueName="[Recursos_Metaproducto].[Programa].[All]" dimensionUniqueName="[Recursos_Metaproducto]" displayFolder="" count="0" memberValueDatatype="130" unbalanced="0"/>
    <cacheHierarchy uniqueName="[Recursos_Metaproducto].[gral_codigo_componente_n3]" caption="gral_codigo_componente_n3" attribute="1" defaultMemberUniqueName="[Recursos_Metaproducto].[gral_codigo_componente_n3].[All]" allUniqueName="[Recursos_Metaproducto].[gral_codigo_componente_n3].[All]" dimensionUniqueName="[Recursos_Metaproducto]" displayFolder="" count="0" memberValueDatatype="20" unbalanced="0"/>
    <cacheHierarchy uniqueName="[Recursos_Metaproducto].[gral_nombre_componente_n3]" caption="gral_nombre_componente_n3" attribute="1" defaultMemberUniqueName="[Recursos_Metaproducto].[gral_nombre_componente_n3].[All]" allUniqueName="[Recursos_Metaproducto].[gral_nombre_componente_n3].[All]" dimensionUniqueName="[Recursos_Metaproducto]" displayFolder="" count="0" memberValueDatatype="130" unbalanced="0"/>
    <cacheHierarchy uniqueName="[Recursos_Metaproducto].[gral_codigo_componente_n4]" caption="gral_codigo_componente_n4" attribute="1" defaultMemberUniqueName="[Recursos_Metaproducto].[gral_codigo_componente_n4].[All]" allUniqueName="[Recursos_Metaproducto].[gral_codigo_componente_n4].[All]" dimensionUniqueName="[Recursos_Metaproducto]" displayFolder="" count="0" memberValueDatatype="20" unbalanced="0"/>
    <cacheHierarchy uniqueName="[Recursos_Metaproducto].[gral_nombre_componente_n4]" caption="gral_nombre_componente_n4" attribute="1" defaultMemberUniqueName="[Recursos_Metaproducto].[gral_nombre_componente_n4].[All]" allUniqueName="[Recursos_Metaproducto].[gral_nombre_componente_n4].[All]" dimensionUniqueName="[Recursos_Metaproducto]" displayFolder="" count="0" memberValueDatatype="130" unbalanced="0"/>
    <cacheHierarchy uniqueName="[Recursos_Metaproducto].[gral_codigo_componente_n5]" caption="gral_codigo_componente_n5" attribute="1" defaultMemberUniqueName="[Recursos_Metaproducto].[gral_codigo_componente_n5].[All]" allUniqueName="[Recursos_Metaproducto].[gral_codigo_componente_n5].[All]" dimensionUniqueName="[Recursos_Metaproducto]" displayFolder="" count="0" memberValueDatatype="20" unbalanced="0"/>
    <cacheHierarchy uniqueName="[Recursos_Metaproducto].[gral_nombre_componente_n5]" caption="gral_nombre_componente_n5" attribute="1" defaultMemberUniqueName="[Recursos_Metaproducto].[gral_nombre_componente_n5].[All]" allUniqueName="[Recursos_Metaproducto].[gral_nombre_componente_n5].[All]" dimensionUniqueName="[Recursos_Metaproducto]" displayFolder="" count="0" memberValueDatatype="130" unbalanced="0"/>
    <cacheHierarchy uniqueName="[Recursos_Metaproducto].[gral_codigo_componente_n6]" caption="gral_codigo_componente_n6" attribute="1" defaultMemberUniqueName="[Recursos_Metaproducto].[gral_codigo_componente_n6].[All]" allUniqueName="[Recursos_Metaproducto].[gral_codigo_componente_n6].[All]" dimensionUniqueName="[Recursos_Metaproducto]" displayFolder="" count="0" memberValueDatatype="20" unbalanced="0"/>
    <cacheHierarchy uniqueName="[Recursos_Metaproducto].[gral_nombre_componente_n6]" caption="gral_nombre_componente_n6" attribute="1" defaultMemberUniqueName="[Recursos_Metaproducto].[gral_nombre_componente_n6].[All]" allUniqueName="[Recursos_Metaproducto].[gral_nombre_componente_n6].[All]" dimensionUniqueName="[Recursos_Metaproducto]" displayFolder="" count="0" memberValueDatatype="130" unbalanced="0"/>
    <cacheHierarchy uniqueName="[Recursos_Metaproducto].[gral_codigo_componente_n7]" caption="gral_codigo_componente_n7" attribute="1" defaultMemberUniqueName="[Recursos_Metaproducto].[gral_codigo_componente_n7].[All]" allUniqueName="[Recursos_Metaproducto].[gral_codigo_componente_n7].[All]" dimensionUniqueName="[Recursos_Metaproducto]" displayFolder="" count="0" memberValueDatatype="20" unbalanced="0"/>
    <cacheHierarchy uniqueName="[Recursos_Metaproducto].[Programa2]" caption="Programa2" attribute="1" defaultMemberUniqueName="[Recursos_Metaproducto].[Programa2].[All]" allUniqueName="[Recursos_Metaproducto].[Programa2].[All]" dimensionUniqueName="[Recursos_Metaproducto]" displayFolder="" count="0" memberValueDatatype="130" unbalanced="0"/>
    <cacheHierarchy uniqueName="[Recursos_Metaproducto].[Cod interno programa]" caption="Cod interno programa" attribute="1" defaultMemberUniqueName="[Recursos_Metaproducto].[Cod interno programa].[All]" allUniqueName="[Recursos_Metaproducto].[Cod interno programa].[All]" dimensionUniqueName="[Recursos_Metaproducto]" displayFolder="" count="0" memberValueDatatype="20" unbalanced="0"/>
    <cacheHierarchy uniqueName="[Recursos_Metaproducto].[Cod Proyecto prioritario]" caption="Cod Proyecto prioritario" attribute="1" defaultMemberUniqueName="[Recursos_Metaproducto].[Cod Proyecto prioritario].[All]" allUniqueName="[Recursos_Metaproducto].[Cod Proyecto prioritario].[All]" dimensionUniqueName="[Recursos_Metaproducto]" displayFolder="" count="0" memberValueDatatype="20" unbalanced="0"/>
    <cacheHierarchy uniqueName="[Recursos_Metaproducto].[Proyecto prioritario]" caption="Proyecto prioritario" attribute="1" defaultMemberUniqueName="[Recursos_Metaproducto].[Proyecto prioritario].[All]" allUniqueName="[Recursos_Metaproducto].[Proyecto prioritario].[All]" dimensionUniqueName="[Recursos_Metaproducto]" displayFolder="" count="0" memberValueDatatype="130" unbalanced="0"/>
    <cacheHierarchy uniqueName="[Recursos_Metaproducto].[Cod Meta Producto]" caption="Cod Meta Producto" attribute="1" defaultMemberUniqueName="[Recursos_Metaproducto].[Cod Meta Producto].[All]" allUniqueName="[Recursos_Metaproducto].[Cod Meta Producto].[All]" dimensionUniqueName="[Recursos_Metaproducto]" displayFolder="" count="0" memberValueDatatype="20" unbalanced="0"/>
    <cacheHierarchy uniqueName="[Recursos_Metaproducto].[Meta producto]" caption="Meta producto" attribute="1" defaultMemberUniqueName="[Recursos_Metaproducto].[Meta producto].[All]" allUniqueName="[Recursos_Metaproducto].[Meta producto].[All]" dimensionUniqueName="[Recursos_Metaproducto]" displayFolder="" count="0" memberValueDatatype="130" unbalanced="0"/>
    <cacheHierarchy uniqueName="[Recursos_Metaproducto].[$ programados 2016]" caption="$ programados 2016" attribute="1" defaultMemberUniqueName="[Recursos_Metaproducto].[$ programados 2016].[All]" allUniqueName="[Recursos_Metaproducto].[$ programados 2016].[All]" dimensionUniqueName="[Recursos_Metaproducto]" displayFolder="" count="0" memberValueDatatype="5" unbalanced="0"/>
    <cacheHierarchy uniqueName="[Recursos_Metaproducto].[$ ejecutados 2016]" caption="$ ejecutados 2016" attribute="1" defaultMemberUniqueName="[Recursos_Metaproducto].[$ ejecutados 2016].[All]" allUniqueName="[Recursos_Metaproducto].[$ ejecutados 2016].[All]" dimensionUniqueName="[Recursos_Metaproducto]" displayFolder="" count="0" memberValueDatatype="5" unbalanced="0"/>
    <cacheHierarchy uniqueName="[Recursos_Metaproducto].[% Avance $ 2016]" caption="% Avance $ 2016" attribute="1" defaultMemberUniqueName="[Recursos_Metaproducto].[% Avance $ 2016].[All]" allUniqueName="[Recursos_Metaproducto].[% Avance $ 2016].[All]" dimensionUniqueName="[Recursos_Metaproducto]" displayFolder="" count="0" memberValueDatatype="5" unbalanced="0"/>
    <cacheHierarchy uniqueName="[Recursos_Metaproducto].[$ programados 2017]" caption="$ programados 2017" attribute="1" defaultMemberUniqueName="[Recursos_Metaproducto].[$ programados 2017].[All]" allUniqueName="[Recursos_Metaproducto].[$ programados 2017].[All]" dimensionUniqueName="[Recursos_Metaproducto]" displayFolder="" count="0" memberValueDatatype="5" unbalanced="0"/>
    <cacheHierarchy uniqueName="[Recursos_Metaproducto].[$ ejecutados 2017]" caption="$ ejecutados 2017" attribute="1" defaultMemberUniqueName="[Recursos_Metaproducto].[$ ejecutados 2017].[All]" allUniqueName="[Recursos_Metaproducto].[$ ejecutados 2017].[All]" dimensionUniqueName="[Recursos_Metaproducto]" displayFolder="" count="0" memberValueDatatype="5" unbalanced="0"/>
    <cacheHierarchy uniqueName="[Recursos_Metaproducto].[% Avance $ 2017]" caption="% Avance $ 2017" attribute="1" defaultMemberUniqueName="[Recursos_Metaproducto].[% Avance $ 2017].[All]" allUniqueName="[Recursos_Metaproducto].[% Avance $ 2017].[All]" dimensionUniqueName="[Recursos_Metaproducto]" displayFolder="" count="0" memberValueDatatype="5" unbalanced="0"/>
    <cacheHierarchy uniqueName="[Recursos_Metaproducto].[$ programados 2018]" caption="$ programados 2018" attribute="1" defaultMemberUniqueName="[Recursos_Metaproducto].[$ programados 2018].[All]" allUniqueName="[Recursos_Metaproducto].[$ programados 2018].[All]" dimensionUniqueName="[Recursos_Metaproducto]" displayFolder="" count="0" memberValueDatatype="5" unbalanced="0"/>
    <cacheHierarchy uniqueName="[Recursos_Metaproducto].[$ ejecutados 2018]" caption="$ ejecutados 2018" attribute="1" defaultMemberUniqueName="[Recursos_Metaproducto].[$ ejecutados 2018].[All]" allUniqueName="[Recursos_Metaproducto].[$ ejecutados 2018].[All]" dimensionUniqueName="[Recursos_Metaproducto]" displayFolder="" count="0" memberValueDatatype="5" unbalanced="0"/>
    <cacheHierarchy uniqueName="[Recursos_Metaproducto].[% Avance $ 2018]" caption="% Avance $ 2018" attribute="1" defaultMemberUniqueName="[Recursos_Metaproducto].[% Avance $ 2018].[All]" allUniqueName="[Recursos_Metaproducto].[% Avance $ 2018].[All]" dimensionUniqueName="[Recursos_Metaproducto]" displayFolder="" count="0" memberValueDatatype="5" unbalanced="0"/>
    <cacheHierarchy uniqueName="[Recursos_Metaproducto].[$ programados 2019]" caption="$ programados 2019" attribute="1" defaultMemberUniqueName="[Recursos_Metaproducto].[$ programados 2019].[All]" allUniqueName="[Recursos_Metaproducto].[$ programados 2019].[All]" dimensionUniqueName="[Recursos_Metaproducto]" displayFolder="" count="0" memberValueDatatype="5" unbalanced="0"/>
    <cacheHierarchy uniqueName="[Recursos_Metaproducto].[$ ejecutados 2019]" caption="$ ejecutados 2019" attribute="1" defaultMemberUniqueName="[Recursos_Metaproducto].[$ ejecutados 2019].[All]" allUniqueName="[Recursos_Metaproducto].[$ ejecutados 2019].[All]" dimensionUniqueName="[Recursos_Metaproducto]" displayFolder="" count="0" memberValueDatatype="5" unbalanced="0"/>
    <cacheHierarchy uniqueName="[Recursos_Metaproducto].[% Avance $ 2019]" caption="% Avance $ 2019" attribute="1" defaultMemberUniqueName="[Recursos_Metaproducto].[% Avance $ 2019].[All]" allUniqueName="[Recursos_Metaproducto].[% Avance $ 2019].[All]" dimensionUniqueName="[Recursos_Metaproducto]" displayFolder="" count="0" memberValueDatatype="5" unbalanced="0"/>
    <cacheHierarchy uniqueName="[Recursos_Metaproducto].[$ programados 2020]" caption="$ programados 2020" attribute="1" defaultMemberUniqueName="[Recursos_Metaproducto].[$ programados 2020].[All]" allUniqueName="[Recursos_Metaproducto].[$ programados 2020].[All]" dimensionUniqueName="[Recursos_Metaproducto]" displayFolder="" count="0" memberValueDatatype="5" unbalanced="0"/>
    <cacheHierarchy uniqueName="[Recursos_Metaproducto].[$ ejecutados 2020]" caption="$ ejecutados 2020" attribute="1" defaultMemberUniqueName="[Recursos_Metaproducto].[$ ejecutados 2020].[All]" allUniqueName="[Recursos_Metaproducto].[$ ejecutados 2020].[All]" dimensionUniqueName="[Recursos_Metaproducto]" displayFolder="" count="0" memberValueDatatype="5" unbalanced="0"/>
    <cacheHierarchy uniqueName="[Recursos_Metaproducto].[% Avance $ 2020]" caption="% Avance $ 2020" attribute="1" defaultMemberUniqueName="[Recursos_Metaproducto].[% Avance $ 2020].[All]" allUniqueName="[Recursos_Metaproducto].[% Avance $ 2020].[All]" dimensionUniqueName="[Recursos_Metaproducto]" displayFolder="" count="0" memberValueDatatype="5" unbalanced="0"/>
    <cacheHierarchy uniqueName="[Recursos_Metaproducto].[$ programados PDD]" caption="$ programados PDD" attribute="1" defaultMemberUniqueName="[Recursos_Metaproducto].[$ programados PDD].[All]" allUniqueName="[Recursos_Metaproducto].[$ programados PDD].[All]" dimensionUniqueName="[Recursos_Metaproducto]" displayFolder="" count="0" memberValueDatatype="5" unbalanced="0"/>
    <cacheHierarchy uniqueName="[Recursos_Metaproducto].[$ ejecutados PDD]" caption="$ ejecutados PDD" attribute="1" defaultMemberUniqueName="[Recursos_Metaproducto].[$ ejecutados PDD].[All]" allUniqueName="[Recursos_Metaproducto].[$ ejecutados PDD].[All]" dimensionUniqueName="[Recursos_Metaproducto]" displayFolder="" count="0" memberValueDatatype="5" unbalanced="0"/>
    <cacheHierarchy uniqueName="[Recursos_Metaproducto].[% Avance $ PDD]" caption="% Avance $ PDD" attribute="1" defaultMemberUniqueName="[Recursos_Metaproducto].[% Avance $ PDD].[All]" allUniqueName="[Recursos_Metaproducto].[% Avance $ PDD].[All]" dimensionUniqueName="[Recursos_Metaproducto]" displayFolder="" count="0" memberValueDatatype="5" unbalanced="0"/>
    <cacheHierarchy uniqueName="[Recursos_Metaproducto].[Meta asociada]" caption="Meta asociada" attribute="1" defaultMemberUniqueName="[Recursos_Metaproducto].[Meta asociada].[All]" allUniqueName="[Recursos_Metaproducto].[Meta asociada].[All]" dimensionUniqueName="[Recursos_Metaproducto]" displayFolder="" count="0" memberValueDatatype="130" unbalanced="0"/>
    <cacheHierarchy uniqueName="[Measures].[__XL_Count Proyectos_inversion]" caption="__XL_Count Proyectos_inversion" measure="1" displayFolder="" measureGroup="Proyectos_inversion" count="0" hidden="1"/>
    <cacheHierarchy uniqueName="[Measures].[__XL_Count Magnitud_Metaproducto]" caption="__XL_Count Magnitud_Metaproducto" measure="1" displayFolder="" measureGroup="Magnitud_Metaproducto" count="0" hidden="1"/>
    <cacheHierarchy uniqueName="[Measures].[__XL_Count Recursos_Metaproducto]" caption="__XL_Count Recursos_Metaproducto" measure="1" displayFolder="" measureGroup="Recursos_Metaproducto" count="0" hidden="1"/>
    <cacheHierarchy uniqueName="[Measures].[__XL_Count Estructura_plan]" caption="__XL_Count Estructura_plan" measure="1" displayFolder="" measureGroup="Estructura_plan" count="0" hidden="1"/>
    <cacheHierarchy uniqueName="[Measures].[__No hay medidas definidas]" caption="__No hay medidas definidas" measure="1" displayFolder="" count="0" hidden="1"/>
    <cacheHierarchy uniqueName="[Measures].[Suma de Programación actual]" caption="Suma de Programación actu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a de Ejecución]" caption="Suma de Ejecución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a de $ programados 2016]" caption="Suma de $ program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a de $ ejecutados 2016]" caption="Suma de $ ejecut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a de $ programados 2017]" caption="Suma de $ program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$ ejecutados 2017]" caption="Suma de $ ejecut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8"/>
        </ext>
      </extLst>
    </cacheHierarchy>
    <cacheHierarchy uniqueName="[Measures].[Suma de $ programados 2018]" caption="Suma de $ program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0"/>
        </ext>
      </extLst>
    </cacheHierarchy>
    <cacheHierarchy uniqueName="[Measures].[Suma de $ ejecutados 2018]" caption="Suma de $ ejecut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1"/>
        </ext>
      </extLst>
    </cacheHierarchy>
    <cacheHierarchy uniqueName="[Measures].[Suma de $ programados 2019]" caption="Suma de $ program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3"/>
        </ext>
      </extLst>
    </cacheHierarchy>
    <cacheHierarchy uniqueName="[Measures].[Suma de $ ejecutados 2019]" caption="Suma de $ ejecut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4"/>
        </ext>
      </extLst>
    </cacheHierarchy>
    <cacheHierarchy uniqueName="[Measures].[Suma de $ programados 2020]" caption="Suma de $ program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6"/>
        </ext>
      </extLst>
    </cacheHierarchy>
    <cacheHierarchy uniqueName="[Measures].[Suma de $ ejecutados 2020]" caption="Suma de $ ejecut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7"/>
        </ext>
      </extLst>
    </cacheHierarchy>
    <cacheHierarchy uniqueName="[Measures].[Suma de % Avance total Plan de Desarrollo]" caption="Suma de % Avance total Plan de Desarroll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Faltante]" caption="Suma de Faltant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Magnitud programada 2016]" caption="Suma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Magnitud ejecutada 2016]" caption="Suma de Magnitud ejecut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Magnitud programada 2017]" caption="Suma de Magnitud program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Magnitud ejecutada 2017]" caption="Suma de Magnitud ejecut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a de % avance 2016]" caption="Suma de % avance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% avance 2017]" caption="Suma de % avance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Magnitud programada 2018]" caption="Suma de Magnitud program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a de Magnitud ejecutada 2018]" caption="Suma de Magnitud ejecut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a de % avance 2018]" caption="Suma de % avance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a de Magnitud programada 2019]" caption="Suma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Magnitud ejecutada 2019]" caption="Suma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% avance 2019]" caption="Suma de % avance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a de Magnitud programada 2020]" caption="Suma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Magnitud ejecutada 2020]" caption="Suma de Magnitud ejecut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a de % avance 2020]" caption="Suma de % avance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a de Cod Meta Producto]" caption="Suma de Cod Meta Product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Meta proyecto]" caption="Recuento de Meta proyect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Codigo interno meta]" caption="Suma de Codigo interno meta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% Avance $ PDD]" caption="Suma de % Avance $ PDD" measure="1" displayFolder="" measureGroup="Proyectos_inversion" count="0" oneField="1" hidden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% Avance PDD]" caption="Recuent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Recuento de Magnitud ejecutada PDD]" caption="Recuent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Recuento de Meta asociada]" caption="Recuento de Meta asociad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Recuento de Tipo anualización]" caption="Recuento de Tipo anualizac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$ programados 2016 2]" caption="Suma de $ programados 2016 2" measure="1" displayFolder="" measureGroup="Proyectos_inversion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a de $ ejecutados 2016 2]" caption="Suma de $ ejecutados 2016 2" measure="1" displayFolder="" measureGroup="Proyectos_inversion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uma de % Avance $ 2016]" caption="Suma de % Avance $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uma de $ programados 2017 2]" caption="Suma de $ programados 2017 2" measure="1" displayFolder="" measureGroup="Proyectos_inversion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$ ejecutados 2017 2]" caption="Suma de $ ejecutados 2017 2" measure="1" displayFolder="" measureGroup="Proyectos_inversion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uma de % Avance $ 2017]" caption="Suma de % Avance $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uma de $ programados 2018 2]" caption="Suma de $ programados 2018 2" measure="1" displayFolder="" measureGroup="Proyectos_inversion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uma de $ ejecutados 2018 2]" caption="Suma de $ ejecutados 2018 2" measure="1" displayFolder="" measureGroup="Proyectos_inversion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Suma de % Avance $ 2018]" caption="Suma de % Avance $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$ programados 2019 2]" caption="Suma de $ programados 2019 2" measure="1" displayFolder="" measureGroup="Proyectos_inversion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$ ejecutados 2019 2]" caption="Suma de $ ejecutados 2019 2" measure="1" displayFolder="" measureGroup="Proyectos_inversion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uma de % Avance $ 2019]" caption="Suma de % Avance $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uma de $ programados 2020 2]" caption="Suma de $ programados 2020 2" measure="1" displayFolder="" measureGroup="Proyectos_inversion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uma de $ ejecutados 2020 2]" caption="Suma de $ ejecutados 2020 2" measure="1" displayFolder="" measureGroup="Proyectos_inversion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% Avance $ 2020]" caption="Suma de % Avance $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$ programados PDD]" caption="Suma de $ programados PDD" measure="1" displayFolder="" measureGroup="Proyectos_inversion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uma de $ ejecutados PDD]" caption="Suma de $ ejecutados PDD" measure="1" displayFolder="" measureGroup="Proyectos_inversion" count="0" oneField="1" hidden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80"/>
        </ext>
      </extLst>
    </cacheHierarchy>
    <cacheHierarchy uniqueName="[Measures].[Suma de Cod Programa]" caption="Suma de Cod Program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Recuento de Proyecto de inversión]" caption="Recuento de Proyecto de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Codigo proyecto inversión]" caption="Suma de Codigo proyecto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Cod Meta Producto 2]" caption="Suma de Cod Meta Producto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Cod Proyecto prioritario]" caption="Suma de Cod Proyecto prioritari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Cod Pilar / Eje]" caption="Suma de Cod Pilar / Eje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Cod Programa 2]" caption="Suma de Cod Programa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a de Cod Proyecto prioritario 2]" caption="Suma de Cod Proyecto prioritario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od Pilar / Eje 2]" caption="Suma de Cod Pilar / Eje 2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Recuento de Meta producto]" caption="Recuento de Meta producto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a de Programación inicial]" caption="Suma de Programación inici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medio de Magnitud programada 2016]" caption="Promedio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Promedio de Magnitud programada 2019]" caption="Promedio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Promedio de Magnitud ejecutada 2019]" caption="Promedio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Promedio de Magnitud programada 2020]" caption="Promedio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Recuento de Magnitud programada PDD]" caption="Recuent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programada PDD]" caption="Promedi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a de Magnitud programada PDD]" caption="Suma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ejecutada PDD]" caption="Promedi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 Avance $ PDD]" caption="Promedio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% Avance PDD]" caption="Suma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Promedio de % Avance PDD]" caption="Promedi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 Avance]" caption="Suma de % Avanc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dimensions count="5">
    <dimension name="Estructura_plan" uniqueName="[Estructura_plan]" caption="Estructura_plan"/>
    <dimension name="Magnitud_Metaproducto" uniqueName="[Magnitud_Metaproducto]" caption="Magnitud_Metaproducto"/>
    <dimension measure="1" name="Measures" uniqueName="[Measures]" caption="Measures"/>
    <dimension name="Proyectos_inversion" uniqueName="[Proyectos_inversion]" caption="Proyectos_inversion"/>
    <dimension name="Recursos_Metaproducto" uniqueName="[Recursos_Metaproducto]" caption="Recursos_Metaproducto"/>
  </dimensions>
  <measureGroups count="4">
    <measureGroup name="Estructura_plan" caption="Estructura_plan"/>
    <measureGroup name="Magnitud_Metaproducto" caption="Magnitud_Metaproducto"/>
    <measureGroup name="Proyectos_inversion" caption="Proyectos_inversion"/>
    <measureGroup name="Recursos_Metaproducto" caption="Recursos_Metaproducto"/>
  </measureGroups>
  <maps count="7">
    <map measureGroup="0" dimension="0"/>
    <map measureGroup="1" dimension="1"/>
    <map measureGroup="1" dimension="4"/>
    <map measureGroup="2" dimension="0"/>
    <map measureGroup="2" dimension="3"/>
    <map measureGroup="2" dimension="4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saveData="0" refreshedBy="Luz Dary Guerrero Tibata" refreshedDate="44019.602494212966" createdVersion="5" refreshedVersion="6" minRefreshableVersion="3" recordCount="0" supportSubquery="1" supportAdvancedDrill="1">
  <cacheSource type="external" connectionId="5"/>
  <cacheFields count="3">
    <cacheField name="[Proyectos_inversion].[Codigo proyecto inversión].[Codigo proyecto inversión]" caption="Codigo proyecto inversión" numFmtId="0" hierarchy="39" level="1">
      <sharedItems containsSemiMixedTypes="0" containsString="0" containsNumber="1" containsInteger="1" minValue="1032" maxValue="1032" count="1">
        <n v="1032"/>
      </sharedItems>
      <extLst>
        <ext xmlns:x15="http://schemas.microsoft.com/office/spreadsheetml/2010/11/main" uri="{4F2E5C28-24EA-4eb8-9CBF-B6C8F9C3D259}">
          <x15:cachedUniqueNames>
            <x15:cachedUniqueName index="0" name="[Proyectos_inversion].[Codigo proyecto inversión].&amp;[1032]"/>
          </x15:cachedUniqueNames>
        </ext>
      </extLst>
    </cacheField>
    <cacheField name="[Proyectos_inversion].[Proyecto de inversión].[Proyecto de inversión]" caption="Proyecto de inversión" numFmtId="0" hierarchy="41" level="1">
      <sharedItems count="1">
        <s v="Gestión y control de tránsito y transporte"/>
      </sharedItems>
    </cacheField>
    <cacheField name="[Proyectos_inversion].[Cod Meta Producto].[Cod Meta Producto]" caption="Cod Meta Producto" numFmtId="0" hierarchy="38" level="1">
      <sharedItems containsSemiMixedTypes="0" containsString="0" containsNumber="1" containsInteger="1" minValue="223" maxValue="240" count="6">
        <n v="223"/>
        <n v="224"/>
        <n v="231"/>
        <n v="232"/>
        <n v="233"/>
        <n v="240"/>
      </sharedItems>
      <extLst>
        <ext xmlns:x15="http://schemas.microsoft.com/office/spreadsheetml/2010/11/main" uri="{4F2E5C28-24EA-4eb8-9CBF-B6C8F9C3D259}">
          <x15:cachedUniqueNames>
            <x15:cachedUniqueName index="0" name="[Proyectos_inversion].[Cod Meta Producto].&amp;[223]"/>
            <x15:cachedUniqueName index="1" name="[Proyectos_inversion].[Cod Meta Producto].&amp;[224]"/>
            <x15:cachedUniqueName index="2" name="[Proyectos_inversion].[Cod Meta Producto].&amp;[231]"/>
            <x15:cachedUniqueName index="3" name="[Proyectos_inversion].[Cod Meta Producto].&amp;[232]"/>
            <x15:cachedUniqueName index="4" name="[Proyectos_inversion].[Cod Meta Producto].&amp;[233]"/>
            <x15:cachedUniqueName index="5" name="[Proyectos_inversion].[Cod Meta Producto].&amp;[240]"/>
          </x15:cachedUniqueNames>
        </ext>
      </extLst>
    </cacheField>
  </cacheFields>
  <cacheHierarchies count="215">
    <cacheHierarchy uniqueName="[Estructura_plan].[Cod Pilar / Eje]" caption="Cod Pilar / Eje" attribute="1" defaultMemberUniqueName="[Estructura_plan].[Cod Pilar / Eje].[All]" allUniqueName="[Estructura_plan].[Cod Pilar / Eje].[All]" dimensionUniqueName="[Estructura_plan]" displayFolder="" count="0" memberValueDatatype="20" unbalanced="0"/>
    <cacheHierarchy uniqueName="[Estructura_plan].[Pilar / Eje]" caption="Pilar / Eje" attribute="1" defaultMemberUniqueName="[Estructura_plan].[Pilar / Eje].[All]" allUniqueName="[Estructura_plan].[Pilar / Eje].[All]" dimensionUniqueName="[Estructura_plan]" displayFolder="" count="0" memberValueDatatype="130" unbalanced="0"/>
    <cacheHierarchy uniqueName="[Estructura_plan].[Cod Programa]" caption="Cod Programa" attribute="1" defaultMemberUniqueName="[Estructura_plan].[Cod Programa].[All]" allUniqueName="[Estructura_plan].[Cod Programa].[All]" dimensionUniqueName="[Estructura_plan]" displayFolder="" count="0" memberValueDatatype="20" unbalanced="0"/>
    <cacheHierarchy uniqueName="[Estructura_plan].[Programa]" caption="Programa" attribute="1" defaultMemberUniqueName="[Estructura_plan].[Programa].[All]" allUniqueName="[Estructura_plan].[Programa].[All]" dimensionUniqueName="[Estructura_plan]" displayFolder="" count="0" memberValueDatatype="130" unbalanced="0"/>
    <cacheHierarchy uniqueName="[Estructura_plan].[Cod Proyecto prioritario]" caption="Cod Proyecto prioritario" attribute="1" defaultMemberUniqueName="[Estructura_plan].[Cod Proyecto prioritario].[All]" allUniqueName="[Estructura_plan].[Cod Proyecto prioritario].[All]" dimensionUniqueName="[Estructura_plan]" displayFolder="" count="0" memberValueDatatype="20" unbalanced="0"/>
    <cacheHierarchy uniqueName="[Estructura_plan].[Proyecto prioritario]" caption="Proyecto prioritario" attribute="1" defaultMemberUniqueName="[Estructura_plan].[Proyecto prioritario].[All]" allUniqueName="[Estructura_plan].[Proyecto prioritario].[All]" dimensionUniqueName="[Estructura_plan]" displayFolder="" count="0" memberValueDatatype="130" unbalanced="0"/>
    <cacheHierarchy uniqueName="[Magnitud_Metaproducto].[ind_id_rep]" caption="ind_id_rep" attribute="1" defaultMemberUniqueName="[Magnitud_Metaproducto].[ind_id_rep].[All]" allUniqueName="[Magnitud_Metaproducto].[ind_id_rep].[All]" dimensionUniqueName="[Magnitud_Metaproducto]" displayFolder="" count="0" memberValueDatatype="20" unbalanced="0"/>
    <cacheHierarchy uniqueName="[Magnitud_Metaproducto].[ind_id]" caption="ind_id" attribute="1" defaultMemberUniqueName="[Magnitud_Metaproducto].[ind_id].[All]" allUniqueName="[Magnitud_Metaproducto].[ind_id].[All]" dimensionUniqueName="[Magnitud_Metaproducto]" displayFolder="" count="0" memberValueDatatype="130" unbalanced="0"/>
    <cacheHierarchy uniqueName="[Magnitud_Metaproducto].[ind_codigo_pd]" caption="ind_codigo_pd" attribute="1" defaultMemberUniqueName="[Magnitud_Metaproducto].[ind_codigo_pd].[All]" allUniqueName="[Magnitud_Metaproducto].[ind_codigo_pd].[All]" dimensionUniqueName="[Magnitud_Metaproducto]" displayFolder="" count="0" memberValueDatatype="20" unbalanced="0"/>
    <cacheHierarchy uniqueName="[Magnitud_Metaproducto].[ind_ano_prog_repr]" caption="ind_ano_prog_repr" attribute="1" defaultMemberUniqueName="[Magnitud_Metaproducto].[ind_ano_prog_repr].[All]" allUniqueName="[Magnitud_Metaproducto].[ind_ano_prog_repr].[All]" dimensionUniqueName="[Magnitud_Metaproducto]" displayFolder="" count="0" memberValueDatatype="20" unbalanced="0"/>
    <cacheHierarchy uniqueName="[Magnitud_Metaproducto].[ind_version_pa]" caption="ind_version_pa" attribute="1" defaultMemberUniqueName="[Magnitud_Metaproducto].[ind_version_pa].[All]" allUniqueName="[Magnitud_Metaproducto].[ind_version_pa].[All]" dimensionUniqueName="[Magnitud_Metaproducto]" displayFolder="" count="0" memberValueDatatype="20" unbalanced="0"/>
    <cacheHierarchy uniqueName="[Magnitud_Metaproducto].[Cod Sector]" caption="Cod Sector" attribute="1" defaultMemberUniqueName="[Magnitud_Metaproducto].[Cod Sector].[All]" allUniqueName="[Magnitud_Metaproducto].[Cod Sector].[All]" dimensionUniqueName="[Magnitud_Metaproducto]" displayFolder="" count="0" memberValueDatatype="20" unbalanced="0"/>
    <cacheHierarchy uniqueName="[Magnitud_Metaproducto].[Cod Entidad]" caption="Cod Entidad" attribute="1" defaultMemberUniqueName="[Magnitud_Metaproducto].[Cod Entidad].[All]" allUniqueName="[Magnitud_Metaproducto].[Cod Entidad].[All]" dimensionUniqueName="[Magnitud_Metaproducto]" displayFolder="" count="0" memberValueDatatype="20" unbalanced="0"/>
    <cacheHierarchy uniqueName="[Magnitud_Metaproducto].[Cod interno programa]" caption="Cod interno programa" attribute="1" defaultMemberUniqueName="[Magnitud_Metaproducto].[Cod interno programa].[All]" allUniqueName="[Magnitud_Metaproducto].[Cod interno programa].[All]" dimensionUniqueName="[Magnitud_Metaproducto]" displayFolder="" count="0" memberValueDatatype="20" unbalanced="0"/>
    <cacheHierarchy uniqueName="[Magnitud_Metaproducto].[Cod Proyecto prioritario]" caption="Cod Proyecto prioritario" attribute="1" defaultMemberUniqueName="[Magnitud_Metaproducto].[Cod Proyecto prioritario].[All]" allUniqueName="[Magnitud_Metaproducto].[Cod Proyecto prioritario].[All]" dimensionUniqueName="[Magnitud_Metaproducto]" displayFolder="" count="0" memberValueDatatype="20" unbalanced="0"/>
    <cacheHierarchy uniqueName="[Magnitud_Metaproducto].[Cod Meta Producto]" caption="Cod Meta Producto" attribute="1" defaultMemberUniqueName="[Magnitud_Metaproducto].[Cod Meta Producto].[All]" allUniqueName="[Magnitud_Metaproducto].[Cod Meta Producto].[All]" dimensionUniqueName="[Magnitud_Metaproducto]" displayFolder="" count="0" memberValueDatatype="20" unbalanced="0"/>
    <cacheHierarchy uniqueName="[Magnitud_Metaproducto].[Cod Indicador]" caption="Cod Indicador" attribute="1" defaultMemberUniqueName="[Magnitud_Metaproducto].[Cod Indicador].[All]" allUniqueName="[Magnitud_Metaproducto].[Cod Indicador].[All]" dimensionUniqueName="[Magnitud_Metaproducto]" displayFolder="" count="0" memberValueDatatype="20" unbalanced="0"/>
    <cacheHierarchy uniqueName="[Magnitud_Metaproducto].[Nombre indicador]" caption="Nombre indicador" attribute="1" defaultMemberUniqueName="[Magnitud_Metaproducto].[Nombre indicador].[All]" allUniqueName="[Magnitud_Metaproducto].[Nombre indicador].[All]" dimensionUniqueName="[Magnitud_Metaproducto]" displayFolder="" count="0" memberValueDatatype="130" unbalanced="0"/>
    <cacheHierarchy uniqueName="[Magnitud_Metaproducto].[Tipo de anualización indicador]" caption="Tipo de anualización indicador" attribute="1" defaultMemberUniqueName="[Magnitud_Metaproducto].[Tipo de anualización indicador].[All]" allUniqueName="[Magnitud_Metaproducto].[Tipo de anualización indicador].[All]" dimensionUniqueName="[Magnitud_Metaproducto]" displayFolder="" count="0" memberValueDatatype="130" unbalanced="0"/>
    <cacheHierarchy uniqueName="[Magnitud_Metaproducto].[Cod estado indicador en plan de acción]" caption="Cod estado indicador en plan de acción" attribute="1" defaultMemberUniqueName="[Magnitud_Metaproducto].[Cod estado indicador en plan de acción].[All]" allUniqueName="[Magnitud_Metaproducto].[Cod estado indicador en plan de acción].[All]" dimensionUniqueName="[Magnitud_Metaproducto]" displayFolder="" count="0" memberValueDatatype="20" unbalanced="0"/>
    <cacheHierarchy uniqueName="[Magnitud_Metaproducto].[Estado indicador en plan de acción]" caption="Estado indicador en plan de acción" attribute="1" defaultMemberUniqueName="[Magnitud_Metaproducto].[Estado indicador en plan de acción].[All]" allUniqueName="[Magnitud_Metaproducto].[Estado indicador en plan de acción].[All]" dimensionUniqueName="[Magnitud_Metaproducto]" displayFolder="" count="0" memberValueDatatype="130" unbalanced="0"/>
    <cacheHierarchy uniqueName="[Magnitud_Metaproducto].[Vigencia]" caption="Vigencia" attribute="1" defaultMemberUniqueName="[Magnitud_Metaproducto].[Vigencia].[All]" allUniqueName="[Magnitud_Metaproducto].[Vigencia].[All]" dimensionUniqueName="[Magnitud_Metaproducto]" displayFolder="" count="0" memberValueDatatype="20" unbalanced="0"/>
    <cacheHierarchy uniqueName="[Magnitud_Metaproducto].[Programación inicial]" caption="Programación inicial" attribute="1" defaultMemberUniqueName="[Magnitud_Metaproducto].[Programación inicial].[All]" allUniqueName="[Magnitud_Metaproducto].[Programación inicial].[All]" dimensionUniqueName="[Magnitud_Metaproducto]" displayFolder="" count="0" memberValueDatatype="5" unbalanced="0"/>
    <cacheHierarchy uniqueName="[Magnitud_Metaproducto].[Programación actual]" caption="Programación actual" attribute="1" defaultMemberUniqueName="[Magnitud_Metaproducto].[Programación actual].[All]" allUniqueName="[Magnitud_Metaproducto].[Programación actual].[All]" dimensionUniqueName="[Magnitud_Metaproducto]" displayFolder="" count="0" memberValueDatatype="5" unbalanced="0"/>
    <cacheHierarchy uniqueName="[Magnitud_Metaproducto].[Ejecución]" caption="Ejecución" attribute="1" defaultMemberUniqueName="[Magnitud_Metaproducto].[Ejecución].[All]" allUniqueName="[Magnitud_Metaproducto].[Ejecución].[All]" dimensionUniqueName="[Magnitud_Metaproducto]" displayFolder="" count="0" memberValueDatatype="5" unbalanced="0"/>
    <cacheHierarchy uniqueName="[Magnitud_Metaproducto].[% Avance]" caption="% Avance" attribute="1" defaultMemberUniqueName="[Magnitud_Metaproducto].[% Avance].[All]" allUniqueName="[Magnitud_Metaproducto].[% Avance].[All]" dimensionUniqueName="[Magnitud_Metaproducto]" displayFolder="" count="0" memberValueDatatype="5" unbalanced="0"/>
    <cacheHierarchy uniqueName="[Magnitud_Metaproducto].[% Avance Trascurrido Plan de Desarrollo]" caption="% Avance Trascurrido Plan de Desarrollo" attribute="1" defaultMemberUniqueName="[Magnitud_Metaproducto].[% Avance Trascurrido Plan de Desarrollo].[All]" allUniqueName="[Magnitud_Metaproducto].[% Avance Trascurrido Plan de Desarrollo].[All]" dimensionUniqueName="[Magnitud_Metaproducto]" displayFolder="" count="0" memberValueDatatype="5" unbalanced="0"/>
    <cacheHierarchy uniqueName="[Magnitud_Metaproducto].[% Avance total Plan de Desarrollo]" caption="% Avance total Plan de Desarrollo" attribute="1" defaultMemberUniqueName="[Magnitud_Metaproducto].[% Avance total Plan de Desarrollo].[All]" allUniqueName="[Magnitud_Metaproducto].[% Avance total Plan de Desarrollo].[All]" dimensionUniqueName="[Magnitud_Metaproducto]" displayFolder="" count="0" memberValueDatatype="5" unbalanced="0"/>
    <cacheHierarchy uniqueName="[Magnitud_Metaproducto].[Faltante]" caption="Faltante" attribute="1" defaultMemberUniqueName="[Magnitud_Metaproducto].[Faltante].[All]" allUniqueName="[Magnitud_Metaproducto].[Faltante].[All]" dimensionUniqueName="[Magnitud_Metaproducto]" displayFolder="" count="0" memberValueDatatype="5" unbalanced="0"/>
    <cacheHierarchy uniqueName="[Proyectos_inversion].[py_id_rep]" caption="py_id_rep" attribute="1" defaultMemberUniqueName="[Proyectos_inversion].[py_id_rep].[All]" allUniqueName="[Proyectos_inversion].[py_id_rep].[All]" dimensionUniqueName="[Proyectos_inversion]" displayFolder="" count="0" memberValueDatatype="20" unbalanced="0"/>
    <cacheHierarchy uniqueName="[Proyectos_inversion].[py_id]" caption="py_id" attribute="1" defaultMemberUniqueName="[Proyectos_inversion].[py_id].[All]" allUniqueName="[Proyectos_inversion].[py_id].[All]" dimensionUniqueName="[Proyectos_inversion]" displayFolder="" count="0" memberValueDatatype="130" unbalanced="0"/>
    <cacheHierarchy uniqueName="[Proyectos_inversion].[Cod Plan de desarrollo]" caption="Cod Plan de desarrollo" attribute="1" defaultMemberUniqueName="[Proyectos_inversion].[Cod Plan de desarrollo].[All]" allUniqueName="[Proyectos_inversion].[Cod Plan de desarrollo].[All]" dimensionUniqueName="[Proyectos_inversion]" displayFolder="" count="0" memberValueDatatype="20" unbalanced="0"/>
    <cacheHierarchy uniqueName="[Proyectos_inversion].[Vigencia reporte]" caption="Vigencia reporte" attribute="1" defaultMemberUniqueName="[Proyectos_inversion].[Vigencia reporte].[All]" allUniqueName="[Proyectos_inversion].[Vigencia reporte].[All]" dimensionUniqueName="[Proyectos_inversion]" displayFolder="" count="0" memberValueDatatype="20" unbalanced="0"/>
    <cacheHierarchy uniqueName="[Proyectos_inversion].[Versión plan de acción]" caption="Versión plan de acción" attribute="1" defaultMemberUniqueName="[Proyectos_inversion].[Versión plan de acción].[All]" allUniqueName="[Proyectos_inversion].[Versión plan de acción].[All]" dimensionUniqueName="[Proyectos_inversion]" displayFolder="" count="0" memberValueDatatype="20" unbalanced="0"/>
    <cacheHierarchy uniqueName="[Proyectos_inversion].[Cod Sector]" caption="Cod Sector" attribute="1" defaultMemberUniqueName="[Proyectos_inversion].[Cod Sector].[All]" allUniqueName="[Proyectos_inversion].[Cod Sector].[All]" dimensionUniqueName="[Proyectos_inversion]" displayFolder="" count="0" memberValueDatatype="20" unbalanced="0"/>
    <cacheHierarchy uniqueName="[Proyectos_inversion].[Cod Entidad]" caption="Cod Entidad" attribute="1" defaultMemberUniqueName="[Proyectos_inversion].[Cod Entidad].[All]" allUniqueName="[Proyectos_inversion].[Cod Entidad].[All]" dimensionUniqueName="[Proyectos_inversion]" displayFolder="" count="0" memberValueDatatype="20" unbalanced="0"/>
    <cacheHierarchy uniqueName="[Proyectos_inversion].[Cod interno programa]" caption="Cod interno programa" attribute="1" defaultMemberUniqueName="[Proyectos_inversion].[Cod interno programa].[All]" allUniqueName="[Proyectos_inversion].[Cod interno programa].[All]" dimensionUniqueName="[Proyectos_inversion]" displayFolder="" count="0" memberValueDatatype="20" unbalanced="0"/>
    <cacheHierarchy uniqueName="[Proyectos_inversion].[Cod Proyecto prioritario]" caption="Cod Proyecto prioritario" attribute="1" defaultMemberUniqueName="[Proyectos_inversion].[Cod Proyecto prioritario].[All]" allUniqueName="[Proyectos_inversion].[Cod Proyecto prioritario].[All]" dimensionUniqueName="[Proyectos_inversion]" displayFolder="" count="0" memberValueDatatype="20" unbalanced="0"/>
    <cacheHierarchy uniqueName="[Proyectos_inversion].[Cod Meta Producto]" caption="Cod Meta Producto" attribute="1" defaultMemberUniqueName="[Proyectos_inversion].[Cod Meta Producto].[All]" allUniqueName="[Proyectos_inversion].[Cod Meta Producto].[All]" dimensionUniqueName="[Proyectos_inversion]" displayFolder="" count="2" memberValueDatatype="20" unbalanced="0">
      <fieldsUsage count="2">
        <fieldUsage x="-1"/>
        <fieldUsage x="2"/>
      </fieldsUsage>
    </cacheHierarchy>
    <cacheHierarchy uniqueName="[Proyectos_inversion].[Codigo proyecto inversión]" caption="Codigo proyecto inversión" attribute="1" defaultMemberUniqueName="[Proyectos_inversion].[Codigo proyecto inversión].[All]" allUniqueName="[Proyectos_inversion].[Codigo proyecto inversión].[All]" dimensionUniqueName="[Proyectos_inversion]" displayFolder="" count="2" memberValueDatatype="20" unbalanced="0">
      <fieldsUsage count="2">
        <fieldUsage x="-1"/>
        <fieldUsage x="0"/>
      </fieldsUsage>
    </cacheHierarchy>
    <cacheHierarchy uniqueName="[Proyectos_inversion].[py_n7_diferente]" caption="py_n7_diferente" attribute="1" defaultMemberUniqueName="[Proyectos_inversion].[py_n7_diferente].[All]" allUniqueName="[Proyectos_inversion].[py_n7_diferente].[All]" dimensionUniqueName="[Proyectos_inversion]" displayFolder="" count="0" memberValueDatatype="20" unbalanced="0"/>
    <cacheHierarchy uniqueName="[Proyectos_inversion].[Proyecto de inversión]" caption="Proyecto de inversión" attribute="1" defaultMemberUniqueName="[Proyectos_inversion].[Proyecto de inversión].[All]" allUniqueName="[Proyectos_inversion].[Proyecto de inversión].[All]" dimensionUniqueName="[Proyectos_inversion]" displayFolder="" count="2" memberValueDatatype="130" unbalanced="0">
      <fieldsUsage count="2">
        <fieldUsage x="-1"/>
        <fieldUsage x="1"/>
      </fieldsUsage>
    </cacheHierarchy>
    <cacheHierarchy uniqueName="[Proyectos_inversion].[Codigo interno meta]" caption="Codigo interno meta" attribute="1" defaultMemberUniqueName="[Proyectos_inversion].[Codigo interno meta].[All]" allUniqueName="[Proyectos_inversion].[Codigo interno meta].[All]" dimensionUniqueName="[Proyectos_inversion]" displayFolder="" count="0" memberValueDatatype="20" unbalanced="0"/>
    <cacheHierarchy uniqueName="[Proyectos_inversion].[Tipo anualización]" caption="Tipo anualización" attribute="1" defaultMemberUniqueName="[Proyectos_inversion].[Tipo anualización].[All]" allUniqueName="[Proyectos_inversion].[Tipo anualización].[All]" dimensionUniqueName="[Proyectos_inversion]" displayFolder="" count="0" memberValueDatatype="20" unbalanced="0"/>
    <cacheHierarchy uniqueName="[Proyectos_inversion].[Meta proyecto]" caption="Meta proyecto" attribute="1" defaultMemberUniqueName="[Proyectos_inversion].[Meta proyecto].[All]" allUniqueName="[Proyectos_inversion].[Meta proyecto].[All]" dimensionUniqueName="[Proyectos_inversion]" displayFolder="" count="0" memberValueDatatype="130" unbalanced="0"/>
    <cacheHierarchy uniqueName="[Proyectos_inversion].[Estado meta]" caption="Estado meta" attribute="1" defaultMemberUniqueName="[Proyectos_inversion].[Estado meta].[All]" allUniqueName="[Proyectos_inversion].[Estado meta].[All]" dimensionUniqueName="[Proyectos_inversion]" displayFolder="" count="0" memberValueDatatype="130" unbalanced="0"/>
    <cacheHierarchy uniqueName="[Proyectos_inversion].[Magnitud programada 2016]" caption="Magnitud programada 2016" attribute="1" defaultMemberUniqueName="[Proyectos_inversion].[Magnitud programada 2016].[All]" allUniqueName="[Proyectos_inversion].[Magnitud programada 2016].[All]" dimensionUniqueName="[Proyectos_inversion]" displayFolder="" count="0" memberValueDatatype="5" unbalanced="0"/>
    <cacheHierarchy uniqueName="[Proyectos_inversion].[Magnitud ejecutada 2016]" caption="Magnitud ejecutada 2016" attribute="1" defaultMemberUniqueName="[Proyectos_inversion].[Magnitud ejecutada 2016].[All]" allUniqueName="[Proyectos_inversion].[Magnitud ejecutada 2016].[All]" dimensionUniqueName="[Proyectos_inversion]" displayFolder="" count="0" memberValueDatatype="5" unbalanced="0"/>
    <cacheHierarchy uniqueName="[Proyectos_inversion].[% avance 2016]" caption="% avance 2016" attribute="1" defaultMemberUniqueName="[Proyectos_inversion].[% avance 2016].[All]" allUniqueName="[Proyectos_inversion].[% avance 2016].[All]" dimensionUniqueName="[Proyectos_inversion]" displayFolder="" count="0" memberValueDatatype="5" unbalanced="0"/>
    <cacheHierarchy uniqueName="[Proyectos_inversion].[Magnitud programada 2017]" caption="Magnitud programada 2017" attribute="1" defaultMemberUniqueName="[Proyectos_inversion].[Magnitud programada 2017].[All]" allUniqueName="[Proyectos_inversion].[Magnitud programada 2017].[All]" dimensionUniqueName="[Proyectos_inversion]" displayFolder="" count="0" memberValueDatatype="5" unbalanced="0"/>
    <cacheHierarchy uniqueName="[Proyectos_inversion].[Magnitud ejecutada 2017]" caption="Magnitud ejecutada 2017" attribute="1" defaultMemberUniqueName="[Proyectos_inversion].[Magnitud ejecutada 2017].[All]" allUniqueName="[Proyectos_inversion].[Magnitud ejecutada 2017].[All]" dimensionUniqueName="[Proyectos_inversion]" displayFolder="" count="0" memberValueDatatype="5" unbalanced="0"/>
    <cacheHierarchy uniqueName="[Proyectos_inversion].[% avance 2017]" caption="% avance 2017" attribute="1" defaultMemberUniqueName="[Proyectos_inversion].[% avance 2017].[All]" allUniqueName="[Proyectos_inversion].[% avance 2017].[All]" dimensionUniqueName="[Proyectos_inversion]" displayFolder="" count="0" memberValueDatatype="5" unbalanced="0"/>
    <cacheHierarchy uniqueName="[Proyectos_inversion].[Magnitud programada 2018]" caption="Magnitud programada 2018" attribute="1" defaultMemberUniqueName="[Proyectos_inversion].[Magnitud programada 2018].[All]" allUniqueName="[Proyectos_inversion].[Magnitud programada 2018].[All]" dimensionUniqueName="[Proyectos_inversion]" displayFolder="" count="0" memberValueDatatype="5" unbalanced="0"/>
    <cacheHierarchy uniqueName="[Proyectos_inversion].[Magnitud ejecutada 2018]" caption="Magnitud ejecutada 2018" attribute="1" defaultMemberUniqueName="[Proyectos_inversion].[Magnitud ejecutada 2018].[All]" allUniqueName="[Proyectos_inversion].[Magnitud ejecutada 2018].[All]" dimensionUniqueName="[Proyectos_inversion]" displayFolder="" count="0" memberValueDatatype="5" unbalanced="0"/>
    <cacheHierarchy uniqueName="[Proyectos_inversion].[% avance 2018]" caption="% avance 2018" attribute="1" defaultMemberUniqueName="[Proyectos_inversion].[% avance 2018].[All]" allUniqueName="[Proyectos_inversion].[% avance 2018].[All]" dimensionUniqueName="[Proyectos_inversion]" displayFolder="" count="0" memberValueDatatype="5" unbalanced="0"/>
    <cacheHierarchy uniqueName="[Proyectos_inversion].[Magnitud programada 2019]" caption="Magnitud programada 2019" attribute="1" defaultMemberUniqueName="[Proyectos_inversion].[Magnitud programada 2019].[All]" allUniqueName="[Proyectos_inversion].[Magnitud programada 2019].[All]" dimensionUniqueName="[Proyectos_inversion]" displayFolder="" count="0" memberValueDatatype="5" unbalanced="0"/>
    <cacheHierarchy uniqueName="[Proyectos_inversion].[Magnitud ejecutada 2019]" caption="Magnitud ejecutada 2019" attribute="1" defaultMemberUniqueName="[Proyectos_inversion].[Magnitud ejecutada 2019].[All]" allUniqueName="[Proyectos_inversion].[Magnitud ejecutada 2019].[All]" dimensionUniqueName="[Proyectos_inversion]" displayFolder="" count="0" memberValueDatatype="5" unbalanced="0"/>
    <cacheHierarchy uniqueName="[Proyectos_inversion].[% avance 2019]" caption="% avance 2019" attribute="1" defaultMemberUniqueName="[Proyectos_inversion].[% avance 2019].[All]" allUniqueName="[Proyectos_inversion].[% avance 2019].[All]" dimensionUniqueName="[Proyectos_inversion]" displayFolder="" count="0" memberValueDatatype="5" unbalanced="0"/>
    <cacheHierarchy uniqueName="[Proyectos_inversion].[Magnitud programada 2020]" caption="Magnitud programada 2020" attribute="1" defaultMemberUniqueName="[Proyectos_inversion].[Magnitud programada 2020].[All]" allUniqueName="[Proyectos_inversion].[Magnitud programada 2020].[All]" dimensionUniqueName="[Proyectos_inversion]" displayFolder="" count="0" memberValueDatatype="5" unbalanced="0"/>
    <cacheHierarchy uniqueName="[Proyectos_inversion].[Magnitud ejecutada 2020]" caption="Magnitud ejecutada 2020" attribute="1" defaultMemberUniqueName="[Proyectos_inversion].[Magnitud ejecutada 2020].[All]" allUniqueName="[Proyectos_inversion].[Magnitud ejecutada 2020].[All]" dimensionUniqueName="[Proyectos_inversion]" displayFolder="" count="0" memberValueDatatype="5" unbalanced="0"/>
    <cacheHierarchy uniqueName="[Proyectos_inversion].[% avance 2020]" caption="% avance 2020" attribute="1" defaultMemberUniqueName="[Proyectos_inversion].[% avance 2020].[All]" allUniqueName="[Proyectos_inversion].[% avance 2020].[All]" dimensionUniqueName="[Proyectos_inversion]" displayFolder="" count="0" memberValueDatatype="5" unbalanced="0"/>
    <cacheHierarchy uniqueName="[Proyectos_inversion].[Magnitud programada PDD]" caption="Magnitud programada PDD" attribute="1" defaultMemberUniqueName="[Proyectos_inversion].[Magnitud programada PDD].[All]" allUniqueName="[Proyectos_inversion].[Magnitud programada PDD].[All]" dimensionUniqueName="[Proyectos_inversion]" displayFolder="" count="0" memberValueDatatype="20" unbalanced="0"/>
    <cacheHierarchy uniqueName="[Proyectos_inversion].[Magnitud ejecutada PDD]" caption="Magnitud ejecutada PDD" attribute="1" defaultMemberUniqueName="[Proyectos_inversion].[Magnitud ejecutada PDD].[All]" allUniqueName="[Proyectos_inversion].[Magnitud ejecutada PDD].[All]" dimensionUniqueName="[Proyectos_inversion]" displayFolder="" count="0" memberValueDatatype="5" unbalanced="0"/>
    <cacheHierarchy uniqueName="[Proyectos_inversion].[% Avance PDD]" caption="% Avance PDD" attribute="1" defaultMemberUniqueName="[Proyectos_inversion].[% Avance PDD].[All]" allUniqueName="[Proyectos_inversion].[% Avance PDD].[All]" dimensionUniqueName="[Proyectos_inversion]" displayFolder="" count="0" memberValueDatatype="5" unbalanced="0"/>
    <cacheHierarchy uniqueName="[Proyectos_inversion].[$ programados 2016]" caption="$ programados 2016" attribute="1" defaultMemberUniqueName="[Proyectos_inversion].[$ programados 2016].[All]" allUniqueName="[Proyectos_inversion].[$ programados 2016].[All]" dimensionUniqueName="[Proyectos_inversion]" displayFolder="" count="0" memberValueDatatype="5" unbalanced="0"/>
    <cacheHierarchy uniqueName="[Proyectos_inversion].[$ ejecutados 2016]" caption="$ ejecutados 2016" attribute="1" defaultMemberUniqueName="[Proyectos_inversion].[$ ejecutados 2016].[All]" allUniqueName="[Proyectos_inversion].[$ ejecutados 2016].[All]" dimensionUniqueName="[Proyectos_inversion]" displayFolder="" count="0" memberValueDatatype="5" unbalanced="0"/>
    <cacheHierarchy uniqueName="[Proyectos_inversion].[% Avance $ 2016]" caption="% Avance $ 2016" attribute="1" defaultMemberUniqueName="[Proyectos_inversion].[% Avance $ 2016].[All]" allUniqueName="[Proyectos_inversion].[% Avance $ 2016].[All]" dimensionUniqueName="[Proyectos_inversion]" displayFolder="" count="0" memberValueDatatype="5" unbalanced="0"/>
    <cacheHierarchy uniqueName="[Proyectos_inversion].[$ programados 2017]" caption="$ programados 2017" attribute="1" defaultMemberUniqueName="[Proyectos_inversion].[$ programados 2017].[All]" allUniqueName="[Proyectos_inversion].[$ programados 2017].[All]" dimensionUniqueName="[Proyectos_inversion]" displayFolder="" count="0" memberValueDatatype="5" unbalanced="0"/>
    <cacheHierarchy uniqueName="[Proyectos_inversion].[$ ejecutados 2017]" caption="$ ejecutados 2017" attribute="1" defaultMemberUniqueName="[Proyectos_inversion].[$ ejecutados 2017].[All]" allUniqueName="[Proyectos_inversion].[$ ejecutados 2017].[All]" dimensionUniqueName="[Proyectos_inversion]" displayFolder="" count="0" memberValueDatatype="5" unbalanced="0"/>
    <cacheHierarchy uniqueName="[Proyectos_inversion].[% Avance $ 2017]" caption="% Avance $ 2017" attribute="1" defaultMemberUniqueName="[Proyectos_inversion].[% Avance $ 2017].[All]" allUniqueName="[Proyectos_inversion].[% Avance $ 2017].[All]" dimensionUniqueName="[Proyectos_inversion]" displayFolder="" count="0" memberValueDatatype="5" unbalanced="0"/>
    <cacheHierarchy uniqueName="[Proyectos_inversion].[$ programados 2018]" caption="$ programados 2018" attribute="1" defaultMemberUniqueName="[Proyectos_inversion].[$ programados 2018].[All]" allUniqueName="[Proyectos_inversion].[$ programados 2018].[All]" dimensionUniqueName="[Proyectos_inversion]" displayFolder="" count="0" memberValueDatatype="5" unbalanced="0"/>
    <cacheHierarchy uniqueName="[Proyectos_inversion].[$ ejecutados 2018]" caption="$ ejecutados 2018" attribute="1" defaultMemberUniqueName="[Proyectos_inversion].[$ ejecutados 2018].[All]" allUniqueName="[Proyectos_inversion].[$ ejecutados 2018].[All]" dimensionUniqueName="[Proyectos_inversion]" displayFolder="" count="0" memberValueDatatype="5" unbalanced="0"/>
    <cacheHierarchy uniqueName="[Proyectos_inversion].[% Avance $ 2018]" caption="% Avance $ 2018" attribute="1" defaultMemberUniqueName="[Proyectos_inversion].[% Avance $ 2018].[All]" allUniqueName="[Proyectos_inversion].[% Avance $ 2018].[All]" dimensionUniqueName="[Proyectos_inversion]" displayFolder="" count="0" memberValueDatatype="5" unbalanced="0"/>
    <cacheHierarchy uniqueName="[Proyectos_inversion].[$ programados 2019]" caption="$ programados 2019" attribute="1" defaultMemberUniqueName="[Proyectos_inversion].[$ programados 2019].[All]" allUniqueName="[Proyectos_inversion].[$ programados 2019].[All]" dimensionUniqueName="[Proyectos_inversion]" displayFolder="" count="0" memberValueDatatype="5" unbalanced="0"/>
    <cacheHierarchy uniqueName="[Proyectos_inversion].[$ ejecutados 2019]" caption="$ ejecutados 2019" attribute="1" defaultMemberUniqueName="[Proyectos_inversion].[$ ejecutados 2019].[All]" allUniqueName="[Proyectos_inversion].[$ ejecutados 2019].[All]" dimensionUniqueName="[Proyectos_inversion]" displayFolder="" count="0" memberValueDatatype="5" unbalanced="0"/>
    <cacheHierarchy uniqueName="[Proyectos_inversion].[% Avance $ 2019]" caption="% Avance $ 2019" attribute="1" defaultMemberUniqueName="[Proyectos_inversion].[% Avance $ 2019].[All]" allUniqueName="[Proyectos_inversion].[% Avance $ 2019].[All]" dimensionUniqueName="[Proyectos_inversion]" displayFolder="" count="0" memberValueDatatype="5" unbalanced="0"/>
    <cacheHierarchy uniqueName="[Proyectos_inversion].[$ programados 2020]" caption="$ programados 2020" attribute="1" defaultMemberUniqueName="[Proyectos_inversion].[$ programados 2020].[All]" allUniqueName="[Proyectos_inversion].[$ programados 2020].[All]" dimensionUniqueName="[Proyectos_inversion]" displayFolder="" count="0" memberValueDatatype="5" unbalanced="0"/>
    <cacheHierarchy uniqueName="[Proyectos_inversion].[$ ejecutados 2020]" caption="$ ejecutados 2020" attribute="1" defaultMemberUniqueName="[Proyectos_inversion].[$ ejecutados 2020].[All]" allUniqueName="[Proyectos_inversion].[$ ejecutados 2020].[All]" dimensionUniqueName="[Proyectos_inversion]" displayFolder="" count="0" memberValueDatatype="5" unbalanced="0"/>
    <cacheHierarchy uniqueName="[Proyectos_inversion].[% Avance $ 2020]" caption="% Avance $ 2020" attribute="1" defaultMemberUniqueName="[Proyectos_inversion].[% Avance $ 2020].[All]" allUniqueName="[Proyectos_inversion].[% Avance $ 2020].[All]" dimensionUniqueName="[Proyectos_inversion]" displayFolder="" count="0" memberValueDatatype="5" unbalanced="0"/>
    <cacheHierarchy uniqueName="[Proyectos_inversion].[$ programados PDD]" caption="$ programados PDD" attribute="1" defaultMemberUniqueName="[Proyectos_inversion].[$ programados PDD].[All]" allUniqueName="[Proyectos_inversion].[$ programados PDD].[All]" dimensionUniqueName="[Proyectos_inversion]" displayFolder="" count="0" memberValueDatatype="5" unbalanced="0"/>
    <cacheHierarchy uniqueName="[Proyectos_inversion].[$ ejecutados PDD]" caption="$ ejecutados PDD" attribute="1" defaultMemberUniqueName="[Proyectos_inversion].[$ ejecutados PDD].[All]" allUniqueName="[Proyectos_inversion].[$ ejecutados PDD].[All]" dimensionUniqueName="[Proyectos_inversion]" displayFolder="" count="0" memberValueDatatype="5" unbalanced="0"/>
    <cacheHierarchy uniqueName="[Proyectos_inversion].[% Avance $ PDD]" caption="% Avance $ PDD" attribute="1" defaultMemberUniqueName="[Proyectos_inversion].[% Avance $ PDD].[All]" allUniqueName="[Proyectos_inversion].[% Avance $ PDD].[All]" dimensionUniqueName="[Proyectos_inversion]" displayFolder="" count="0" memberValueDatatype="5" unbalanced="0"/>
    <cacheHierarchy uniqueName="[Recursos_Metaproducto].[gral_id_rep]" caption="gral_id_rep" attribute="1" defaultMemberUniqueName="[Recursos_Metaproducto].[gral_id_rep].[All]" allUniqueName="[Recursos_Metaproducto].[gral_id_rep].[All]" dimensionUniqueName="[Recursos_Metaproducto]" displayFolder="" count="0" memberValueDatatype="20" unbalanced="0"/>
    <cacheHierarchy uniqueName="[Recursos_Metaproducto].[gral_id]" caption="gral_id" attribute="1" defaultMemberUniqueName="[Recursos_Metaproducto].[gral_id].[All]" allUniqueName="[Recursos_Metaproducto].[gral_id].[All]" dimensionUniqueName="[Recursos_Metaproducto]" displayFolder="" count="0" memberValueDatatype="130" unbalanced="0"/>
    <cacheHierarchy uniqueName="[Recursos_Metaproducto].[Cod Plan de desarrollo]" caption="Cod Plan de desarrollo" attribute="1" defaultMemberUniqueName="[Recursos_Metaproducto].[Cod Plan de desarrollo].[All]" allUniqueName="[Recursos_Metaproducto].[Cod Plan de desarrollo].[All]" dimensionUniqueName="[Recursos_Metaproducto]" displayFolder="" count="0" memberValueDatatype="20" unbalanced="0"/>
    <cacheHierarchy uniqueName="[Recursos_Metaproducto].[Nombre plan de desarrollo]" caption="Nombre plan de desarrollo" attribute="1" defaultMemberUniqueName="[Recursos_Metaproducto].[Nombre plan de desarrollo].[All]" allUniqueName="[Recursos_Metaproducto].[Nombre plan de desarrollo].[All]" dimensionUniqueName="[Recursos_Metaproducto]" displayFolder="" count="0" memberValueDatatype="130" unbalanced="0"/>
    <cacheHierarchy uniqueName="[Recursos_Metaproducto].[Vigencia reporte]" caption="Vigencia reporte" attribute="1" defaultMemberUniqueName="[Recursos_Metaproducto].[Vigencia reporte].[All]" allUniqueName="[Recursos_Metaproducto].[Vigencia reporte].[All]" dimensionUniqueName="[Recursos_Metaproducto]" displayFolder="" count="0" memberValueDatatype="20" unbalanced="0"/>
    <cacheHierarchy uniqueName="[Recursos_Metaproducto].[Fecha seguimiento]" caption="Fecha seguimiento" attribute="1" defaultMemberUniqueName="[Recursos_Metaproducto].[Fecha seguimiento].[All]" allUniqueName="[Recursos_Metaproducto].[Fecha seguimiento].[All]" dimensionUniqueName="[Recursos_Metaproducto]" displayFolder="" count="0" memberValueDatatype="130" unbalanced="0"/>
    <cacheHierarchy uniqueName="[Recursos_Metaproducto].[Recursos tipo]" caption="Recursos tipo" attribute="1" defaultMemberUniqueName="[Recursos_Metaproducto].[Recursos tipo].[All]" allUniqueName="[Recursos_Metaproducto].[Recursos tipo].[All]" dimensionUniqueName="[Recursos_Metaproducto]" displayFolder="" count="0" memberValueDatatype="130" unbalanced="0"/>
    <cacheHierarchy uniqueName="[Recursos_Metaproducto].[Versión plan de acción]" caption="Versión plan de acción" attribute="1" defaultMemberUniqueName="[Recursos_Metaproducto].[Versión plan de acción].[All]" allUniqueName="[Recursos_Metaproducto].[Versión plan de acción].[All]" dimensionUniqueName="[Recursos_Metaproducto]" displayFolder="" count="0" memberValueDatatype="20" unbalanced="0"/>
    <cacheHierarchy uniqueName="[Recursos_Metaproducto].[Descripción versión plan de acción]" caption="Descripción versión plan de acción" attribute="1" defaultMemberUniqueName="[Recursos_Metaproducto].[Descripción versión plan de acción].[All]" allUniqueName="[Recursos_Metaproducto].[Descripción versión plan de acción].[All]" dimensionUniqueName="[Recursos_Metaproducto]" displayFolder="" count="0" memberValueDatatype="130" unbalanced="0"/>
    <cacheHierarchy uniqueName="[Recursos_Metaproducto].[Cod Sector]" caption="Cod Sector" attribute="1" defaultMemberUniqueName="[Recursos_Metaproducto].[Cod Sector].[All]" allUniqueName="[Recursos_Metaproducto].[Cod Sector].[All]" dimensionUniqueName="[Recursos_Metaproducto]" displayFolder="" count="0" memberValueDatatype="20" unbalanced="0"/>
    <cacheHierarchy uniqueName="[Recursos_Metaproducto].[Sector]" caption="Sector" attribute="1" defaultMemberUniqueName="[Recursos_Metaproducto].[Sector].[All]" allUniqueName="[Recursos_Metaproducto].[Sector].[All]" dimensionUniqueName="[Recursos_Metaproducto]" displayFolder="" count="0" memberValueDatatype="130" unbalanced="0"/>
    <cacheHierarchy uniqueName="[Recursos_Metaproducto].[Cod Entidad]" caption="Cod Entidad" attribute="1" defaultMemberUniqueName="[Recursos_Metaproducto].[Cod Entidad].[All]" allUniqueName="[Recursos_Metaproducto].[Cod Entidad].[All]" dimensionUniqueName="[Recursos_Metaproducto]" displayFolder="" count="0" memberValueDatatype="20" unbalanced="0"/>
    <cacheHierarchy uniqueName="[Recursos_Metaproducto].[Entidad]" caption="Entidad" attribute="1" defaultMemberUniqueName="[Recursos_Metaproducto].[Entidad].[All]" allUniqueName="[Recursos_Metaproducto].[Entidad].[All]" dimensionUniqueName="[Recursos_Metaproducto]" displayFolder="" count="0" memberValueDatatype="130" unbalanced="0"/>
    <cacheHierarchy uniqueName="[Recursos_Metaproducto].[Cod Pilar / Eje]" caption="Cod Pilar / Eje" attribute="1" defaultMemberUniqueName="[Recursos_Metaproducto].[Cod Pilar / Eje].[All]" allUniqueName="[Recursos_Metaproducto].[Cod Pilar / Eje].[All]" dimensionUniqueName="[Recursos_Metaproducto]" displayFolder="" count="0" memberValueDatatype="20" unbalanced="0"/>
    <cacheHierarchy uniqueName="[Recursos_Metaproducto].[Pilar / Eje]" caption="Pilar / Eje" attribute="1" defaultMemberUniqueName="[Recursos_Metaproducto].[Pilar / Eje].[All]" allUniqueName="[Recursos_Metaproducto].[Pilar / Eje].[All]" dimensionUniqueName="[Recursos_Metaproducto]" displayFolder="" count="0" memberValueDatatype="130" unbalanced="0"/>
    <cacheHierarchy uniqueName="[Recursos_Metaproducto].[Cod Programa]" caption="Cod Programa" attribute="1" defaultMemberUniqueName="[Recursos_Metaproducto].[Cod Programa].[All]" allUniqueName="[Recursos_Metaproducto].[Cod Programa].[All]" dimensionUniqueName="[Recursos_Metaproducto]" displayFolder="" count="0" memberValueDatatype="20" unbalanced="0"/>
    <cacheHierarchy uniqueName="[Recursos_Metaproducto].[Programa]" caption="Programa" attribute="1" defaultMemberUniqueName="[Recursos_Metaproducto].[Programa].[All]" allUniqueName="[Recursos_Metaproducto].[Programa].[All]" dimensionUniqueName="[Recursos_Metaproducto]" displayFolder="" count="0" memberValueDatatype="130" unbalanced="0"/>
    <cacheHierarchy uniqueName="[Recursos_Metaproducto].[gral_codigo_componente_n3]" caption="gral_codigo_componente_n3" attribute="1" defaultMemberUniqueName="[Recursos_Metaproducto].[gral_codigo_componente_n3].[All]" allUniqueName="[Recursos_Metaproducto].[gral_codigo_componente_n3].[All]" dimensionUniqueName="[Recursos_Metaproducto]" displayFolder="" count="0" memberValueDatatype="20" unbalanced="0"/>
    <cacheHierarchy uniqueName="[Recursos_Metaproducto].[gral_nombre_componente_n3]" caption="gral_nombre_componente_n3" attribute="1" defaultMemberUniqueName="[Recursos_Metaproducto].[gral_nombre_componente_n3].[All]" allUniqueName="[Recursos_Metaproducto].[gral_nombre_componente_n3].[All]" dimensionUniqueName="[Recursos_Metaproducto]" displayFolder="" count="0" memberValueDatatype="130" unbalanced="0"/>
    <cacheHierarchy uniqueName="[Recursos_Metaproducto].[gral_codigo_componente_n4]" caption="gral_codigo_componente_n4" attribute="1" defaultMemberUniqueName="[Recursos_Metaproducto].[gral_codigo_componente_n4].[All]" allUniqueName="[Recursos_Metaproducto].[gral_codigo_componente_n4].[All]" dimensionUniqueName="[Recursos_Metaproducto]" displayFolder="" count="0" memberValueDatatype="20" unbalanced="0"/>
    <cacheHierarchy uniqueName="[Recursos_Metaproducto].[gral_nombre_componente_n4]" caption="gral_nombre_componente_n4" attribute="1" defaultMemberUniqueName="[Recursos_Metaproducto].[gral_nombre_componente_n4].[All]" allUniqueName="[Recursos_Metaproducto].[gral_nombre_componente_n4].[All]" dimensionUniqueName="[Recursos_Metaproducto]" displayFolder="" count="0" memberValueDatatype="130" unbalanced="0"/>
    <cacheHierarchy uniqueName="[Recursos_Metaproducto].[gral_codigo_componente_n5]" caption="gral_codigo_componente_n5" attribute="1" defaultMemberUniqueName="[Recursos_Metaproducto].[gral_codigo_componente_n5].[All]" allUniqueName="[Recursos_Metaproducto].[gral_codigo_componente_n5].[All]" dimensionUniqueName="[Recursos_Metaproducto]" displayFolder="" count="0" memberValueDatatype="20" unbalanced="0"/>
    <cacheHierarchy uniqueName="[Recursos_Metaproducto].[gral_nombre_componente_n5]" caption="gral_nombre_componente_n5" attribute="1" defaultMemberUniqueName="[Recursos_Metaproducto].[gral_nombre_componente_n5].[All]" allUniqueName="[Recursos_Metaproducto].[gral_nombre_componente_n5].[All]" dimensionUniqueName="[Recursos_Metaproducto]" displayFolder="" count="0" memberValueDatatype="130" unbalanced="0"/>
    <cacheHierarchy uniqueName="[Recursos_Metaproducto].[gral_codigo_componente_n6]" caption="gral_codigo_componente_n6" attribute="1" defaultMemberUniqueName="[Recursos_Metaproducto].[gral_codigo_componente_n6].[All]" allUniqueName="[Recursos_Metaproducto].[gral_codigo_componente_n6].[All]" dimensionUniqueName="[Recursos_Metaproducto]" displayFolder="" count="0" memberValueDatatype="20" unbalanced="0"/>
    <cacheHierarchy uniqueName="[Recursos_Metaproducto].[gral_nombre_componente_n6]" caption="gral_nombre_componente_n6" attribute="1" defaultMemberUniqueName="[Recursos_Metaproducto].[gral_nombre_componente_n6].[All]" allUniqueName="[Recursos_Metaproducto].[gral_nombre_componente_n6].[All]" dimensionUniqueName="[Recursos_Metaproducto]" displayFolder="" count="0" memberValueDatatype="130" unbalanced="0"/>
    <cacheHierarchy uniqueName="[Recursos_Metaproducto].[gral_codigo_componente_n7]" caption="gral_codigo_componente_n7" attribute="1" defaultMemberUniqueName="[Recursos_Metaproducto].[gral_codigo_componente_n7].[All]" allUniqueName="[Recursos_Metaproducto].[gral_codigo_componente_n7].[All]" dimensionUniqueName="[Recursos_Metaproducto]" displayFolder="" count="0" memberValueDatatype="20" unbalanced="0"/>
    <cacheHierarchy uniqueName="[Recursos_Metaproducto].[Programa2]" caption="Programa2" attribute="1" defaultMemberUniqueName="[Recursos_Metaproducto].[Programa2].[All]" allUniqueName="[Recursos_Metaproducto].[Programa2].[All]" dimensionUniqueName="[Recursos_Metaproducto]" displayFolder="" count="0" memberValueDatatype="130" unbalanced="0"/>
    <cacheHierarchy uniqueName="[Recursos_Metaproducto].[Cod interno programa]" caption="Cod interno programa" attribute="1" defaultMemberUniqueName="[Recursos_Metaproducto].[Cod interno programa].[All]" allUniqueName="[Recursos_Metaproducto].[Cod interno programa].[All]" dimensionUniqueName="[Recursos_Metaproducto]" displayFolder="" count="0" memberValueDatatype="20" unbalanced="0"/>
    <cacheHierarchy uniqueName="[Recursos_Metaproducto].[Cod Proyecto prioritario]" caption="Cod Proyecto prioritario" attribute="1" defaultMemberUniqueName="[Recursos_Metaproducto].[Cod Proyecto prioritario].[All]" allUniqueName="[Recursos_Metaproducto].[Cod Proyecto prioritario].[All]" dimensionUniqueName="[Recursos_Metaproducto]" displayFolder="" count="0" memberValueDatatype="20" unbalanced="0"/>
    <cacheHierarchy uniqueName="[Recursos_Metaproducto].[Proyecto prioritario]" caption="Proyecto prioritario" attribute="1" defaultMemberUniqueName="[Recursos_Metaproducto].[Proyecto prioritario].[All]" allUniqueName="[Recursos_Metaproducto].[Proyecto prioritario].[All]" dimensionUniqueName="[Recursos_Metaproducto]" displayFolder="" count="0" memberValueDatatype="130" unbalanced="0"/>
    <cacheHierarchy uniqueName="[Recursos_Metaproducto].[Cod Meta Producto]" caption="Cod Meta Producto" attribute="1" defaultMemberUniqueName="[Recursos_Metaproducto].[Cod Meta Producto].[All]" allUniqueName="[Recursos_Metaproducto].[Cod Meta Producto].[All]" dimensionUniqueName="[Recursos_Metaproducto]" displayFolder="" count="0" memberValueDatatype="20" unbalanced="0"/>
    <cacheHierarchy uniqueName="[Recursos_Metaproducto].[Meta producto]" caption="Meta producto" attribute="1" defaultMemberUniqueName="[Recursos_Metaproducto].[Meta producto].[All]" allUniqueName="[Recursos_Metaproducto].[Meta producto].[All]" dimensionUniqueName="[Recursos_Metaproducto]" displayFolder="" count="0" memberValueDatatype="130" unbalanced="0"/>
    <cacheHierarchy uniqueName="[Recursos_Metaproducto].[$ programados 2016]" caption="$ programados 2016" attribute="1" defaultMemberUniqueName="[Recursos_Metaproducto].[$ programados 2016].[All]" allUniqueName="[Recursos_Metaproducto].[$ programados 2016].[All]" dimensionUniqueName="[Recursos_Metaproducto]" displayFolder="" count="0" memberValueDatatype="5" unbalanced="0"/>
    <cacheHierarchy uniqueName="[Recursos_Metaproducto].[$ ejecutados 2016]" caption="$ ejecutados 2016" attribute="1" defaultMemberUniqueName="[Recursos_Metaproducto].[$ ejecutados 2016].[All]" allUniqueName="[Recursos_Metaproducto].[$ ejecutados 2016].[All]" dimensionUniqueName="[Recursos_Metaproducto]" displayFolder="" count="0" memberValueDatatype="5" unbalanced="0"/>
    <cacheHierarchy uniqueName="[Recursos_Metaproducto].[% Avance $ 2016]" caption="% Avance $ 2016" attribute="1" defaultMemberUniqueName="[Recursos_Metaproducto].[% Avance $ 2016].[All]" allUniqueName="[Recursos_Metaproducto].[% Avance $ 2016].[All]" dimensionUniqueName="[Recursos_Metaproducto]" displayFolder="" count="0" memberValueDatatype="5" unbalanced="0"/>
    <cacheHierarchy uniqueName="[Recursos_Metaproducto].[$ programados 2017]" caption="$ programados 2017" attribute="1" defaultMemberUniqueName="[Recursos_Metaproducto].[$ programados 2017].[All]" allUniqueName="[Recursos_Metaproducto].[$ programados 2017].[All]" dimensionUniqueName="[Recursos_Metaproducto]" displayFolder="" count="0" memberValueDatatype="5" unbalanced="0"/>
    <cacheHierarchy uniqueName="[Recursos_Metaproducto].[$ ejecutados 2017]" caption="$ ejecutados 2017" attribute="1" defaultMemberUniqueName="[Recursos_Metaproducto].[$ ejecutados 2017].[All]" allUniqueName="[Recursos_Metaproducto].[$ ejecutados 2017].[All]" dimensionUniqueName="[Recursos_Metaproducto]" displayFolder="" count="0" memberValueDatatype="5" unbalanced="0"/>
    <cacheHierarchy uniqueName="[Recursos_Metaproducto].[% Avance $ 2017]" caption="% Avance $ 2017" attribute="1" defaultMemberUniqueName="[Recursos_Metaproducto].[% Avance $ 2017].[All]" allUniqueName="[Recursos_Metaproducto].[% Avance $ 2017].[All]" dimensionUniqueName="[Recursos_Metaproducto]" displayFolder="" count="0" memberValueDatatype="5" unbalanced="0"/>
    <cacheHierarchy uniqueName="[Recursos_Metaproducto].[$ programados 2018]" caption="$ programados 2018" attribute="1" defaultMemberUniqueName="[Recursos_Metaproducto].[$ programados 2018].[All]" allUniqueName="[Recursos_Metaproducto].[$ programados 2018].[All]" dimensionUniqueName="[Recursos_Metaproducto]" displayFolder="" count="0" memberValueDatatype="5" unbalanced="0"/>
    <cacheHierarchy uniqueName="[Recursos_Metaproducto].[$ ejecutados 2018]" caption="$ ejecutados 2018" attribute="1" defaultMemberUniqueName="[Recursos_Metaproducto].[$ ejecutados 2018].[All]" allUniqueName="[Recursos_Metaproducto].[$ ejecutados 2018].[All]" dimensionUniqueName="[Recursos_Metaproducto]" displayFolder="" count="0" memberValueDatatype="5" unbalanced="0"/>
    <cacheHierarchy uniqueName="[Recursos_Metaproducto].[% Avance $ 2018]" caption="% Avance $ 2018" attribute="1" defaultMemberUniqueName="[Recursos_Metaproducto].[% Avance $ 2018].[All]" allUniqueName="[Recursos_Metaproducto].[% Avance $ 2018].[All]" dimensionUniqueName="[Recursos_Metaproducto]" displayFolder="" count="0" memberValueDatatype="5" unbalanced="0"/>
    <cacheHierarchy uniqueName="[Recursos_Metaproducto].[$ programados 2019]" caption="$ programados 2019" attribute="1" defaultMemberUniqueName="[Recursos_Metaproducto].[$ programados 2019].[All]" allUniqueName="[Recursos_Metaproducto].[$ programados 2019].[All]" dimensionUniqueName="[Recursos_Metaproducto]" displayFolder="" count="0" memberValueDatatype="5" unbalanced="0"/>
    <cacheHierarchy uniqueName="[Recursos_Metaproducto].[$ ejecutados 2019]" caption="$ ejecutados 2019" attribute="1" defaultMemberUniqueName="[Recursos_Metaproducto].[$ ejecutados 2019].[All]" allUniqueName="[Recursos_Metaproducto].[$ ejecutados 2019].[All]" dimensionUniqueName="[Recursos_Metaproducto]" displayFolder="" count="0" memberValueDatatype="5" unbalanced="0"/>
    <cacheHierarchy uniqueName="[Recursos_Metaproducto].[% Avance $ 2019]" caption="% Avance $ 2019" attribute="1" defaultMemberUniqueName="[Recursos_Metaproducto].[% Avance $ 2019].[All]" allUniqueName="[Recursos_Metaproducto].[% Avance $ 2019].[All]" dimensionUniqueName="[Recursos_Metaproducto]" displayFolder="" count="0" memberValueDatatype="5" unbalanced="0"/>
    <cacheHierarchy uniqueName="[Recursos_Metaproducto].[$ programados 2020]" caption="$ programados 2020" attribute="1" defaultMemberUniqueName="[Recursos_Metaproducto].[$ programados 2020].[All]" allUniqueName="[Recursos_Metaproducto].[$ programados 2020].[All]" dimensionUniqueName="[Recursos_Metaproducto]" displayFolder="" count="0" memberValueDatatype="5" unbalanced="0"/>
    <cacheHierarchy uniqueName="[Recursos_Metaproducto].[$ ejecutados 2020]" caption="$ ejecutados 2020" attribute="1" defaultMemberUniqueName="[Recursos_Metaproducto].[$ ejecutados 2020].[All]" allUniqueName="[Recursos_Metaproducto].[$ ejecutados 2020].[All]" dimensionUniqueName="[Recursos_Metaproducto]" displayFolder="" count="0" memberValueDatatype="5" unbalanced="0"/>
    <cacheHierarchy uniqueName="[Recursos_Metaproducto].[% Avance $ 2020]" caption="% Avance $ 2020" attribute="1" defaultMemberUniqueName="[Recursos_Metaproducto].[% Avance $ 2020].[All]" allUniqueName="[Recursos_Metaproducto].[% Avance $ 2020].[All]" dimensionUniqueName="[Recursos_Metaproducto]" displayFolder="" count="0" memberValueDatatype="5" unbalanced="0"/>
    <cacheHierarchy uniqueName="[Recursos_Metaproducto].[$ programados PDD]" caption="$ programados PDD" attribute="1" defaultMemberUniqueName="[Recursos_Metaproducto].[$ programados PDD].[All]" allUniqueName="[Recursos_Metaproducto].[$ programados PDD].[All]" dimensionUniqueName="[Recursos_Metaproducto]" displayFolder="" count="0" memberValueDatatype="5" unbalanced="0"/>
    <cacheHierarchy uniqueName="[Recursos_Metaproducto].[$ ejecutados PDD]" caption="$ ejecutados PDD" attribute="1" defaultMemberUniqueName="[Recursos_Metaproducto].[$ ejecutados PDD].[All]" allUniqueName="[Recursos_Metaproducto].[$ ejecutados PDD].[All]" dimensionUniqueName="[Recursos_Metaproducto]" displayFolder="" count="0" memberValueDatatype="5" unbalanced="0"/>
    <cacheHierarchy uniqueName="[Recursos_Metaproducto].[% Avance $ PDD]" caption="% Avance $ PDD" attribute="1" defaultMemberUniqueName="[Recursos_Metaproducto].[% Avance $ PDD].[All]" allUniqueName="[Recursos_Metaproducto].[% Avance $ PDD].[All]" dimensionUniqueName="[Recursos_Metaproducto]" displayFolder="" count="0" memberValueDatatype="5" unbalanced="0"/>
    <cacheHierarchy uniqueName="[Recursos_Metaproducto].[Meta asociada]" caption="Meta asociada" attribute="1" defaultMemberUniqueName="[Recursos_Metaproducto].[Meta asociada].[All]" allUniqueName="[Recursos_Metaproducto].[Meta asociada].[All]" dimensionUniqueName="[Recursos_Metaproducto]" displayFolder="" count="0" memberValueDatatype="130" unbalanced="0"/>
    <cacheHierarchy uniqueName="[Measures].[__XL_Count Proyectos_inversion]" caption="__XL_Count Proyectos_inversion" measure="1" displayFolder="" measureGroup="Proyectos_inversion" count="0" hidden="1"/>
    <cacheHierarchy uniqueName="[Measures].[__XL_Count Magnitud_Metaproducto]" caption="__XL_Count Magnitud_Metaproducto" measure="1" displayFolder="" measureGroup="Magnitud_Metaproducto" count="0" hidden="1"/>
    <cacheHierarchy uniqueName="[Measures].[__XL_Count Recursos_Metaproducto]" caption="__XL_Count Recursos_Metaproducto" measure="1" displayFolder="" measureGroup="Recursos_Metaproducto" count="0" hidden="1"/>
    <cacheHierarchy uniqueName="[Measures].[__XL_Count Estructura_plan]" caption="__XL_Count Estructura_plan" measure="1" displayFolder="" measureGroup="Estructura_plan" count="0" hidden="1"/>
    <cacheHierarchy uniqueName="[Measures].[__No hay medidas definidas]" caption="__No hay medidas definidas" measure="1" displayFolder="" count="0" hidden="1"/>
    <cacheHierarchy uniqueName="[Measures].[Suma de Programación actual]" caption="Suma de Programación actu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a de Ejecución]" caption="Suma de Ejecución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a de $ programados 2016]" caption="Suma de $ program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a de $ ejecutados 2016]" caption="Suma de $ ejecut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a de $ programados 2017]" caption="Suma de $ program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$ ejecutados 2017]" caption="Suma de $ ejecut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8"/>
        </ext>
      </extLst>
    </cacheHierarchy>
    <cacheHierarchy uniqueName="[Measures].[Suma de $ programados 2018]" caption="Suma de $ program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0"/>
        </ext>
      </extLst>
    </cacheHierarchy>
    <cacheHierarchy uniqueName="[Measures].[Suma de $ ejecutados 2018]" caption="Suma de $ ejecut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1"/>
        </ext>
      </extLst>
    </cacheHierarchy>
    <cacheHierarchy uniqueName="[Measures].[Suma de $ programados 2019]" caption="Suma de $ program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3"/>
        </ext>
      </extLst>
    </cacheHierarchy>
    <cacheHierarchy uniqueName="[Measures].[Suma de $ ejecutados 2019]" caption="Suma de $ ejecut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4"/>
        </ext>
      </extLst>
    </cacheHierarchy>
    <cacheHierarchy uniqueName="[Measures].[Suma de $ programados 2020]" caption="Suma de $ program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6"/>
        </ext>
      </extLst>
    </cacheHierarchy>
    <cacheHierarchy uniqueName="[Measures].[Suma de $ ejecutados 2020]" caption="Suma de $ ejecut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7"/>
        </ext>
      </extLst>
    </cacheHierarchy>
    <cacheHierarchy uniqueName="[Measures].[Suma de % Avance total Plan de Desarrollo]" caption="Suma de % Avance total Plan de Desarroll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Faltante]" caption="Suma de Faltant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Magnitud programada 2016]" caption="Suma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Magnitud ejecutada 2016]" caption="Suma de Magnitud ejecut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Magnitud programada 2017]" caption="Suma de Magnitud program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Magnitud ejecutada 2017]" caption="Suma de Magnitud ejecut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a de % avance 2016]" caption="Suma de % avance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% avance 2017]" caption="Suma de % avance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Magnitud programada 2018]" caption="Suma de Magnitud program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a de Magnitud ejecutada 2018]" caption="Suma de Magnitud ejecut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a de % avance 2018]" caption="Suma de % avance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a de Magnitud programada 2019]" caption="Suma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Magnitud ejecutada 2019]" caption="Suma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% avance 2019]" caption="Suma de % avance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a de Magnitud programada 2020]" caption="Suma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Magnitud ejecutada 2020]" caption="Suma de Magnitud ejecut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a de % avance 2020]" caption="Suma de % avance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a de Cod Meta Producto]" caption="Suma de Cod Meta Product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Meta proyecto]" caption="Recuento de Meta proyect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Codigo interno meta]" caption="Suma de Codigo interno meta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% Avance $ PDD]" caption="Suma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% Avance PDD]" caption="Recuent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Recuento de Magnitud ejecutada PDD]" caption="Recuent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Recuento de Meta asociada]" caption="Recuento de Meta asociad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Recuento de Tipo anualización]" caption="Recuento de Tipo anualizac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$ programados 2016 2]" caption="Suma de $ program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a de $ ejecutados 2016 2]" caption="Suma de $ ejecut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uma de % Avance $ 2016]" caption="Suma de % Avance $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uma de $ programados 2017 2]" caption="Suma de $ program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$ ejecutados 2017 2]" caption="Suma de $ ejecut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uma de % Avance $ 2017]" caption="Suma de % Avance $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uma de $ programados 2018 2]" caption="Suma de $ program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uma de $ ejecutados 2018 2]" caption="Suma de $ ejecut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Suma de % Avance $ 2018]" caption="Suma de % Avance $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$ programados 2019 2]" caption="Suma de $ program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$ ejecutados 2019 2]" caption="Suma de $ ejecut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uma de % Avance $ 2019]" caption="Suma de % Avance $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uma de $ programados 2020 2]" caption="Suma de $ program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uma de $ ejecutados 2020 2]" caption="Suma de $ ejecut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% Avance $ 2020]" caption="Suma de % Avance $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$ programados PDD]" caption="Suma de $ program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uma de $ ejecutados PDD]" caption="Suma de $ ejecut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0"/>
        </ext>
      </extLst>
    </cacheHierarchy>
    <cacheHierarchy uniqueName="[Measures].[Suma de Cod Programa]" caption="Suma de Cod Program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Recuento de Proyecto de inversión]" caption="Recuento de Proyecto de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Codigo proyecto inversión]" caption="Suma de Codigo proyecto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Cod Meta Producto 2]" caption="Suma de Cod Meta Producto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Cod Proyecto prioritario]" caption="Suma de Cod Proyecto prioritari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Cod Pilar / Eje]" caption="Suma de Cod Pilar / Eje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Cod Programa 2]" caption="Suma de Cod Programa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a de Cod Proyecto prioritario 2]" caption="Suma de Cod Proyecto prioritario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od Pilar / Eje 2]" caption="Suma de Cod Pilar / Eje 2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Recuento de Meta producto]" caption="Recuento de Meta producto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a de Programación inicial]" caption="Suma de Programación inici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medio de Magnitud programada 2016]" caption="Promedio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Promedio de Magnitud programada 2019]" caption="Promedio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Promedio de Magnitud ejecutada 2019]" caption="Promedio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Promedio de Magnitud programada 2020]" caption="Promedio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Recuento de Magnitud programada PDD]" caption="Recuent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programada PDD]" caption="Promedi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a de Magnitud programada PDD]" caption="Suma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ejecutada PDD]" caption="Promedi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 Avance $ PDD]" caption="Promedio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% Avance PDD]" caption="Suma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Promedio de % Avance PDD]" caption="Promedi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 Avance]" caption="Suma de % Avanc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dimensions count="5">
    <dimension name="Estructura_plan" uniqueName="[Estructura_plan]" caption="Estructura_plan"/>
    <dimension name="Magnitud_Metaproducto" uniqueName="[Magnitud_Metaproducto]" caption="Magnitud_Metaproducto"/>
    <dimension measure="1" name="Measures" uniqueName="[Measures]" caption="Measures"/>
    <dimension name="Proyectos_inversion" uniqueName="[Proyectos_inversion]" caption="Proyectos_inversion"/>
    <dimension name="Recursos_Metaproducto" uniqueName="[Recursos_Metaproducto]" caption="Recursos_Metaproducto"/>
  </dimensions>
  <measureGroups count="4">
    <measureGroup name="Estructura_plan" caption="Estructura_plan"/>
    <measureGroup name="Magnitud_Metaproducto" caption="Magnitud_Metaproducto"/>
    <measureGroup name="Proyectos_inversion" caption="Proyectos_inversion"/>
    <measureGroup name="Recursos_Metaproducto" caption="Recursos_Metaproducto"/>
  </measureGroups>
  <maps count="7">
    <map measureGroup="0" dimension="0"/>
    <map measureGroup="1" dimension="1"/>
    <map measureGroup="1" dimension="4"/>
    <map measureGroup="2" dimension="0"/>
    <map measureGroup="2" dimension="3"/>
    <map measureGroup="2" dimension="4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saveData="0" refreshedBy="Luz Dary Guerrero Tibata" refreshedDate="44019.603267361112" createdVersion="5" refreshedVersion="6" minRefreshableVersion="3" recordCount="0" supportSubquery="1" supportAdvancedDrill="1">
  <cacheSource type="external" connectionId="5"/>
  <cacheFields count="13">
    <cacheField name="[Magnitud_Metaproducto].[Cod Meta Producto].[Cod Meta Producto]" caption="Cod Meta Producto" numFmtId="0" hierarchy="15" level="1">
      <sharedItems containsSemiMixedTypes="0" containsNonDate="0" containsString="0"/>
    </cacheField>
    <cacheField name="[Measures].[Suma de $ programados 2016]" caption="Suma de $ programados 2016" numFmtId="0" hierarchy="140" level="32767"/>
    <cacheField name="[Measures].[Suma de $ ejecutados 2016]" caption="Suma de $ ejecutados 2016" numFmtId="0" hierarchy="141" level="32767"/>
    <cacheField name="[Measures].[Suma de $ programados 2017]" caption="Suma de $ programados 2017" numFmtId="0" hierarchy="142" level="32767"/>
    <cacheField name="[Measures].[Suma de $ ejecutados 2017]" caption="Suma de $ ejecutados 2017" numFmtId="0" hierarchy="143" level="32767"/>
    <cacheField name="[Measures].[Suma de $ programados 2018]" caption="Suma de $ programados 2018" numFmtId="0" hierarchy="144" level="32767"/>
    <cacheField name="[Measures].[Suma de $ ejecutados 2018]" caption="Suma de $ ejecutados 2018" numFmtId="0" hierarchy="145" level="32767"/>
    <cacheField name="[Recursos_Metaproducto].[Meta producto].[Meta producto]" caption="Meta producto" numFmtId="0" hierarchy="113" level="1">
      <sharedItems containsSemiMixedTypes="0" containsNonDate="0" containsString="0"/>
    </cacheField>
    <cacheField name="[Recursos_Metaproducto].[Cod Meta Producto].[Cod Meta Producto]" caption="Cod Meta Producto" numFmtId="0" hierarchy="112" level="1">
      <sharedItems containsSemiMixedTypes="0" containsNonDate="0" containsString="0"/>
    </cacheField>
    <cacheField name="[Measures].[Suma de $ programados 2019]" caption="Suma de $ programados 2019" numFmtId="0" hierarchy="146" level="32767"/>
    <cacheField name="[Measures].[Suma de $ ejecutados 2019]" caption="Suma de $ ejecutados 2019" numFmtId="0" hierarchy="147" level="32767"/>
    <cacheField name="[Measures].[Suma de $ programados 2020]" caption="Suma de $ programados 2020" numFmtId="0" hierarchy="148" level="32767"/>
    <cacheField name="[Measures].[Suma de $ ejecutados 2020]" caption="Suma de $ ejecutados 2020" numFmtId="0" hierarchy="149" level="32767"/>
  </cacheFields>
  <cacheHierarchies count="215">
    <cacheHierarchy uniqueName="[Estructura_plan].[Cod Pilar / Eje]" caption="Cod Pilar / Eje" attribute="1" defaultMemberUniqueName="[Estructura_plan].[Cod Pilar / Eje].[All]" allUniqueName="[Estructura_plan].[Cod Pilar / Eje].[All]" dimensionUniqueName="[Estructura_plan]" displayFolder="" count="0" memberValueDatatype="20" unbalanced="0"/>
    <cacheHierarchy uniqueName="[Estructura_plan].[Pilar / Eje]" caption="Pilar / Eje" attribute="1" defaultMemberUniqueName="[Estructura_plan].[Pilar / Eje].[All]" allUniqueName="[Estructura_plan].[Pilar / Eje].[All]" dimensionUniqueName="[Estructura_plan]" displayFolder="" count="0" memberValueDatatype="130" unbalanced="0"/>
    <cacheHierarchy uniqueName="[Estructura_plan].[Cod Programa]" caption="Cod Programa" attribute="1" defaultMemberUniqueName="[Estructura_plan].[Cod Programa].[All]" allUniqueName="[Estructura_plan].[Cod Programa].[All]" dimensionUniqueName="[Estructura_plan]" displayFolder="" count="0" memberValueDatatype="20" unbalanced="0"/>
    <cacheHierarchy uniqueName="[Estructura_plan].[Programa]" caption="Programa" attribute="1" defaultMemberUniqueName="[Estructura_plan].[Programa].[All]" allUniqueName="[Estructura_plan].[Programa].[All]" dimensionUniqueName="[Estructura_plan]" displayFolder="" count="0" memberValueDatatype="130" unbalanced="0"/>
    <cacheHierarchy uniqueName="[Estructura_plan].[Cod Proyecto prioritario]" caption="Cod Proyecto prioritario" attribute="1" defaultMemberUniqueName="[Estructura_plan].[Cod Proyecto prioritario].[All]" allUniqueName="[Estructura_plan].[Cod Proyecto prioritario].[All]" dimensionUniqueName="[Estructura_plan]" displayFolder="" count="0" memberValueDatatype="20" unbalanced="0"/>
    <cacheHierarchy uniqueName="[Estructura_plan].[Proyecto prioritario]" caption="Proyecto prioritario" attribute="1" defaultMemberUniqueName="[Estructura_plan].[Proyecto prioritario].[All]" allUniqueName="[Estructura_plan].[Proyecto prioritario].[All]" dimensionUniqueName="[Estructura_plan]" displayFolder="" count="0" memberValueDatatype="130" unbalanced="0"/>
    <cacheHierarchy uniqueName="[Magnitud_Metaproducto].[ind_id_rep]" caption="ind_id_rep" attribute="1" defaultMemberUniqueName="[Magnitud_Metaproducto].[ind_id_rep].[All]" allUniqueName="[Magnitud_Metaproducto].[ind_id_rep].[All]" dimensionUniqueName="[Magnitud_Metaproducto]" displayFolder="" count="0" memberValueDatatype="20" unbalanced="0"/>
    <cacheHierarchy uniqueName="[Magnitud_Metaproducto].[ind_id]" caption="ind_id" attribute="1" defaultMemberUniqueName="[Magnitud_Metaproducto].[ind_id].[All]" allUniqueName="[Magnitud_Metaproducto].[ind_id].[All]" dimensionUniqueName="[Magnitud_Metaproducto]" displayFolder="" count="0" memberValueDatatype="130" unbalanced="0"/>
    <cacheHierarchy uniqueName="[Magnitud_Metaproducto].[ind_codigo_pd]" caption="ind_codigo_pd" attribute="1" defaultMemberUniqueName="[Magnitud_Metaproducto].[ind_codigo_pd].[All]" allUniqueName="[Magnitud_Metaproducto].[ind_codigo_pd].[All]" dimensionUniqueName="[Magnitud_Metaproducto]" displayFolder="" count="0" memberValueDatatype="20" unbalanced="0"/>
    <cacheHierarchy uniqueName="[Magnitud_Metaproducto].[ind_ano_prog_repr]" caption="ind_ano_prog_repr" attribute="1" defaultMemberUniqueName="[Magnitud_Metaproducto].[ind_ano_prog_repr].[All]" allUniqueName="[Magnitud_Metaproducto].[ind_ano_prog_repr].[All]" dimensionUniqueName="[Magnitud_Metaproducto]" displayFolder="" count="0" memberValueDatatype="20" unbalanced="0"/>
    <cacheHierarchy uniqueName="[Magnitud_Metaproducto].[ind_version_pa]" caption="ind_version_pa" attribute="1" defaultMemberUniqueName="[Magnitud_Metaproducto].[ind_version_pa].[All]" allUniqueName="[Magnitud_Metaproducto].[ind_version_pa].[All]" dimensionUniqueName="[Magnitud_Metaproducto]" displayFolder="" count="0" memberValueDatatype="20" unbalanced="0"/>
    <cacheHierarchy uniqueName="[Magnitud_Metaproducto].[Cod Sector]" caption="Cod Sector" attribute="1" defaultMemberUniqueName="[Magnitud_Metaproducto].[Cod Sector].[All]" allUniqueName="[Magnitud_Metaproducto].[Cod Sector].[All]" dimensionUniqueName="[Magnitud_Metaproducto]" displayFolder="" count="0" memberValueDatatype="20" unbalanced="0"/>
    <cacheHierarchy uniqueName="[Magnitud_Metaproducto].[Cod Entidad]" caption="Cod Entidad" attribute="1" defaultMemberUniqueName="[Magnitud_Metaproducto].[Cod Entidad].[All]" allUniqueName="[Magnitud_Metaproducto].[Cod Entidad].[All]" dimensionUniqueName="[Magnitud_Metaproducto]" displayFolder="" count="0" memberValueDatatype="20" unbalanced="0"/>
    <cacheHierarchy uniqueName="[Magnitud_Metaproducto].[Cod interno programa]" caption="Cod interno programa" attribute="1" defaultMemberUniqueName="[Magnitud_Metaproducto].[Cod interno programa].[All]" allUniqueName="[Magnitud_Metaproducto].[Cod interno programa].[All]" dimensionUniqueName="[Magnitud_Metaproducto]" displayFolder="" count="0" memberValueDatatype="20" unbalanced="0"/>
    <cacheHierarchy uniqueName="[Magnitud_Metaproducto].[Cod Proyecto prioritario]" caption="Cod Proyecto prioritario" attribute="1" defaultMemberUniqueName="[Magnitud_Metaproducto].[Cod Proyecto prioritario].[All]" allUniqueName="[Magnitud_Metaproducto].[Cod Proyecto prioritario].[All]" dimensionUniqueName="[Magnitud_Metaproducto]" displayFolder="" count="0" memberValueDatatype="20" unbalanced="0"/>
    <cacheHierarchy uniqueName="[Magnitud_Metaproducto].[Cod Meta Producto]" caption="Cod Meta Producto" attribute="1" defaultMemberUniqueName="[Magnitud_Metaproducto].[Cod Meta Producto].[All]" allUniqueName="[Magnitud_Metaproducto].[Cod Meta Producto].[All]" dimensionUniqueName="[Magnitud_Metaproducto]" displayFolder="" count="2" memberValueDatatype="20" unbalanced="0">
      <fieldsUsage count="2">
        <fieldUsage x="-1"/>
        <fieldUsage x="0"/>
      </fieldsUsage>
    </cacheHierarchy>
    <cacheHierarchy uniqueName="[Magnitud_Metaproducto].[Cod Indicador]" caption="Cod Indicador" attribute="1" defaultMemberUniqueName="[Magnitud_Metaproducto].[Cod Indicador].[All]" allUniqueName="[Magnitud_Metaproducto].[Cod Indicador].[All]" dimensionUniqueName="[Magnitud_Metaproducto]" displayFolder="" count="0" memberValueDatatype="20" unbalanced="0"/>
    <cacheHierarchy uniqueName="[Magnitud_Metaproducto].[Nombre indicador]" caption="Nombre indicador" attribute="1" defaultMemberUniqueName="[Magnitud_Metaproducto].[Nombre indicador].[All]" allUniqueName="[Magnitud_Metaproducto].[Nombre indicador].[All]" dimensionUniqueName="[Magnitud_Metaproducto]" displayFolder="" count="0" memberValueDatatype="130" unbalanced="0"/>
    <cacheHierarchy uniqueName="[Magnitud_Metaproducto].[Tipo de anualización indicador]" caption="Tipo de anualización indicador" attribute="1" defaultMemberUniqueName="[Magnitud_Metaproducto].[Tipo de anualización indicador].[All]" allUniqueName="[Magnitud_Metaproducto].[Tipo de anualización indicador].[All]" dimensionUniqueName="[Magnitud_Metaproducto]" displayFolder="" count="0" memberValueDatatype="130" unbalanced="0"/>
    <cacheHierarchy uniqueName="[Magnitud_Metaproducto].[Cod estado indicador en plan de acción]" caption="Cod estado indicador en plan de acción" attribute="1" defaultMemberUniqueName="[Magnitud_Metaproducto].[Cod estado indicador en plan de acción].[All]" allUniqueName="[Magnitud_Metaproducto].[Cod estado indicador en plan de acción].[All]" dimensionUniqueName="[Magnitud_Metaproducto]" displayFolder="" count="0" memberValueDatatype="20" unbalanced="0"/>
    <cacheHierarchy uniqueName="[Magnitud_Metaproducto].[Estado indicador en plan de acción]" caption="Estado indicador en plan de acción" attribute="1" defaultMemberUniqueName="[Magnitud_Metaproducto].[Estado indicador en plan de acción].[All]" allUniqueName="[Magnitud_Metaproducto].[Estado indicador en plan de acción].[All]" dimensionUniqueName="[Magnitud_Metaproducto]" displayFolder="" count="0" memberValueDatatype="130" unbalanced="0"/>
    <cacheHierarchy uniqueName="[Magnitud_Metaproducto].[Vigencia]" caption="Vigencia" attribute="1" defaultMemberUniqueName="[Magnitud_Metaproducto].[Vigencia].[All]" allUniqueName="[Magnitud_Metaproducto].[Vigencia].[All]" dimensionUniqueName="[Magnitud_Metaproducto]" displayFolder="" count="0" memberValueDatatype="20" unbalanced="0"/>
    <cacheHierarchy uniqueName="[Magnitud_Metaproducto].[Programación inicial]" caption="Programación inicial" attribute="1" defaultMemberUniqueName="[Magnitud_Metaproducto].[Programación inicial].[All]" allUniqueName="[Magnitud_Metaproducto].[Programación inicial].[All]" dimensionUniqueName="[Magnitud_Metaproducto]" displayFolder="" count="0" memberValueDatatype="5" unbalanced="0"/>
    <cacheHierarchy uniqueName="[Magnitud_Metaproducto].[Programación actual]" caption="Programación actual" attribute="1" defaultMemberUniqueName="[Magnitud_Metaproducto].[Programación actual].[All]" allUniqueName="[Magnitud_Metaproducto].[Programación actual].[All]" dimensionUniqueName="[Magnitud_Metaproducto]" displayFolder="" count="0" memberValueDatatype="5" unbalanced="0"/>
    <cacheHierarchy uniqueName="[Magnitud_Metaproducto].[Ejecución]" caption="Ejecución" attribute="1" defaultMemberUniqueName="[Magnitud_Metaproducto].[Ejecución].[All]" allUniqueName="[Magnitud_Metaproducto].[Ejecución].[All]" dimensionUniqueName="[Magnitud_Metaproducto]" displayFolder="" count="0" memberValueDatatype="5" unbalanced="0"/>
    <cacheHierarchy uniqueName="[Magnitud_Metaproducto].[% Avance]" caption="% Avance" attribute="1" defaultMemberUniqueName="[Magnitud_Metaproducto].[% Avance].[All]" allUniqueName="[Magnitud_Metaproducto].[% Avance].[All]" dimensionUniqueName="[Magnitud_Metaproducto]" displayFolder="" count="0" memberValueDatatype="5" unbalanced="0"/>
    <cacheHierarchy uniqueName="[Magnitud_Metaproducto].[% Avance Trascurrido Plan de Desarrollo]" caption="% Avance Trascurrido Plan de Desarrollo" attribute="1" defaultMemberUniqueName="[Magnitud_Metaproducto].[% Avance Trascurrido Plan de Desarrollo].[All]" allUniqueName="[Magnitud_Metaproducto].[% Avance Trascurrido Plan de Desarrollo].[All]" dimensionUniqueName="[Magnitud_Metaproducto]" displayFolder="" count="0" memberValueDatatype="5" unbalanced="0"/>
    <cacheHierarchy uniqueName="[Magnitud_Metaproducto].[% Avance total Plan de Desarrollo]" caption="% Avance total Plan de Desarrollo" attribute="1" defaultMemberUniqueName="[Magnitud_Metaproducto].[% Avance total Plan de Desarrollo].[All]" allUniqueName="[Magnitud_Metaproducto].[% Avance total Plan de Desarrollo].[All]" dimensionUniqueName="[Magnitud_Metaproducto]" displayFolder="" count="0" memberValueDatatype="5" unbalanced="0"/>
    <cacheHierarchy uniqueName="[Magnitud_Metaproducto].[Faltante]" caption="Faltante" attribute="1" defaultMemberUniqueName="[Magnitud_Metaproducto].[Faltante].[All]" allUniqueName="[Magnitud_Metaproducto].[Faltante].[All]" dimensionUniqueName="[Magnitud_Metaproducto]" displayFolder="" count="0" memberValueDatatype="5" unbalanced="0"/>
    <cacheHierarchy uniqueName="[Proyectos_inversion].[py_id_rep]" caption="py_id_rep" attribute="1" defaultMemberUniqueName="[Proyectos_inversion].[py_id_rep].[All]" allUniqueName="[Proyectos_inversion].[py_id_rep].[All]" dimensionUniqueName="[Proyectos_inversion]" displayFolder="" count="0" memberValueDatatype="20" unbalanced="0"/>
    <cacheHierarchy uniqueName="[Proyectos_inversion].[py_id]" caption="py_id" attribute="1" defaultMemberUniqueName="[Proyectos_inversion].[py_id].[All]" allUniqueName="[Proyectos_inversion].[py_id].[All]" dimensionUniqueName="[Proyectos_inversion]" displayFolder="" count="0" memberValueDatatype="130" unbalanced="0"/>
    <cacheHierarchy uniqueName="[Proyectos_inversion].[Cod Plan de desarrollo]" caption="Cod Plan de desarrollo" attribute="1" defaultMemberUniqueName="[Proyectos_inversion].[Cod Plan de desarrollo].[All]" allUniqueName="[Proyectos_inversion].[Cod Plan de desarrollo].[All]" dimensionUniqueName="[Proyectos_inversion]" displayFolder="" count="0" memberValueDatatype="20" unbalanced="0"/>
    <cacheHierarchy uniqueName="[Proyectos_inversion].[Vigencia reporte]" caption="Vigencia reporte" attribute="1" defaultMemberUniqueName="[Proyectos_inversion].[Vigencia reporte].[All]" allUniqueName="[Proyectos_inversion].[Vigencia reporte].[All]" dimensionUniqueName="[Proyectos_inversion]" displayFolder="" count="0" memberValueDatatype="20" unbalanced="0"/>
    <cacheHierarchy uniqueName="[Proyectos_inversion].[Versión plan de acción]" caption="Versión plan de acción" attribute="1" defaultMemberUniqueName="[Proyectos_inversion].[Versión plan de acción].[All]" allUniqueName="[Proyectos_inversion].[Versión plan de acción].[All]" dimensionUniqueName="[Proyectos_inversion]" displayFolder="" count="0" memberValueDatatype="20" unbalanced="0"/>
    <cacheHierarchy uniqueName="[Proyectos_inversion].[Cod Sector]" caption="Cod Sector" attribute="1" defaultMemberUniqueName="[Proyectos_inversion].[Cod Sector].[All]" allUniqueName="[Proyectos_inversion].[Cod Sector].[All]" dimensionUniqueName="[Proyectos_inversion]" displayFolder="" count="0" memberValueDatatype="20" unbalanced="0"/>
    <cacheHierarchy uniqueName="[Proyectos_inversion].[Cod Entidad]" caption="Cod Entidad" attribute="1" defaultMemberUniqueName="[Proyectos_inversion].[Cod Entidad].[All]" allUniqueName="[Proyectos_inversion].[Cod Entidad].[All]" dimensionUniqueName="[Proyectos_inversion]" displayFolder="" count="0" memberValueDatatype="20" unbalanced="0"/>
    <cacheHierarchy uniqueName="[Proyectos_inversion].[Cod interno programa]" caption="Cod interno programa" attribute="1" defaultMemberUniqueName="[Proyectos_inversion].[Cod interno programa].[All]" allUniqueName="[Proyectos_inversion].[Cod interno programa].[All]" dimensionUniqueName="[Proyectos_inversion]" displayFolder="" count="0" memberValueDatatype="20" unbalanced="0"/>
    <cacheHierarchy uniqueName="[Proyectos_inversion].[Cod Proyecto prioritario]" caption="Cod Proyecto prioritario" attribute="1" defaultMemberUniqueName="[Proyectos_inversion].[Cod Proyecto prioritario].[All]" allUniqueName="[Proyectos_inversion].[Cod Proyecto prioritario].[All]" dimensionUniqueName="[Proyectos_inversion]" displayFolder="" count="0" memberValueDatatype="20" unbalanced="0"/>
    <cacheHierarchy uniqueName="[Proyectos_inversion].[Cod Meta Producto]" caption="Cod Meta Producto" attribute="1" defaultMemberUniqueName="[Proyectos_inversion].[Cod Meta Producto].[All]" allUniqueName="[Proyectos_inversion].[Cod Meta Producto].[All]" dimensionUniqueName="[Proyectos_inversion]" displayFolder="" count="0" memberValueDatatype="20" unbalanced="0"/>
    <cacheHierarchy uniqueName="[Proyectos_inversion].[Codigo proyecto inversión]" caption="Codigo proyecto inversión" attribute="1" defaultMemberUniqueName="[Proyectos_inversion].[Codigo proyecto inversión].[All]" allUniqueName="[Proyectos_inversion].[Codigo proyecto inversión].[All]" dimensionUniqueName="[Proyectos_inversion]" displayFolder="" count="0" memberValueDatatype="20" unbalanced="0"/>
    <cacheHierarchy uniqueName="[Proyectos_inversion].[py_n7_diferente]" caption="py_n7_diferente" attribute="1" defaultMemberUniqueName="[Proyectos_inversion].[py_n7_diferente].[All]" allUniqueName="[Proyectos_inversion].[py_n7_diferente].[All]" dimensionUniqueName="[Proyectos_inversion]" displayFolder="" count="0" memberValueDatatype="20" unbalanced="0"/>
    <cacheHierarchy uniqueName="[Proyectos_inversion].[Proyecto de inversión]" caption="Proyecto de inversión" attribute="1" defaultMemberUniqueName="[Proyectos_inversion].[Proyecto de inversión].[All]" allUniqueName="[Proyectos_inversion].[Proyecto de inversión].[All]" dimensionUniqueName="[Proyectos_inversion]" displayFolder="" count="0" memberValueDatatype="130" unbalanced="0"/>
    <cacheHierarchy uniqueName="[Proyectos_inversion].[Codigo interno meta]" caption="Codigo interno meta" attribute="1" defaultMemberUniqueName="[Proyectos_inversion].[Codigo interno meta].[All]" allUniqueName="[Proyectos_inversion].[Codigo interno meta].[All]" dimensionUniqueName="[Proyectos_inversion]" displayFolder="" count="0" memberValueDatatype="20" unbalanced="0"/>
    <cacheHierarchy uniqueName="[Proyectos_inversion].[Tipo anualización]" caption="Tipo anualización" attribute="1" defaultMemberUniqueName="[Proyectos_inversion].[Tipo anualización].[All]" allUniqueName="[Proyectos_inversion].[Tipo anualización].[All]" dimensionUniqueName="[Proyectos_inversion]" displayFolder="" count="0" memberValueDatatype="20" unbalanced="0"/>
    <cacheHierarchy uniqueName="[Proyectos_inversion].[Meta proyecto]" caption="Meta proyecto" attribute="1" defaultMemberUniqueName="[Proyectos_inversion].[Meta proyecto].[All]" allUniqueName="[Proyectos_inversion].[Meta proyecto].[All]" dimensionUniqueName="[Proyectos_inversion]" displayFolder="" count="0" memberValueDatatype="130" unbalanced="0"/>
    <cacheHierarchy uniqueName="[Proyectos_inversion].[Estado meta]" caption="Estado meta" attribute="1" defaultMemberUniqueName="[Proyectos_inversion].[Estado meta].[All]" allUniqueName="[Proyectos_inversion].[Estado meta].[All]" dimensionUniqueName="[Proyectos_inversion]" displayFolder="" count="0" memberValueDatatype="130" unbalanced="0"/>
    <cacheHierarchy uniqueName="[Proyectos_inversion].[Magnitud programada 2016]" caption="Magnitud programada 2016" attribute="1" defaultMemberUniqueName="[Proyectos_inversion].[Magnitud programada 2016].[All]" allUniqueName="[Proyectos_inversion].[Magnitud programada 2016].[All]" dimensionUniqueName="[Proyectos_inversion]" displayFolder="" count="0" memberValueDatatype="5" unbalanced="0"/>
    <cacheHierarchy uniqueName="[Proyectos_inversion].[Magnitud ejecutada 2016]" caption="Magnitud ejecutada 2016" attribute="1" defaultMemberUniqueName="[Proyectos_inversion].[Magnitud ejecutada 2016].[All]" allUniqueName="[Proyectos_inversion].[Magnitud ejecutada 2016].[All]" dimensionUniqueName="[Proyectos_inversion]" displayFolder="" count="0" memberValueDatatype="5" unbalanced="0"/>
    <cacheHierarchy uniqueName="[Proyectos_inversion].[% avance 2016]" caption="% avance 2016" attribute="1" defaultMemberUniqueName="[Proyectos_inversion].[% avance 2016].[All]" allUniqueName="[Proyectos_inversion].[% avance 2016].[All]" dimensionUniqueName="[Proyectos_inversion]" displayFolder="" count="0" memberValueDatatype="5" unbalanced="0"/>
    <cacheHierarchy uniqueName="[Proyectos_inversion].[Magnitud programada 2017]" caption="Magnitud programada 2017" attribute="1" defaultMemberUniqueName="[Proyectos_inversion].[Magnitud programada 2017].[All]" allUniqueName="[Proyectos_inversion].[Magnitud programada 2017].[All]" dimensionUniqueName="[Proyectos_inversion]" displayFolder="" count="0" memberValueDatatype="5" unbalanced="0"/>
    <cacheHierarchy uniqueName="[Proyectos_inversion].[Magnitud ejecutada 2017]" caption="Magnitud ejecutada 2017" attribute="1" defaultMemberUniqueName="[Proyectos_inversion].[Magnitud ejecutada 2017].[All]" allUniqueName="[Proyectos_inversion].[Magnitud ejecutada 2017].[All]" dimensionUniqueName="[Proyectos_inversion]" displayFolder="" count="0" memberValueDatatype="5" unbalanced="0"/>
    <cacheHierarchy uniqueName="[Proyectos_inversion].[% avance 2017]" caption="% avance 2017" attribute="1" defaultMemberUniqueName="[Proyectos_inversion].[% avance 2017].[All]" allUniqueName="[Proyectos_inversion].[% avance 2017].[All]" dimensionUniqueName="[Proyectos_inversion]" displayFolder="" count="0" memberValueDatatype="5" unbalanced="0"/>
    <cacheHierarchy uniqueName="[Proyectos_inversion].[Magnitud programada 2018]" caption="Magnitud programada 2018" attribute="1" defaultMemberUniqueName="[Proyectos_inversion].[Magnitud programada 2018].[All]" allUniqueName="[Proyectos_inversion].[Magnitud programada 2018].[All]" dimensionUniqueName="[Proyectos_inversion]" displayFolder="" count="0" memberValueDatatype="5" unbalanced="0"/>
    <cacheHierarchy uniqueName="[Proyectos_inversion].[Magnitud ejecutada 2018]" caption="Magnitud ejecutada 2018" attribute="1" defaultMemberUniqueName="[Proyectos_inversion].[Magnitud ejecutada 2018].[All]" allUniqueName="[Proyectos_inversion].[Magnitud ejecutada 2018].[All]" dimensionUniqueName="[Proyectos_inversion]" displayFolder="" count="0" memberValueDatatype="5" unbalanced="0"/>
    <cacheHierarchy uniqueName="[Proyectos_inversion].[% avance 2018]" caption="% avance 2018" attribute="1" defaultMemberUniqueName="[Proyectos_inversion].[% avance 2018].[All]" allUniqueName="[Proyectos_inversion].[% avance 2018].[All]" dimensionUniqueName="[Proyectos_inversion]" displayFolder="" count="0" memberValueDatatype="5" unbalanced="0"/>
    <cacheHierarchy uniqueName="[Proyectos_inversion].[Magnitud programada 2019]" caption="Magnitud programada 2019" attribute="1" defaultMemberUniqueName="[Proyectos_inversion].[Magnitud programada 2019].[All]" allUniqueName="[Proyectos_inversion].[Magnitud programada 2019].[All]" dimensionUniqueName="[Proyectos_inversion]" displayFolder="" count="0" memberValueDatatype="5" unbalanced="0"/>
    <cacheHierarchy uniqueName="[Proyectos_inversion].[Magnitud ejecutada 2019]" caption="Magnitud ejecutada 2019" attribute="1" defaultMemberUniqueName="[Proyectos_inversion].[Magnitud ejecutada 2019].[All]" allUniqueName="[Proyectos_inversion].[Magnitud ejecutada 2019].[All]" dimensionUniqueName="[Proyectos_inversion]" displayFolder="" count="0" memberValueDatatype="5" unbalanced="0"/>
    <cacheHierarchy uniqueName="[Proyectos_inversion].[% avance 2019]" caption="% avance 2019" attribute="1" defaultMemberUniqueName="[Proyectos_inversion].[% avance 2019].[All]" allUniqueName="[Proyectos_inversion].[% avance 2019].[All]" dimensionUniqueName="[Proyectos_inversion]" displayFolder="" count="0" memberValueDatatype="5" unbalanced="0"/>
    <cacheHierarchy uniqueName="[Proyectos_inversion].[Magnitud programada 2020]" caption="Magnitud programada 2020" attribute="1" defaultMemberUniqueName="[Proyectos_inversion].[Magnitud programada 2020].[All]" allUniqueName="[Proyectos_inversion].[Magnitud programada 2020].[All]" dimensionUniqueName="[Proyectos_inversion]" displayFolder="" count="0" memberValueDatatype="5" unbalanced="0"/>
    <cacheHierarchy uniqueName="[Proyectos_inversion].[Magnitud ejecutada 2020]" caption="Magnitud ejecutada 2020" attribute="1" defaultMemberUniqueName="[Proyectos_inversion].[Magnitud ejecutada 2020].[All]" allUniqueName="[Proyectos_inversion].[Magnitud ejecutada 2020].[All]" dimensionUniqueName="[Proyectos_inversion]" displayFolder="" count="0" memberValueDatatype="5" unbalanced="0"/>
    <cacheHierarchy uniqueName="[Proyectos_inversion].[% avance 2020]" caption="% avance 2020" attribute="1" defaultMemberUniqueName="[Proyectos_inversion].[% avance 2020].[All]" allUniqueName="[Proyectos_inversion].[% avance 2020].[All]" dimensionUniqueName="[Proyectos_inversion]" displayFolder="" count="0" memberValueDatatype="5" unbalanced="0"/>
    <cacheHierarchy uniqueName="[Proyectos_inversion].[Magnitud programada PDD]" caption="Magnitud programada PDD" attribute="1" defaultMemberUniqueName="[Proyectos_inversion].[Magnitud programada PDD].[All]" allUniqueName="[Proyectos_inversion].[Magnitud programada PDD].[All]" dimensionUniqueName="[Proyectos_inversion]" displayFolder="" count="0" memberValueDatatype="20" unbalanced="0"/>
    <cacheHierarchy uniqueName="[Proyectos_inversion].[Magnitud ejecutada PDD]" caption="Magnitud ejecutada PDD" attribute="1" defaultMemberUniqueName="[Proyectos_inversion].[Magnitud ejecutada PDD].[All]" allUniqueName="[Proyectos_inversion].[Magnitud ejecutada PDD].[All]" dimensionUniqueName="[Proyectos_inversion]" displayFolder="" count="0" memberValueDatatype="5" unbalanced="0"/>
    <cacheHierarchy uniqueName="[Proyectos_inversion].[% Avance PDD]" caption="% Avance PDD" attribute="1" defaultMemberUniqueName="[Proyectos_inversion].[% Avance PDD].[All]" allUniqueName="[Proyectos_inversion].[% Avance PDD].[All]" dimensionUniqueName="[Proyectos_inversion]" displayFolder="" count="0" memberValueDatatype="5" unbalanced="0"/>
    <cacheHierarchy uniqueName="[Proyectos_inversion].[$ programados 2016]" caption="$ programados 2016" attribute="1" defaultMemberUniqueName="[Proyectos_inversion].[$ programados 2016].[All]" allUniqueName="[Proyectos_inversion].[$ programados 2016].[All]" dimensionUniqueName="[Proyectos_inversion]" displayFolder="" count="0" memberValueDatatype="5" unbalanced="0"/>
    <cacheHierarchy uniqueName="[Proyectos_inversion].[$ ejecutados 2016]" caption="$ ejecutados 2016" attribute="1" defaultMemberUniqueName="[Proyectos_inversion].[$ ejecutados 2016].[All]" allUniqueName="[Proyectos_inversion].[$ ejecutados 2016].[All]" dimensionUniqueName="[Proyectos_inversion]" displayFolder="" count="0" memberValueDatatype="5" unbalanced="0"/>
    <cacheHierarchy uniqueName="[Proyectos_inversion].[% Avance $ 2016]" caption="% Avance $ 2016" attribute="1" defaultMemberUniqueName="[Proyectos_inversion].[% Avance $ 2016].[All]" allUniqueName="[Proyectos_inversion].[% Avance $ 2016].[All]" dimensionUniqueName="[Proyectos_inversion]" displayFolder="" count="0" memberValueDatatype="5" unbalanced="0"/>
    <cacheHierarchy uniqueName="[Proyectos_inversion].[$ programados 2017]" caption="$ programados 2017" attribute="1" defaultMemberUniqueName="[Proyectos_inversion].[$ programados 2017].[All]" allUniqueName="[Proyectos_inversion].[$ programados 2017].[All]" dimensionUniqueName="[Proyectos_inversion]" displayFolder="" count="0" memberValueDatatype="5" unbalanced="0"/>
    <cacheHierarchy uniqueName="[Proyectos_inversion].[$ ejecutados 2017]" caption="$ ejecutados 2017" attribute="1" defaultMemberUniqueName="[Proyectos_inversion].[$ ejecutados 2017].[All]" allUniqueName="[Proyectos_inversion].[$ ejecutados 2017].[All]" dimensionUniqueName="[Proyectos_inversion]" displayFolder="" count="0" memberValueDatatype="5" unbalanced="0"/>
    <cacheHierarchy uniqueName="[Proyectos_inversion].[% Avance $ 2017]" caption="% Avance $ 2017" attribute="1" defaultMemberUniqueName="[Proyectos_inversion].[% Avance $ 2017].[All]" allUniqueName="[Proyectos_inversion].[% Avance $ 2017].[All]" dimensionUniqueName="[Proyectos_inversion]" displayFolder="" count="0" memberValueDatatype="5" unbalanced="0"/>
    <cacheHierarchy uniqueName="[Proyectos_inversion].[$ programados 2018]" caption="$ programados 2018" attribute="1" defaultMemberUniqueName="[Proyectos_inversion].[$ programados 2018].[All]" allUniqueName="[Proyectos_inversion].[$ programados 2018].[All]" dimensionUniqueName="[Proyectos_inversion]" displayFolder="" count="0" memberValueDatatype="5" unbalanced="0"/>
    <cacheHierarchy uniqueName="[Proyectos_inversion].[$ ejecutados 2018]" caption="$ ejecutados 2018" attribute="1" defaultMemberUniqueName="[Proyectos_inversion].[$ ejecutados 2018].[All]" allUniqueName="[Proyectos_inversion].[$ ejecutados 2018].[All]" dimensionUniqueName="[Proyectos_inversion]" displayFolder="" count="0" memberValueDatatype="5" unbalanced="0"/>
    <cacheHierarchy uniqueName="[Proyectos_inversion].[% Avance $ 2018]" caption="% Avance $ 2018" attribute="1" defaultMemberUniqueName="[Proyectos_inversion].[% Avance $ 2018].[All]" allUniqueName="[Proyectos_inversion].[% Avance $ 2018].[All]" dimensionUniqueName="[Proyectos_inversion]" displayFolder="" count="0" memberValueDatatype="5" unbalanced="0"/>
    <cacheHierarchy uniqueName="[Proyectos_inversion].[$ programados 2019]" caption="$ programados 2019" attribute="1" defaultMemberUniqueName="[Proyectos_inversion].[$ programados 2019].[All]" allUniqueName="[Proyectos_inversion].[$ programados 2019].[All]" dimensionUniqueName="[Proyectos_inversion]" displayFolder="" count="0" memberValueDatatype="5" unbalanced="0"/>
    <cacheHierarchy uniqueName="[Proyectos_inversion].[$ ejecutados 2019]" caption="$ ejecutados 2019" attribute="1" defaultMemberUniqueName="[Proyectos_inversion].[$ ejecutados 2019].[All]" allUniqueName="[Proyectos_inversion].[$ ejecutados 2019].[All]" dimensionUniqueName="[Proyectos_inversion]" displayFolder="" count="0" memberValueDatatype="5" unbalanced="0"/>
    <cacheHierarchy uniqueName="[Proyectos_inversion].[% Avance $ 2019]" caption="% Avance $ 2019" attribute="1" defaultMemberUniqueName="[Proyectos_inversion].[% Avance $ 2019].[All]" allUniqueName="[Proyectos_inversion].[% Avance $ 2019].[All]" dimensionUniqueName="[Proyectos_inversion]" displayFolder="" count="0" memberValueDatatype="5" unbalanced="0"/>
    <cacheHierarchy uniqueName="[Proyectos_inversion].[$ programados 2020]" caption="$ programados 2020" attribute="1" defaultMemberUniqueName="[Proyectos_inversion].[$ programados 2020].[All]" allUniqueName="[Proyectos_inversion].[$ programados 2020].[All]" dimensionUniqueName="[Proyectos_inversion]" displayFolder="" count="0" memberValueDatatype="5" unbalanced="0"/>
    <cacheHierarchy uniqueName="[Proyectos_inversion].[$ ejecutados 2020]" caption="$ ejecutados 2020" attribute="1" defaultMemberUniqueName="[Proyectos_inversion].[$ ejecutados 2020].[All]" allUniqueName="[Proyectos_inversion].[$ ejecutados 2020].[All]" dimensionUniqueName="[Proyectos_inversion]" displayFolder="" count="0" memberValueDatatype="5" unbalanced="0"/>
    <cacheHierarchy uniqueName="[Proyectos_inversion].[% Avance $ 2020]" caption="% Avance $ 2020" attribute="1" defaultMemberUniqueName="[Proyectos_inversion].[% Avance $ 2020].[All]" allUniqueName="[Proyectos_inversion].[% Avance $ 2020].[All]" dimensionUniqueName="[Proyectos_inversion]" displayFolder="" count="0" memberValueDatatype="5" unbalanced="0"/>
    <cacheHierarchy uniqueName="[Proyectos_inversion].[$ programados PDD]" caption="$ programados PDD" attribute="1" defaultMemberUniqueName="[Proyectos_inversion].[$ programados PDD].[All]" allUniqueName="[Proyectos_inversion].[$ programados PDD].[All]" dimensionUniqueName="[Proyectos_inversion]" displayFolder="" count="0" memberValueDatatype="5" unbalanced="0"/>
    <cacheHierarchy uniqueName="[Proyectos_inversion].[$ ejecutados PDD]" caption="$ ejecutados PDD" attribute="1" defaultMemberUniqueName="[Proyectos_inversion].[$ ejecutados PDD].[All]" allUniqueName="[Proyectos_inversion].[$ ejecutados PDD].[All]" dimensionUniqueName="[Proyectos_inversion]" displayFolder="" count="0" memberValueDatatype="5" unbalanced="0"/>
    <cacheHierarchy uniqueName="[Proyectos_inversion].[% Avance $ PDD]" caption="% Avance $ PDD" attribute="1" defaultMemberUniqueName="[Proyectos_inversion].[% Avance $ PDD].[All]" allUniqueName="[Proyectos_inversion].[% Avance $ PDD].[All]" dimensionUniqueName="[Proyectos_inversion]" displayFolder="" count="0" memberValueDatatype="5" unbalanced="0"/>
    <cacheHierarchy uniqueName="[Recursos_Metaproducto].[gral_id_rep]" caption="gral_id_rep" attribute="1" defaultMemberUniqueName="[Recursos_Metaproducto].[gral_id_rep].[All]" allUniqueName="[Recursos_Metaproducto].[gral_id_rep].[All]" dimensionUniqueName="[Recursos_Metaproducto]" displayFolder="" count="0" memberValueDatatype="20" unbalanced="0"/>
    <cacheHierarchy uniqueName="[Recursos_Metaproducto].[gral_id]" caption="gral_id" attribute="1" defaultMemberUniqueName="[Recursos_Metaproducto].[gral_id].[All]" allUniqueName="[Recursos_Metaproducto].[gral_id].[All]" dimensionUniqueName="[Recursos_Metaproducto]" displayFolder="" count="0" memberValueDatatype="130" unbalanced="0"/>
    <cacheHierarchy uniqueName="[Recursos_Metaproducto].[Cod Plan de desarrollo]" caption="Cod Plan de desarrollo" attribute="1" defaultMemberUniqueName="[Recursos_Metaproducto].[Cod Plan de desarrollo].[All]" allUniqueName="[Recursos_Metaproducto].[Cod Plan de desarrollo].[All]" dimensionUniqueName="[Recursos_Metaproducto]" displayFolder="" count="0" memberValueDatatype="20" unbalanced="0"/>
    <cacheHierarchy uniqueName="[Recursos_Metaproducto].[Nombre plan de desarrollo]" caption="Nombre plan de desarrollo" attribute="1" defaultMemberUniqueName="[Recursos_Metaproducto].[Nombre plan de desarrollo].[All]" allUniqueName="[Recursos_Metaproducto].[Nombre plan de desarrollo].[All]" dimensionUniqueName="[Recursos_Metaproducto]" displayFolder="" count="0" memberValueDatatype="130" unbalanced="0"/>
    <cacheHierarchy uniqueName="[Recursos_Metaproducto].[Vigencia reporte]" caption="Vigencia reporte" attribute="1" defaultMemberUniqueName="[Recursos_Metaproducto].[Vigencia reporte].[All]" allUniqueName="[Recursos_Metaproducto].[Vigencia reporte].[All]" dimensionUniqueName="[Recursos_Metaproducto]" displayFolder="" count="0" memberValueDatatype="20" unbalanced="0"/>
    <cacheHierarchy uniqueName="[Recursos_Metaproducto].[Fecha seguimiento]" caption="Fecha seguimiento" attribute="1" defaultMemberUniqueName="[Recursos_Metaproducto].[Fecha seguimiento].[All]" allUniqueName="[Recursos_Metaproducto].[Fecha seguimiento].[All]" dimensionUniqueName="[Recursos_Metaproducto]" displayFolder="" count="0" memberValueDatatype="130" unbalanced="0"/>
    <cacheHierarchy uniqueName="[Recursos_Metaproducto].[Recursos tipo]" caption="Recursos tipo" attribute="1" defaultMemberUniqueName="[Recursos_Metaproducto].[Recursos tipo].[All]" allUniqueName="[Recursos_Metaproducto].[Recursos tipo].[All]" dimensionUniqueName="[Recursos_Metaproducto]" displayFolder="" count="0" memberValueDatatype="130" unbalanced="0"/>
    <cacheHierarchy uniqueName="[Recursos_Metaproducto].[Versión plan de acción]" caption="Versión plan de acción" attribute="1" defaultMemberUniqueName="[Recursos_Metaproducto].[Versión plan de acción].[All]" allUniqueName="[Recursos_Metaproducto].[Versión plan de acción].[All]" dimensionUniqueName="[Recursos_Metaproducto]" displayFolder="" count="0" memberValueDatatype="20" unbalanced="0"/>
    <cacheHierarchy uniqueName="[Recursos_Metaproducto].[Descripción versión plan de acción]" caption="Descripción versión plan de acción" attribute="1" defaultMemberUniqueName="[Recursos_Metaproducto].[Descripción versión plan de acción].[All]" allUniqueName="[Recursos_Metaproducto].[Descripción versión plan de acción].[All]" dimensionUniqueName="[Recursos_Metaproducto]" displayFolder="" count="0" memberValueDatatype="130" unbalanced="0"/>
    <cacheHierarchy uniqueName="[Recursos_Metaproducto].[Cod Sector]" caption="Cod Sector" attribute="1" defaultMemberUniqueName="[Recursos_Metaproducto].[Cod Sector].[All]" allUniqueName="[Recursos_Metaproducto].[Cod Sector].[All]" dimensionUniqueName="[Recursos_Metaproducto]" displayFolder="" count="0" memberValueDatatype="20" unbalanced="0"/>
    <cacheHierarchy uniqueName="[Recursos_Metaproducto].[Sector]" caption="Sector" attribute="1" defaultMemberUniqueName="[Recursos_Metaproducto].[Sector].[All]" allUniqueName="[Recursos_Metaproducto].[Sector].[All]" dimensionUniqueName="[Recursos_Metaproducto]" displayFolder="" count="0" memberValueDatatype="130" unbalanced="0"/>
    <cacheHierarchy uniqueName="[Recursos_Metaproducto].[Cod Entidad]" caption="Cod Entidad" attribute="1" defaultMemberUniqueName="[Recursos_Metaproducto].[Cod Entidad].[All]" allUniqueName="[Recursos_Metaproducto].[Cod Entidad].[All]" dimensionUniqueName="[Recursos_Metaproducto]" displayFolder="" count="0" memberValueDatatype="20" unbalanced="0"/>
    <cacheHierarchy uniqueName="[Recursos_Metaproducto].[Entidad]" caption="Entidad" attribute="1" defaultMemberUniqueName="[Recursos_Metaproducto].[Entidad].[All]" allUniqueName="[Recursos_Metaproducto].[Entidad].[All]" dimensionUniqueName="[Recursos_Metaproducto]" displayFolder="" count="0" memberValueDatatype="130" unbalanced="0"/>
    <cacheHierarchy uniqueName="[Recursos_Metaproducto].[Cod Pilar / Eje]" caption="Cod Pilar / Eje" attribute="1" defaultMemberUniqueName="[Recursos_Metaproducto].[Cod Pilar / Eje].[All]" allUniqueName="[Recursos_Metaproducto].[Cod Pilar / Eje].[All]" dimensionUniqueName="[Recursos_Metaproducto]" displayFolder="" count="0" memberValueDatatype="20" unbalanced="0"/>
    <cacheHierarchy uniqueName="[Recursos_Metaproducto].[Pilar / Eje]" caption="Pilar / Eje" attribute="1" defaultMemberUniqueName="[Recursos_Metaproducto].[Pilar / Eje].[All]" allUniqueName="[Recursos_Metaproducto].[Pilar / Eje].[All]" dimensionUniqueName="[Recursos_Metaproducto]" displayFolder="" count="0" memberValueDatatype="130" unbalanced="0"/>
    <cacheHierarchy uniqueName="[Recursos_Metaproducto].[Cod Programa]" caption="Cod Programa" attribute="1" defaultMemberUniqueName="[Recursos_Metaproducto].[Cod Programa].[All]" allUniqueName="[Recursos_Metaproducto].[Cod Programa].[All]" dimensionUniqueName="[Recursos_Metaproducto]" displayFolder="" count="0" memberValueDatatype="20" unbalanced="0"/>
    <cacheHierarchy uniqueName="[Recursos_Metaproducto].[Programa]" caption="Programa" attribute="1" defaultMemberUniqueName="[Recursos_Metaproducto].[Programa].[All]" allUniqueName="[Recursos_Metaproducto].[Programa].[All]" dimensionUniqueName="[Recursos_Metaproducto]" displayFolder="" count="0" memberValueDatatype="130" unbalanced="0"/>
    <cacheHierarchy uniqueName="[Recursos_Metaproducto].[gral_codigo_componente_n3]" caption="gral_codigo_componente_n3" attribute="1" defaultMemberUniqueName="[Recursos_Metaproducto].[gral_codigo_componente_n3].[All]" allUniqueName="[Recursos_Metaproducto].[gral_codigo_componente_n3].[All]" dimensionUniqueName="[Recursos_Metaproducto]" displayFolder="" count="0" memberValueDatatype="20" unbalanced="0"/>
    <cacheHierarchy uniqueName="[Recursos_Metaproducto].[gral_nombre_componente_n3]" caption="gral_nombre_componente_n3" attribute="1" defaultMemberUniqueName="[Recursos_Metaproducto].[gral_nombre_componente_n3].[All]" allUniqueName="[Recursos_Metaproducto].[gral_nombre_componente_n3].[All]" dimensionUniqueName="[Recursos_Metaproducto]" displayFolder="" count="0" memberValueDatatype="130" unbalanced="0"/>
    <cacheHierarchy uniqueName="[Recursos_Metaproducto].[gral_codigo_componente_n4]" caption="gral_codigo_componente_n4" attribute="1" defaultMemberUniqueName="[Recursos_Metaproducto].[gral_codigo_componente_n4].[All]" allUniqueName="[Recursos_Metaproducto].[gral_codigo_componente_n4].[All]" dimensionUniqueName="[Recursos_Metaproducto]" displayFolder="" count="0" memberValueDatatype="20" unbalanced="0"/>
    <cacheHierarchy uniqueName="[Recursos_Metaproducto].[gral_nombre_componente_n4]" caption="gral_nombre_componente_n4" attribute="1" defaultMemberUniqueName="[Recursos_Metaproducto].[gral_nombre_componente_n4].[All]" allUniqueName="[Recursos_Metaproducto].[gral_nombre_componente_n4].[All]" dimensionUniqueName="[Recursos_Metaproducto]" displayFolder="" count="0" memberValueDatatype="130" unbalanced="0"/>
    <cacheHierarchy uniqueName="[Recursos_Metaproducto].[gral_codigo_componente_n5]" caption="gral_codigo_componente_n5" attribute="1" defaultMemberUniqueName="[Recursos_Metaproducto].[gral_codigo_componente_n5].[All]" allUniqueName="[Recursos_Metaproducto].[gral_codigo_componente_n5].[All]" dimensionUniqueName="[Recursos_Metaproducto]" displayFolder="" count="0" memberValueDatatype="20" unbalanced="0"/>
    <cacheHierarchy uniqueName="[Recursos_Metaproducto].[gral_nombre_componente_n5]" caption="gral_nombre_componente_n5" attribute="1" defaultMemberUniqueName="[Recursos_Metaproducto].[gral_nombre_componente_n5].[All]" allUniqueName="[Recursos_Metaproducto].[gral_nombre_componente_n5].[All]" dimensionUniqueName="[Recursos_Metaproducto]" displayFolder="" count="0" memberValueDatatype="130" unbalanced="0"/>
    <cacheHierarchy uniqueName="[Recursos_Metaproducto].[gral_codigo_componente_n6]" caption="gral_codigo_componente_n6" attribute="1" defaultMemberUniqueName="[Recursos_Metaproducto].[gral_codigo_componente_n6].[All]" allUniqueName="[Recursos_Metaproducto].[gral_codigo_componente_n6].[All]" dimensionUniqueName="[Recursos_Metaproducto]" displayFolder="" count="0" memberValueDatatype="20" unbalanced="0"/>
    <cacheHierarchy uniqueName="[Recursos_Metaproducto].[gral_nombre_componente_n6]" caption="gral_nombre_componente_n6" attribute="1" defaultMemberUniqueName="[Recursos_Metaproducto].[gral_nombre_componente_n6].[All]" allUniqueName="[Recursos_Metaproducto].[gral_nombre_componente_n6].[All]" dimensionUniqueName="[Recursos_Metaproducto]" displayFolder="" count="0" memberValueDatatype="130" unbalanced="0"/>
    <cacheHierarchy uniqueName="[Recursos_Metaproducto].[gral_codigo_componente_n7]" caption="gral_codigo_componente_n7" attribute="1" defaultMemberUniqueName="[Recursos_Metaproducto].[gral_codigo_componente_n7].[All]" allUniqueName="[Recursos_Metaproducto].[gral_codigo_componente_n7].[All]" dimensionUniqueName="[Recursos_Metaproducto]" displayFolder="" count="0" memberValueDatatype="20" unbalanced="0"/>
    <cacheHierarchy uniqueName="[Recursos_Metaproducto].[Programa2]" caption="Programa2" attribute="1" defaultMemberUniqueName="[Recursos_Metaproducto].[Programa2].[All]" allUniqueName="[Recursos_Metaproducto].[Programa2].[All]" dimensionUniqueName="[Recursos_Metaproducto]" displayFolder="" count="0" memberValueDatatype="130" unbalanced="0"/>
    <cacheHierarchy uniqueName="[Recursos_Metaproducto].[Cod interno programa]" caption="Cod interno programa" attribute="1" defaultMemberUniqueName="[Recursos_Metaproducto].[Cod interno programa].[All]" allUniqueName="[Recursos_Metaproducto].[Cod interno programa].[All]" dimensionUniqueName="[Recursos_Metaproducto]" displayFolder="" count="0" memberValueDatatype="20" unbalanced="0"/>
    <cacheHierarchy uniqueName="[Recursos_Metaproducto].[Cod Proyecto prioritario]" caption="Cod Proyecto prioritario" attribute="1" defaultMemberUniqueName="[Recursos_Metaproducto].[Cod Proyecto prioritario].[All]" allUniqueName="[Recursos_Metaproducto].[Cod Proyecto prioritario].[All]" dimensionUniqueName="[Recursos_Metaproducto]" displayFolder="" count="0" memberValueDatatype="20" unbalanced="0"/>
    <cacheHierarchy uniqueName="[Recursos_Metaproducto].[Proyecto prioritario]" caption="Proyecto prioritario" attribute="1" defaultMemberUniqueName="[Recursos_Metaproducto].[Proyecto prioritario].[All]" allUniqueName="[Recursos_Metaproducto].[Proyecto prioritario].[All]" dimensionUniqueName="[Recursos_Metaproducto]" displayFolder="" count="0" memberValueDatatype="130" unbalanced="0"/>
    <cacheHierarchy uniqueName="[Recursos_Metaproducto].[Cod Meta Producto]" caption="Cod Meta Producto" attribute="1" defaultMemberUniqueName="[Recursos_Metaproducto].[Cod Meta Producto].[All]" allUniqueName="[Recursos_Metaproducto].[Cod Meta Producto].[All]" dimensionUniqueName="[Recursos_Metaproducto]" displayFolder="" count="2" memberValueDatatype="20" unbalanced="0">
      <fieldsUsage count="2">
        <fieldUsage x="-1"/>
        <fieldUsage x="8"/>
      </fieldsUsage>
    </cacheHierarchy>
    <cacheHierarchy uniqueName="[Recursos_Metaproducto].[Meta producto]" caption="Meta producto" attribute="1" defaultMemberUniqueName="[Recursos_Metaproducto].[Meta producto].[All]" allUniqueName="[Recursos_Metaproducto].[Meta producto].[All]" dimensionUniqueName="[Recursos_Metaproducto]" displayFolder="" count="2" memberValueDatatype="130" unbalanced="0">
      <fieldsUsage count="2">
        <fieldUsage x="-1"/>
        <fieldUsage x="7"/>
      </fieldsUsage>
    </cacheHierarchy>
    <cacheHierarchy uniqueName="[Recursos_Metaproducto].[$ programados 2016]" caption="$ programados 2016" attribute="1" defaultMemberUniqueName="[Recursos_Metaproducto].[$ programados 2016].[All]" allUniqueName="[Recursos_Metaproducto].[$ programados 2016].[All]" dimensionUniqueName="[Recursos_Metaproducto]" displayFolder="" count="0" memberValueDatatype="5" unbalanced="0"/>
    <cacheHierarchy uniqueName="[Recursos_Metaproducto].[$ ejecutados 2016]" caption="$ ejecutados 2016" attribute="1" defaultMemberUniqueName="[Recursos_Metaproducto].[$ ejecutados 2016].[All]" allUniqueName="[Recursos_Metaproducto].[$ ejecutados 2016].[All]" dimensionUniqueName="[Recursos_Metaproducto]" displayFolder="" count="0" memberValueDatatype="5" unbalanced="0"/>
    <cacheHierarchy uniqueName="[Recursos_Metaproducto].[% Avance $ 2016]" caption="% Avance $ 2016" attribute="1" defaultMemberUniqueName="[Recursos_Metaproducto].[% Avance $ 2016].[All]" allUniqueName="[Recursos_Metaproducto].[% Avance $ 2016].[All]" dimensionUniqueName="[Recursos_Metaproducto]" displayFolder="" count="0" memberValueDatatype="5" unbalanced="0"/>
    <cacheHierarchy uniqueName="[Recursos_Metaproducto].[$ programados 2017]" caption="$ programados 2017" attribute="1" defaultMemberUniqueName="[Recursos_Metaproducto].[$ programados 2017].[All]" allUniqueName="[Recursos_Metaproducto].[$ programados 2017].[All]" dimensionUniqueName="[Recursos_Metaproducto]" displayFolder="" count="0" memberValueDatatype="5" unbalanced="0"/>
    <cacheHierarchy uniqueName="[Recursos_Metaproducto].[$ ejecutados 2017]" caption="$ ejecutados 2017" attribute="1" defaultMemberUniqueName="[Recursos_Metaproducto].[$ ejecutados 2017].[All]" allUniqueName="[Recursos_Metaproducto].[$ ejecutados 2017].[All]" dimensionUniqueName="[Recursos_Metaproducto]" displayFolder="" count="0" memberValueDatatype="5" unbalanced="0"/>
    <cacheHierarchy uniqueName="[Recursos_Metaproducto].[% Avance $ 2017]" caption="% Avance $ 2017" attribute="1" defaultMemberUniqueName="[Recursos_Metaproducto].[% Avance $ 2017].[All]" allUniqueName="[Recursos_Metaproducto].[% Avance $ 2017].[All]" dimensionUniqueName="[Recursos_Metaproducto]" displayFolder="" count="0" memberValueDatatype="5" unbalanced="0"/>
    <cacheHierarchy uniqueName="[Recursos_Metaproducto].[$ programados 2018]" caption="$ programados 2018" attribute="1" defaultMemberUniqueName="[Recursos_Metaproducto].[$ programados 2018].[All]" allUniqueName="[Recursos_Metaproducto].[$ programados 2018].[All]" dimensionUniqueName="[Recursos_Metaproducto]" displayFolder="" count="0" memberValueDatatype="5" unbalanced="0"/>
    <cacheHierarchy uniqueName="[Recursos_Metaproducto].[$ ejecutados 2018]" caption="$ ejecutados 2018" attribute="1" defaultMemberUniqueName="[Recursos_Metaproducto].[$ ejecutados 2018].[All]" allUniqueName="[Recursos_Metaproducto].[$ ejecutados 2018].[All]" dimensionUniqueName="[Recursos_Metaproducto]" displayFolder="" count="0" memberValueDatatype="5" unbalanced="0"/>
    <cacheHierarchy uniqueName="[Recursos_Metaproducto].[% Avance $ 2018]" caption="% Avance $ 2018" attribute="1" defaultMemberUniqueName="[Recursos_Metaproducto].[% Avance $ 2018].[All]" allUniqueName="[Recursos_Metaproducto].[% Avance $ 2018].[All]" dimensionUniqueName="[Recursos_Metaproducto]" displayFolder="" count="0" memberValueDatatype="5" unbalanced="0"/>
    <cacheHierarchy uniqueName="[Recursos_Metaproducto].[$ programados 2019]" caption="$ programados 2019" attribute="1" defaultMemberUniqueName="[Recursos_Metaproducto].[$ programados 2019].[All]" allUniqueName="[Recursos_Metaproducto].[$ programados 2019].[All]" dimensionUniqueName="[Recursos_Metaproducto]" displayFolder="" count="0" memberValueDatatype="5" unbalanced="0"/>
    <cacheHierarchy uniqueName="[Recursos_Metaproducto].[$ ejecutados 2019]" caption="$ ejecutados 2019" attribute="1" defaultMemberUniqueName="[Recursos_Metaproducto].[$ ejecutados 2019].[All]" allUniqueName="[Recursos_Metaproducto].[$ ejecutados 2019].[All]" dimensionUniqueName="[Recursos_Metaproducto]" displayFolder="" count="0" memberValueDatatype="5" unbalanced="0"/>
    <cacheHierarchy uniqueName="[Recursos_Metaproducto].[% Avance $ 2019]" caption="% Avance $ 2019" attribute="1" defaultMemberUniqueName="[Recursos_Metaproducto].[% Avance $ 2019].[All]" allUniqueName="[Recursos_Metaproducto].[% Avance $ 2019].[All]" dimensionUniqueName="[Recursos_Metaproducto]" displayFolder="" count="0" memberValueDatatype="5" unbalanced="0"/>
    <cacheHierarchy uniqueName="[Recursos_Metaproducto].[$ programados 2020]" caption="$ programados 2020" attribute="1" defaultMemberUniqueName="[Recursos_Metaproducto].[$ programados 2020].[All]" allUniqueName="[Recursos_Metaproducto].[$ programados 2020].[All]" dimensionUniqueName="[Recursos_Metaproducto]" displayFolder="" count="0" memberValueDatatype="5" unbalanced="0"/>
    <cacheHierarchy uniqueName="[Recursos_Metaproducto].[$ ejecutados 2020]" caption="$ ejecutados 2020" attribute="1" defaultMemberUniqueName="[Recursos_Metaproducto].[$ ejecutados 2020].[All]" allUniqueName="[Recursos_Metaproducto].[$ ejecutados 2020].[All]" dimensionUniqueName="[Recursos_Metaproducto]" displayFolder="" count="0" memberValueDatatype="5" unbalanced="0"/>
    <cacheHierarchy uniqueName="[Recursos_Metaproducto].[% Avance $ 2020]" caption="% Avance $ 2020" attribute="1" defaultMemberUniqueName="[Recursos_Metaproducto].[% Avance $ 2020].[All]" allUniqueName="[Recursos_Metaproducto].[% Avance $ 2020].[All]" dimensionUniqueName="[Recursos_Metaproducto]" displayFolder="" count="0" memberValueDatatype="5" unbalanced="0"/>
    <cacheHierarchy uniqueName="[Recursos_Metaproducto].[$ programados PDD]" caption="$ programados PDD" attribute="1" defaultMemberUniqueName="[Recursos_Metaproducto].[$ programados PDD].[All]" allUniqueName="[Recursos_Metaproducto].[$ programados PDD].[All]" dimensionUniqueName="[Recursos_Metaproducto]" displayFolder="" count="0" memberValueDatatype="5" unbalanced="0"/>
    <cacheHierarchy uniqueName="[Recursos_Metaproducto].[$ ejecutados PDD]" caption="$ ejecutados PDD" attribute="1" defaultMemberUniqueName="[Recursos_Metaproducto].[$ ejecutados PDD].[All]" allUniqueName="[Recursos_Metaproducto].[$ ejecutados PDD].[All]" dimensionUniqueName="[Recursos_Metaproducto]" displayFolder="" count="0" memberValueDatatype="5" unbalanced="0"/>
    <cacheHierarchy uniqueName="[Recursos_Metaproducto].[% Avance $ PDD]" caption="% Avance $ PDD" attribute="1" defaultMemberUniqueName="[Recursos_Metaproducto].[% Avance $ PDD].[All]" allUniqueName="[Recursos_Metaproducto].[% Avance $ PDD].[All]" dimensionUniqueName="[Recursos_Metaproducto]" displayFolder="" count="0" memberValueDatatype="5" unbalanced="0"/>
    <cacheHierarchy uniqueName="[Recursos_Metaproducto].[Meta asociada]" caption="Meta asociada" attribute="1" defaultMemberUniqueName="[Recursos_Metaproducto].[Meta asociada].[All]" allUniqueName="[Recursos_Metaproducto].[Meta asociada].[All]" dimensionUniqueName="[Recursos_Metaproducto]" displayFolder="" count="0" memberValueDatatype="130" unbalanced="0"/>
    <cacheHierarchy uniqueName="[Measures].[__XL_Count Proyectos_inversion]" caption="__XL_Count Proyectos_inversion" measure="1" displayFolder="" measureGroup="Proyectos_inversion" count="0" hidden="1"/>
    <cacheHierarchy uniqueName="[Measures].[__XL_Count Magnitud_Metaproducto]" caption="__XL_Count Magnitud_Metaproducto" measure="1" displayFolder="" measureGroup="Magnitud_Metaproducto" count="0" hidden="1"/>
    <cacheHierarchy uniqueName="[Measures].[__XL_Count Recursos_Metaproducto]" caption="__XL_Count Recursos_Metaproducto" measure="1" displayFolder="" measureGroup="Recursos_Metaproducto" count="0" hidden="1"/>
    <cacheHierarchy uniqueName="[Measures].[__XL_Count Estructura_plan]" caption="__XL_Count Estructura_plan" measure="1" displayFolder="" measureGroup="Estructura_plan" count="0" hidden="1"/>
    <cacheHierarchy uniqueName="[Measures].[__No hay medidas definidas]" caption="__No hay medidas definidas" measure="1" displayFolder="" count="0" hidden="1"/>
    <cacheHierarchy uniqueName="[Measures].[Suma de Programación actual]" caption="Suma de Programación actu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a de Ejecución]" caption="Suma de Ejecución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a de $ programados 2016]" caption="Suma de $ programados 2016" measure="1" displayFolder="" measureGroup="Recursos_Metaproducto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a de $ ejecutados 2016]" caption="Suma de $ ejecutados 2016" measure="1" displayFolder="" measureGroup="Recursos_Metaproducto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a de $ programados 2017]" caption="Suma de $ programados 2017" measure="1" displayFolder="" measureGroup="Recursos_Metaproducto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$ ejecutados 2017]" caption="Suma de $ ejecutados 2017" measure="1" displayFolder="" measureGroup="Recursos_Metaproducto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18"/>
        </ext>
      </extLst>
    </cacheHierarchy>
    <cacheHierarchy uniqueName="[Measures].[Suma de $ programados 2018]" caption="Suma de $ programados 2018" measure="1" displayFolder="" measureGroup="Recursos_Metaproducto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20"/>
        </ext>
      </extLst>
    </cacheHierarchy>
    <cacheHierarchy uniqueName="[Measures].[Suma de $ ejecutados 2018]" caption="Suma de $ ejecutados 2018" measure="1" displayFolder="" measureGroup="Recursos_Metaproducto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21"/>
        </ext>
      </extLst>
    </cacheHierarchy>
    <cacheHierarchy uniqueName="[Measures].[Suma de $ programados 2019]" caption="Suma de $ programados 2019" measure="1" displayFolder="" measureGroup="Recursos_Metaproducto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123"/>
        </ext>
      </extLst>
    </cacheHierarchy>
    <cacheHierarchy uniqueName="[Measures].[Suma de $ ejecutados 2019]" caption="Suma de $ ejecutados 2019" measure="1" displayFolder="" measureGroup="Recursos_Metaproducto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124"/>
        </ext>
      </extLst>
    </cacheHierarchy>
    <cacheHierarchy uniqueName="[Measures].[Suma de $ programados 2020]" caption="Suma de $ programados 2020" measure="1" displayFolder="" measureGroup="Recursos_Metaproducto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126"/>
        </ext>
      </extLst>
    </cacheHierarchy>
    <cacheHierarchy uniqueName="[Measures].[Suma de $ ejecutados 2020]" caption="Suma de $ ejecutados 2020" measure="1" displayFolder="" measureGroup="Recursos_Metaproducto" count="0" oneField="1" hidden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127"/>
        </ext>
      </extLst>
    </cacheHierarchy>
    <cacheHierarchy uniqueName="[Measures].[Suma de % Avance total Plan de Desarrollo]" caption="Suma de % Avance total Plan de Desarroll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Faltante]" caption="Suma de Faltant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Magnitud programada 2016]" caption="Suma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Magnitud ejecutada 2016]" caption="Suma de Magnitud ejecut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Magnitud programada 2017]" caption="Suma de Magnitud program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Magnitud ejecutada 2017]" caption="Suma de Magnitud ejecut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a de % avance 2016]" caption="Suma de % avance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% avance 2017]" caption="Suma de % avance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Magnitud programada 2018]" caption="Suma de Magnitud program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a de Magnitud ejecutada 2018]" caption="Suma de Magnitud ejecut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a de % avance 2018]" caption="Suma de % avance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a de Magnitud programada 2019]" caption="Suma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Magnitud ejecutada 2019]" caption="Suma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% avance 2019]" caption="Suma de % avance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a de Magnitud programada 2020]" caption="Suma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Magnitud ejecutada 2020]" caption="Suma de Magnitud ejecut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a de % avance 2020]" caption="Suma de % avance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a de Cod Meta Producto]" caption="Suma de Cod Meta Product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Meta proyecto]" caption="Recuento de Meta proyect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Codigo interno meta]" caption="Suma de Codigo interno meta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% Avance $ PDD]" caption="Suma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% Avance PDD]" caption="Recuent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Recuento de Magnitud ejecutada PDD]" caption="Recuent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Recuento de Meta asociada]" caption="Recuento de Meta asociad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Recuento de Tipo anualización]" caption="Recuento de Tipo anualizac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$ programados 2016 2]" caption="Suma de $ program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a de $ ejecutados 2016 2]" caption="Suma de $ ejecut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uma de % Avance $ 2016]" caption="Suma de % Avance $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uma de $ programados 2017 2]" caption="Suma de $ program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$ ejecutados 2017 2]" caption="Suma de $ ejecut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uma de % Avance $ 2017]" caption="Suma de % Avance $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uma de $ programados 2018 2]" caption="Suma de $ program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uma de $ ejecutados 2018 2]" caption="Suma de $ ejecut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Suma de % Avance $ 2018]" caption="Suma de % Avance $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$ programados 2019 2]" caption="Suma de $ program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$ ejecutados 2019 2]" caption="Suma de $ ejecut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uma de % Avance $ 2019]" caption="Suma de % Avance $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uma de $ programados 2020 2]" caption="Suma de $ program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uma de $ ejecutados 2020 2]" caption="Suma de $ ejecut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% Avance $ 2020]" caption="Suma de % Avance $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$ programados PDD]" caption="Suma de $ program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uma de $ ejecutados PDD]" caption="Suma de $ ejecut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0"/>
        </ext>
      </extLst>
    </cacheHierarchy>
    <cacheHierarchy uniqueName="[Measures].[Suma de Cod Programa]" caption="Suma de Cod Program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Recuento de Proyecto de inversión]" caption="Recuento de Proyecto de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Codigo proyecto inversión]" caption="Suma de Codigo proyecto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Cod Meta Producto 2]" caption="Suma de Cod Meta Producto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Cod Proyecto prioritario]" caption="Suma de Cod Proyecto prioritari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Cod Pilar / Eje]" caption="Suma de Cod Pilar / Eje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Cod Programa 2]" caption="Suma de Cod Programa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a de Cod Proyecto prioritario 2]" caption="Suma de Cod Proyecto prioritario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od Pilar / Eje 2]" caption="Suma de Cod Pilar / Eje 2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Recuento de Meta producto]" caption="Recuento de Meta producto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a de Programación inicial]" caption="Suma de Programación inici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medio de Magnitud programada 2016]" caption="Promedio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Promedio de Magnitud programada 2019]" caption="Promedio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Promedio de Magnitud ejecutada 2019]" caption="Promedio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Promedio de Magnitud programada 2020]" caption="Promedio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Recuento de Magnitud programada PDD]" caption="Recuent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programada PDD]" caption="Promedi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a de Magnitud programada PDD]" caption="Suma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ejecutada PDD]" caption="Promedi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 Avance $ PDD]" caption="Promedio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% Avance PDD]" caption="Suma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Promedio de % Avance PDD]" caption="Promedi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 Avance]" caption="Suma de % Avanc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dimensions count="5">
    <dimension name="Estructura_plan" uniqueName="[Estructura_plan]" caption="Estructura_plan"/>
    <dimension name="Magnitud_Metaproducto" uniqueName="[Magnitud_Metaproducto]" caption="Magnitud_Metaproducto"/>
    <dimension measure="1" name="Measures" uniqueName="[Measures]" caption="Measures"/>
    <dimension name="Proyectos_inversion" uniqueName="[Proyectos_inversion]" caption="Proyectos_inversion"/>
    <dimension name="Recursos_Metaproducto" uniqueName="[Recursos_Metaproducto]" caption="Recursos_Metaproducto"/>
  </dimensions>
  <measureGroups count="4">
    <measureGroup name="Estructura_plan" caption="Estructura_plan"/>
    <measureGroup name="Magnitud_Metaproducto" caption="Magnitud_Metaproducto"/>
    <measureGroup name="Proyectos_inversion" caption="Proyectos_inversion"/>
    <measureGroup name="Recursos_Metaproducto" caption="Recursos_Metaproducto"/>
  </measureGroups>
  <maps count="7">
    <map measureGroup="0" dimension="0"/>
    <map measureGroup="1" dimension="1"/>
    <map measureGroup="1" dimension="4"/>
    <map measureGroup="2" dimension="0"/>
    <map measureGroup="2" dimension="3"/>
    <map measureGroup="2" dimension="4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saveData="0" refreshedBy="Luz Dary Guerrero Tibata" refreshedDate="44019.603268402781" createdVersion="5" refreshedVersion="6" minRefreshableVersion="3" recordCount="0" supportSubquery="1" supportAdvancedDrill="1">
  <cacheSource type="external" connectionId="5"/>
  <cacheFields count="6">
    <cacheField name="[Measures].[Suma de Programación actual]" caption="Suma de Programación actual" numFmtId="0" hierarchy="138" level="32767"/>
    <cacheField name="[Measures].[Suma de Ejecución]" caption="Suma de Ejecución" numFmtId="0" hierarchy="139" level="32767"/>
    <cacheField name="[Magnitud_Metaproducto].[Vigencia].[Vigencia]" caption="Vigencia" numFmtId="0" hierarchy="21" level="1">
      <sharedItems containsSemiMixedTypes="0" containsString="0" containsNumber="1" containsInteger="1" minValue="2016" maxValue="2020" count="5">
        <n v="2016"/>
        <n v="2017"/>
        <n v="2018"/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Magnitud_Metaproducto].[Vigencia].&amp;[2016]"/>
            <x15:cachedUniqueName index="1" name="[Magnitud_Metaproducto].[Vigencia].&amp;[2017]"/>
            <x15:cachedUniqueName index="2" name="[Magnitud_Metaproducto].[Vigencia].&amp;[2018]"/>
            <x15:cachedUniqueName index="3" name="[Magnitud_Metaproducto].[Vigencia].&amp;[2019]"/>
            <x15:cachedUniqueName index="4" name="[Magnitud_Metaproducto].[Vigencia].&amp;[2020]"/>
          </x15:cachedUniqueNames>
        </ext>
      </extLst>
    </cacheField>
    <cacheField name="[Magnitud_Metaproducto].[Cod Meta Producto].[Cod Meta Producto]" caption="Cod Meta Producto" numFmtId="0" hierarchy="15" level="1">
      <sharedItems containsSemiMixedTypes="0" containsNonDate="0" containsString="0"/>
    </cacheField>
    <cacheField name="[Recursos_Metaproducto].[Cod Meta Producto].[Cod Meta Producto]" caption="Cod Meta Producto" numFmtId="0" hierarchy="112" level="1">
      <sharedItems containsSemiMixedTypes="0" containsNonDate="0" containsString="0"/>
    </cacheField>
    <cacheField name="[Measures].[Suma de Programación inicial]" caption="Suma de Programación inicial" numFmtId="0" hierarchy="202" level="32767"/>
  </cacheFields>
  <cacheHierarchies count="215">
    <cacheHierarchy uniqueName="[Estructura_plan].[Cod Pilar / Eje]" caption="Cod Pilar / Eje" attribute="1" defaultMemberUniqueName="[Estructura_plan].[Cod Pilar / Eje].[All]" allUniqueName="[Estructura_plan].[Cod Pilar / Eje].[All]" dimensionUniqueName="[Estructura_plan]" displayFolder="" count="0" memberValueDatatype="20" unbalanced="0"/>
    <cacheHierarchy uniqueName="[Estructura_plan].[Pilar / Eje]" caption="Pilar / Eje" attribute="1" defaultMemberUniqueName="[Estructura_plan].[Pilar / Eje].[All]" allUniqueName="[Estructura_plan].[Pilar / Eje].[All]" dimensionUniqueName="[Estructura_plan]" displayFolder="" count="0" memberValueDatatype="130" unbalanced="0"/>
    <cacheHierarchy uniqueName="[Estructura_plan].[Cod Programa]" caption="Cod Programa" attribute="1" defaultMemberUniqueName="[Estructura_plan].[Cod Programa].[All]" allUniqueName="[Estructura_plan].[Cod Programa].[All]" dimensionUniqueName="[Estructura_plan]" displayFolder="" count="0" memberValueDatatype="20" unbalanced="0"/>
    <cacheHierarchy uniqueName="[Estructura_plan].[Programa]" caption="Programa" attribute="1" defaultMemberUniqueName="[Estructura_plan].[Programa].[All]" allUniqueName="[Estructura_plan].[Programa].[All]" dimensionUniqueName="[Estructura_plan]" displayFolder="" count="0" memberValueDatatype="130" unbalanced="0"/>
    <cacheHierarchy uniqueName="[Estructura_plan].[Cod Proyecto prioritario]" caption="Cod Proyecto prioritario" attribute="1" defaultMemberUniqueName="[Estructura_plan].[Cod Proyecto prioritario].[All]" allUniqueName="[Estructura_plan].[Cod Proyecto prioritario].[All]" dimensionUniqueName="[Estructura_plan]" displayFolder="" count="0" memberValueDatatype="20" unbalanced="0"/>
    <cacheHierarchy uniqueName="[Estructura_plan].[Proyecto prioritario]" caption="Proyecto prioritario" attribute="1" defaultMemberUniqueName="[Estructura_plan].[Proyecto prioritario].[All]" allUniqueName="[Estructura_plan].[Proyecto prioritario].[All]" dimensionUniqueName="[Estructura_plan]" displayFolder="" count="0" memberValueDatatype="130" unbalanced="0"/>
    <cacheHierarchy uniqueName="[Magnitud_Metaproducto].[ind_id_rep]" caption="ind_id_rep" attribute="1" defaultMemberUniqueName="[Magnitud_Metaproducto].[ind_id_rep].[All]" allUniqueName="[Magnitud_Metaproducto].[ind_id_rep].[All]" dimensionUniqueName="[Magnitud_Metaproducto]" displayFolder="" count="0" memberValueDatatype="20" unbalanced="0"/>
    <cacheHierarchy uniqueName="[Magnitud_Metaproducto].[ind_id]" caption="ind_id" attribute="1" defaultMemberUniqueName="[Magnitud_Metaproducto].[ind_id].[All]" allUniqueName="[Magnitud_Metaproducto].[ind_id].[All]" dimensionUniqueName="[Magnitud_Metaproducto]" displayFolder="" count="0" memberValueDatatype="130" unbalanced="0"/>
    <cacheHierarchy uniqueName="[Magnitud_Metaproducto].[ind_codigo_pd]" caption="ind_codigo_pd" attribute="1" defaultMemberUniqueName="[Magnitud_Metaproducto].[ind_codigo_pd].[All]" allUniqueName="[Magnitud_Metaproducto].[ind_codigo_pd].[All]" dimensionUniqueName="[Magnitud_Metaproducto]" displayFolder="" count="0" memberValueDatatype="20" unbalanced="0"/>
    <cacheHierarchy uniqueName="[Magnitud_Metaproducto].[ind_ano_prog_repr]" caption="ind_ano_prog_repr" attribute="1" defaultMemberUniqueName="[Magnitud_Metaproducto].[ind_ano_prog_repr].[All]" allUniqueName="[Magnitud_Metaproducto].[ind_ano_prog_repr].[All]" dimensionUniqueName="[Magnitud_Metaproducto]" displayFolder="" count="0" memberValueDatatype="20" unbalanced="0"/>
    <cacheHierarchy uniqueName="[Magnitud_Metaproducto].[ind_version_pa]" caption="ind_version_pa" attribute="1" defaultMemberUniqueName="[Magnitud_Metaproducto].[ind_version_pa].[All]" allUniqueName="[Magnitud_Metaproducto].[ind_version_pa].[All]" dimensionUniqueName="[Magnitud_Metaproducto]" displayFolder="" count="0" memberValueDatatype="20" unbalanced="0"/>
    <cacheHierarchy uniqueName="[Magnitud_Metaproducto].[Cod Sector]" caption="Cod Sector" attribute="1" defaultMemberUniqueName="[Magnitud_Metaproducto].[Cod Sector].[All]" allUniqueName="[Magnitud_Metaproducto].[Cod Sector].[All]" dimensionUniqueName="[Magnitud_Metaproducto]" displayFolder="" count="0" memberValueDatatype="20" unbalanced="0"/>
    <cacheHierarchy uniqueName="[Magnitud_Metaproducto].[Cod Entidad]" caption="Cod Entidad" attribute="1" defaultMemberUniqueName="[Magnitud_Metaproducto].[Cod Entidad].[All]" allUniqueName="[Magnitud_Metaproducto].[Cod Entidad].[All]" dimensionUniqueName="[Magnitud_Metaproducto]" displayFolder="" count="0" memberValueDatatype="20" unbalanced="0"/>
    <cacheHierarchy uniqueName="[Magnitud_Metaproducto].[Cod interno programa]" caption="Cod interno programa" attribute="1" defaultMemberUniqueName="[Magnitud_Metaproducto].[Cod interno programa].[All]" allUniqueName="[Magnitud_Metaproducto].[Cod interno programa].[All]" dimensionUniqueName="[Magnitud_Metaproducto]" displayFolder="" count="0" memberValueDatatype="20" unbalanced="0"/>
    <cacheHierarchy uniqueName="[Magnitud_Metaproducto].[Cod Proyecto prioritario]" caption="Cod Proyecto prioritario" attribute="1" defaultMemberUniqueName="[Magnitud_Metaproducto].[Cod Proyecto prioritario].[All]" allUniqueName="[Magnitud_Metaproducto].[Cod Proyecto prioritario].[All]" dimensionUniqueName="[Magnitud_Metaproducto]" displayFolder="" count="0" memberValueDatatype="20" unbalanced="0"/>
    <cacheHierarchy uniqueName="[Magnitud_Metaproducto].[Cod Meta Producto]" caption="Cod Meta Producto" attribute="1" defaultMemberUniqueName="[Magnitud_Metaproducto].[Cod Meta Producto].[All]" allUniqueName="[Magnitud_Metaproducto].[Cod Meta Producto].[All]" dimensionUniqueName="[Magnitud_Metaproducto]" displayFolder="" count="2" memberValueDatatype="20" unbalanced="0">
      <fieldsUsage count="2">
        <fieldUsage x="-1"/>
        <fieldUsage x="3"/>
      </fieldsUsage>
    </cacheHierarchy>
    <cacheHierarchy uniqueName="[Magnitud_Metaproducto].[Cod Indicador]" caption="Cod Indicador" attribute="1" defaultMemberUniqueName="[Magnitud_Metaproducto].[Cod Indicador].[All]" allUniqueName="[Magnitud_Metaproducto].[Cod Indicador].[All]" dimensionUniqueName="[Magnitud_Metaproducto]" displayFolder="" count="0" memberValueDatatype="20" unbalanced="0"/>
    <cacheHierarchy uniqueName="[Magnitud_Metaproducto].[Nombre indicador]" caption="Nombre indicador" attribute="1" defaultMemberUniqueName="[Magnitud_Metaproducto].[Nombre indicador].[All]" allUniqueName="[Magnitud_Metaproducto].[Nombre indicador].[All]" dimensionUniqueName="[Magnitud_Metaproducto]" displayFolder="" count="0" memberValueDatatype="130" unbalanced="0"/>
    <cacheHierarchy uniqueName="[Magnitud_Metaproducto].[Tipo de anualización indicador]" caption="Tipo de anualización indicador" attribute="1" defaultMemberUniqueName="[Magnitud_Metaproducto].[Tipo de anualización indicador].[All]" allUniqueName="[Magnitud_Metaproducto].[Tipo de anualización indicador].[All]" dimensionUniqueName="[Magnitud_Metaproducto]" displayFolder="" count="0" memberValueDatatype="130" unbalanced="0"/>
    <cacheHierarchy uniqueName="[Magnitud_Metaproducto].[Cod estado indicador en plan de acción]" caption="Cod estado indicador en plan de acción" attribute="1" defaultMemberUniqueName="[Magnitud_Metaproducto].[Cod estado indicador en plan de acción].[All]" allUniqueName="[Magnitud_Metaproducto].[Cod estado indicador en plan de acción].[All]" dimensionUniqueName="[Magnitud_Metaproducto]" displayFolder="" count="0" memberValueDatatype="20" unbalanced="0"/>
    <cacheHierarchy uniqueName="[Magnitud_Metaproducto].[Estado indicador en plan de acción]" caption="Estado indicador en plan de acción" attribute="1" defaultMemberUniqueName="[Magnitud_Metaproducto].[Estado indicador en plan de acción].[All]" allUniqueName="[Magnitud_Metaproducto].[Estado indicador en plan de acción].[All]" dimensionUniqueName="[Magnitud_Metaproducto]" displayFolder="" count="0" memberValueDatatype="130" unbalanced="0"/>
    <cacheHierarchy uniqueName="[Magnitud_Metaproducto].[Vigencia]" caption="Vigencia" attribute="1" defaultMemberUniqueName="[Magnitud_Metaproducto].[Vigencia].[All]" allUniqueName="[Magnitud_Metaproducto].[Vigencia].[All]" dimensionUniqueName="[Magnitud_Metaproducto]" displayFolder="" count="2" memberValueDatatype="20" unbalanced="0">
      <fieldsUsage count="2">
        <fieldUsage x="-1"/>
        <fieldUsage x="2"/>
      </fieldsUsage>
    </cacheHierarchy>
    <cacheHierarchy uniqueName="[Magnitud_Metaproducto].[Programación inicial]" caption="Programación inicial" attribute="1" defaultMemberUniqueName="[Magnitud_Metaproducto].[Programación inicial].[All]" allUniqueName="[Magnitud_Metaproducto].[Programación inicial].[All]" dimensionUniqueName="[Magnitud_Metaproducto]" displayFolder="" count="0" memberValueDatatype="5" unbalanced="0"/>
    <cacheHierarchy uniqueName="[Magnitud_Metaproducto].[Programación actual]" caption="Programación actual" attribute="1" defaultMemberUniqueName="[Magnitud_Metaproducto].[Programación actual].[All]" allUniqueName="[Magnitud_Metaproducto].[Programación actual].[All]" dimensionUniqueName="[Magnitud_Metaproducto]" displayFolder="" count="0" memberValueDatatype="5" unbalanced="0"/>
    <cacheHierarchy uniqueName="[Magnitud_Metaproducto].[Ejecución]" caption="Ejecución" attribute="1" defaultMemberUniqueName="[Magnitud_Metaproducto].[Ejecución].[All]" allUniqueName="[Magnitud_Metaproducto].[Ejecución].[All]" dimensionUniqueName="[Magnitud_Metaproducto]" displayFolder="" count="0" memberValueDatatype="5" unbalanced="0"/>
    <cacheHierarchy uniqueName="[Magnitud_Metaproducto].[% Avance]" caption="% Avance" attribute="1" defaultMemberUniqueName="[Magnitud_Metaproducto].[% Avance].[All]" allUniqueName="[Magnitud_Metaproducto].[% Avance].[All]" dimensionUniqueName="[Magnitud_Metaproducto]" displayFolder="" count="0" memberValueDatatype="5" unbalanced="0"/>
    <cacheHierarchy uniqueName="[Magnitud_Metaproducto].[% Avance Trascurrido Plan de Desarrollo]" caption="% Avance Trascurrido Plan de Desarrollo" attribute="1" defaultMemberUniqueName="[Magnitud_Metaproducto].[% Avance Trascurrido Plan de Desarrollo].[All]" allUniqueName="[Magnitud_Metaproducto].[% Avance Trascurrido Plan de Desarrollo].[All]" dimensionUniqueName="[Magnitud_Metaproducto]" displayFolder="" count="0" memberValueDatatype="5" unbalanced="0"/>
    <cacheHierarchy uniqueName="[Magnitud_Metaproducto].[% Avance total Plan de Desarrollo]" caption="% Avance total Plan de Desarrollo" attribute="1" defaultMemberUniqueName="[Magnitud_Metaproducto].[% Avance total Plan de Desarrollo].[All]" allUniqueName="[Magnitud_Metaproducto].[% Avance total Plan de Desarrollo].[All]" dimensionUniqueName="[Magnitud_Metaproducto]" displayFolder="" count="0" memberValueDatatype="5" unbalanced="0"/>
    <cacheHierarchy uniqueName="[Magnitud_Metaproducto].[Faltante]" caption="Faltante" attribute="1" defaultMemberUniqueName="[Magnitud_Metaproducto].[Faltante].[All]" allUniqueName="[Magnitud_Metaproducto].[Faltante].[All]" dimensionUniqueName="[Magnitud_Metaproducto]" displayFolder="" count="0" memberValueDatatype="5" unbalanced="0"/>
    <cacheHierarchy uniqueName="[Proyectos_inversion].[py_id_rep]" caption="py_id_rep" attribute="1" defaultMemberUniqueName="[Proyectos_inversion].[py_id_rep].[All]" allUniqueName="[Proyectos_inversion].[py_id_rep].[All]" dimensionUniqueName="[Proyectos_inversion]" displayFolder="" count="0" memberValueDatatype="20" unbalanced="0"/>
    <cacheHierarchy uniqueName="[Proyectos_inversion].[py_id]" caption="py_id" attribute="1" defaultMemberUniqueName="[Proyectos_inversion].[py_id].[All]" allUniqueName="[Proyectos_inversion].[py_id].[All]" dimensionUniqueName="[Proyectos_inversion]" displayFolder="" count="0" memberValueDatatype="130" unbalanced="0"/>
    <cacheHierarchy uniqueName="[Proyectos_inversion].[Cod Plan de desarrollo]" caption="Cod Plan de desarrollo" attribute="1" defaultMemberUniqueName="[Proyectos_inversion].[Cod Plan de desarrollo].[All]" allUniqueName="[Proyectos_inversion].[Cod Plan de desarrollo].[All]" dimensionUniqueName="[Proyectos_inversion]" displayFolder="" count="0" memberValueDatatype="20" unbalanced="0"/>
    <cacheHierarchy uniqueName="[Proyectos_inversion].[Vigencia reporte]" caption="Vigencia reporte" attribute="1" defaultMemberUniqueName="[Proyectos_inversion].[Vigencia reporte].[All]" allUniqueName="[Proyectos_inversion].[Vigencia reporte].[All]" dimensionUniqueName="[Proyectos_inversion]" displayFolder="" count="0" memberValueDatatype="20" unbalanced="0"/>
    <cacheHierarchy uniqueName="[Proyectos_inversion].[Versión plan de acción]" caption="Versión plan de acción" attribute="1" defaultMemberUniqueName="[Proyectos_inversion].[Versión plan de acción].[All]" allUniqueName="[Proyectos_inversion].[Versión plan de acción].[All]" dimensionUniqueName="[Proyectos_inversion]" displayFolder="" count="0" memberValueDatatype="20" unbalanced="0"/>
    <cacheHierarchy uniqueName="[Proyectos_inversion].[Cod Sector]" caption="Cod Sector" attribute="1" defaultMemberUniqueName="[Proyectos_inversion].[Cod Sector].[All]" allUniqueName="[Proyectos_inversion].[Cod Sector].[All]" dimensionUniqueName="[Proyectos_inversion]" displayFolder="" count="0" memberValueDatatype="20" unbalanced="0"/>
    <cacheHierarchy uniqueName="[Proyectos_inversion].[Cod Entidad]" caption="Cod Entidad" attribute="1" defaultMemberUniqueName="[Proyectos_inversion].[Cod Entidad].[All]" allUniqueName="[Proyectos_inversion].[Cod Entidad].[All]" dimensionUniqueName="[Proyectos_inversion]" displayFolder="" count="0" memberValueDatatype="20" unbalanced="0"/>
    <cacheHierarchy uniqueName="[Proyectos_inversion].[Cod interno programa]" caption="Cod interno programa" attribute="1" defaultMemberUniqueName="[Proyectos_inversion].[Cod interno programa].[All]" allUniqueName="[Proyectos_inversion].[Cod interno programa].[All]" dimensionUniqueName="[Proyectos_inversion]" displayFolder="" count="0" memberValueDatatype="20" unbalanced="0"/>
    <cacheHierarchy uniqueName="[Proyectos_inversion].[Cod Proyecto prioritario]" caption="Cod Proyecto prioritario" attribute="1" defaultMemberUniqueName="[Proyectos_inversion].[Cod Proyecto prioritario].[All]" allUniqueName="[Proyectos_inversion].[Cod Proyecto prioritario].[All]" dimensionUniqueName="[Proyectos_inversion]" displayFolder="" count="0" memberValueDatatype="20" unbalanced="0"/>
    <cacheHierarchy uniqueName="[Proyectos_inversion].[Cod Meta Producto]" caption="Cod Meta Producto" attribute="1" defaultMemberUniqueName="[Proyectos_inversion].[Cod Meta Producto].[All]" allUniqueName="[Proyectos_inversion].[Cod Meta Producto].[All]" dimensionUniqueName="[Proyectos_inversion]" displayFolder="" count="0" memberValueDatatype="20" unbalanced="0"/>
    <cacheHierarchy uniqueName="[Proyectos_inversion].[Codigo proyecto inversión]" caption="Codigo proyecto inversión" attribute="1" defaultMemberUniqueName="[Proyectos_inversion].[Codigo proyecto inversión].[All]" allUniqueName="[Proyectos_inversion].[Codigo proyecto inversión].[All]" dimensionUniqueName="[Proyectos_inversion]" displayFolder="" count="0" memberValueDatatype="20" unbalanced="0"/>
    <cacheHierarchy uniqueName="[Proyectos_inversion].[py_n7_diferente]" caption="py_n7_diferente" attribute="1" defaultMemberUniqueName="[Proyectos_inversion].[py_n7_diferente].[All]" allUniqueName="[Proyectos_inversion].[py_n7_diferente].[All]" dimensionUniqueName="[Proyectos_inversion]" displayFolder="" count="0" memberValueDatatype="20" unbalanced="0"/>
    <cacheHierarchy uniqueName="[Proyectos_inversion].[Proyecto de inversión]" caption="Proyecto de inversión" attribute="1" defaultMemberUniqueName="[Proyectos_inversion].[Proyecto de inversión].[All]" allUniqueName="[Proyectos_inversion].[Proyecto de inversión].[All]" dimensionUniqueName="[Proyectos_inversion]" displayFolder="" count="0" memberValueDatatype="130" unbalanced="0"/>
    <cacheHierarchy uniqueName="[Proyectos_inversion].[Codigo interno meta]" caption="Codigo interno meta" attribute="1" defaultMemberUniqueName="[Proyectos_inversion].[Codigo interno meta].[All]" allUniqueName="[Proyectos_inversion].[Codigo interno meta].[All]" dimensionUniqueName="[Proyectos_inversion]" displayFolder="" count="0" memberValueDatatype="20" unbalanced="0"/>
    <cacheHierarchy uniqueName="[Proyectos_inversion].[Tipo anualización]" caption="Tipo anualización" attribute="1" defaultMemberUniqueName="[Proyectos_inversion].[Tipo anualización].[All]" allUniqueName="[Proyectos_inversion].[Tipo anualización].[All]" dimensionUniqueName="[Proyectos_inversion]" displayFolder="" count="0" memberValueDatatype="20" unbalanced="0"/>
    <cacheHierarchy uniqueName="[Proyectos_inversion].[Meta proyecto]" caption="Meta proyecto" attribute="1" defaultMemberUniqueName="[Proyectos_inversion].[Meta proyecto].[All]" allUniqueName="[Proyectos_inversion].[Meta proyecto].[All]" dimensionUniqueName="[Proyectos_inversion]" displayFolder="" count="0" memberValueDatatype="130" unbalanced="0"/>
    <cacheHierarchy uniqueName="[Proyectos_inversion].[Estado meta]" caption="Estado meta" attribute="1" defaultMemberUniqueName="[Proyectos_inversion].[Estado meta].[All]" allUniqueName="[Proyectos_inversion].[Estado meta].[All]" dimensionUniqueName="[Proyectos_inversion]" displayFolder="" count="0" memberValueDatatype="130" unbalanced="0"/>
    <cacheHierarchy uniqueName="[Proyectos_inversion].[Magnitud programada 2016]" caption="Magnitud programada 2016" attribute="1" defaultMemberUniqueName="[Proyectos_inversion].[Magnitud programada 2016].[All]" allUniqueName="[Proyectos_inversion].[Magnitud programada 2016].[All]" dimensionUniqueName="[Proyectos_inversion]" displayFolder="" count="0" memberValueDatatype="5" unbalanced="0"/>
    <cacheHierarchy uniqueName="[Proyectos_inversion].[Magnitud ejecutada 2016]" caption="Magnitud ejecutada 2016" attribute="1" defaultMemberUniqueName="[Proyectos_inversion].[Magnitud ejecutada 2016].[All]" allUniqueName="[Proyectos_inversion].[Magnitud ejecutada 2016].[All]" dimensionUniqueName="[Proyectos_inversion]" displayFolder="" count="0" memberValueDatatype="5" unbalanced="0"/>
    <cacheHierarchy uniqueName="[Proyectos_inversion].[% avance 2016]" caption="% avance 2016" attribute="1" defaultMemberUniqueName="[Proyectos_inversion].[% avance 2016].[All]" allUniqueName="[Proyectos_inversion].[% avance 2016].[All]" dimensionUniqueName="[Proyectos_inversion]" displayFolder="" count="0" memberValueDatatype="5" unbalanced="0"/>
    <cacheHierarchy uniqueName="[Proyectos_inversion].[Magnitud programada 2017]" caption="Magnitud programada 2017" attribute="1" defaultMemberUniqueName="[Proyectos_inversion].[Magnitud programada 2017].[All]" allUniqueName="[Proyectos_inversion].[Magnitud programada 2017].[All]" dimensionUniqueName="[Proyectos_inversion]" displayFolder="" count="0" memberValueDatatype="5" unbalanced="0"/>
    <cacheHierarchy uniqueName="[Proyectos_inversion].[Magnitud ejecutada 2017]" caption="Magnitud ejecutada 2017" attribute="1" defaultMemberUniqueName="[Proyectos_inversion].[Magnitud ejecutada 2017].[All]" allUniqueName="[Proyectos_inversion].[Magnitud ejecutada 2017].[All]" dimensionUniqueName="[Proyectos_inversion]" displayFolder="" count="0" memberValueDatatype="5" unbalanced="0"/>
    <cacheHierarchy uniqueName="[Proyectos_inversion].[% avance 2017]" caption="% avance 2017" attribute="1" defaultMemberUniqueName="[Proyectos_inversion].[% avance 2017].[All]" allUniqueName="[Proyectos_inversion].[% avance 2017].[All]" dimensionUniqueName="[Proyectos_inversion]" displayFolder="" count="0" memberValueDatatype="5" unbalanced="0"/>
    <cacheHierarchy uniqueName="[Proyectos_inversion].[Magnitud programada 2018]" caption="Magnitud programada 2018" attribute="1" defaultMemberUniqueName="[Proyectos_inversion].[Magnitud programada 2018].[All]" allUniqueName="[Proyectos_inversion].[Magnitud programada 2018].[All]" dimensionUniqueName="[Proyectos_inversion]" displayFolder="" count="0" memberValueDatatype="5" unbalanced="0"/>
    <cacheHierarchy uniqueName="[Proyectos_inversion].[Magnitud ejecutada 2018]" caption="Magnitud ejecutada 2018" attribute="1" defaultMemberUniqueName="[Proyectos_inversion].[Magnitud ejecutada 2018].[All]" allUniqueName="[Proyectos_inversion].[Magnitud ejecutada 2018].[All]" dimensionUniqueName="[Proyectos_inversion]" displayFolder="" count="0" memberValueDatatype="5" unbalanced="0"/>
    <cacheHierarchy uniqueName="[Proyectos_inversion].[% avance 2018]" caption="% avance 2018" attribute="1" defaultMemberUniqueName="[Proyectos_inversion].[% avance 2018].[All]" allUniqueName="[Proyectos_inversion].[% avance 2018].[All]" dimensionUniqueName="[Proyectos_inversion]" displayFolder="" count="0" memberValueDatatype="5" unbalanced="0"/>
    <cacheHierarchy uniqueName="[Proyectos_inversion].[Magnitud programada 2019]" caption="Magnitud programada 2019" attribute="1" defaultMemberUniqueName="[Proyectos_inversion].[Magnitud programada 2019].[All]" allUniqueName="[Proyectos_inversion].[Magnitud programada 2019].[All]" dimensionUniqueName="[Proyectos_inversion]" displayFolder="" count="0" memberValueDatatype="5" unbalanced="0"/>
    <cacheHierarchy uniqueName="[Proyectos_inversion].[Magnitud ejecutada 2019]" caption="Magnitud ejecutada 2019" attribute="1" defaultMemberUniqueName="[Proyectos_inversion].[Magnitud ejecutada 2019].[All]" allUniqueName="[Proyectos_inversion].[Magnitud ejecutada 2019].[All]" dimensionUniqueName="[Proyectos_inversion]" displayFolder="" count="0" memberValueDatatype="5" unbalanced="0"/>
    <cacheHierarchy uniqueName="[Proyectos_inversion].[% avance 2019]" caption="% avance 2019" attribute="1" defaultMemberUniqueName="[Proyectos_inversion].[% avance 2019].[All]" allUniqueName="[Proyectos_inversion].[% avance 2019].[All]" dimensionUniqueName="[Proyectos_inversion]" displayFolder="" count="0" memberValueDatatype="5" unbalanced="0"/>
    <cacheHierarchy uniqueName="[Proyectos_inversion].[Magnitud programada 2020]" caption="Magnitud programada 2020" attribute="1" defaultMemberUniqueName="[Proyectos_inversion].[Magnitud programada 2020].[All]" allUniqueName="[Proyectos_inversion].[Magnitud programada 2020].[All]" dimensionUniqueName="[Proyectos_inversion]" displayFolder="" count="0" memberValueDatatype="5" unbalanced="0"/>
    <cacheHierarchy uniqueName="[Proyectos_inversion].[Magnitud ejecutada 2020]" caption="Magnitud ejecutada 2020" attribute="1" defaultMemberUniqueName="[Proyectos_inversion].[Magnitud ejecutada 2020].[All]" allUniqueName="[Proyectos_inversion].[Magnitud ejecutada 2020].[All]" dimensionUniqueName="[Proyectos_inversion]" displayFolder="" count="0" memberValueDatatype="5" unbalanced="0"/>
    <cacheHierarchy uniqueName="[Proyectos_inversion].[% avance 2020]" caption="% avance 2020" attribute="1" defaultMemberUniqueName="[Proyectos_inversion].[% avance 2020].[All]" allUniqueName="[Proyectos_inversion].[% avance 2020].[All]" dimensionUniqueName="[Proyectos_inversion]" displayFolder="" count="0" memberValueDatatype="5" unbalanced="0"/>
    <cacheHierarchy uniqueName="[Proyectos_inversion].[Magnitud programada PDD]" caption="Magnitud programada PDD" attribute="1" defaultMemberUniqueName="[Proyectos_inversion].[Magnitud programada PDD].[All]" allUniqueName="[Proyectos_inversion].[Magnitud programada PDD].[All]" dimensionUniqueName="[Proyectos_inversion]" displayFolder="" count="0" memberValueDatatype="20" unbalanced="0"/>
    <cacheHierarchy uniqueName="[Proyectos_inversion].[Magnitud ejecutada PDD]" caption="Magnitud ejecutada PDD" attribute="1" defaultMemberUniqueName="[Proyectos_inversion].[Magnitud ejecutada PDD].[All]" allUniqueName="[Proyectos_inversion].[Magnitud ejecutada PDD].[All]" dimensionUniqueName="[Proyectos_inversion]" displayFolder="" count="0" memberValueDatatype="5" unbalanced="0"/>
    <cacheHierarchy uniqueName="[Proyectos_inversion].[% Avance PDD]" caption="% Avance PDD" attribute="1" defaultMemberUniqueName="[Proyectos_inversion].[% Avance PDD].[All]" allUniqueName="[Proyectos_inversion].[% Avance PDD].[All]" dimensionUniqueName="[Proyectos_inversion]" displayFolder="" count="0" memberValueDatatype="5" unbalanced="0"/>
    <cacheHierarchy uniqueName="[Proyectos_inversion].[$ programados 2016]" caption="$ programados 2016" attribute="1" defaultMemberUniqueName="[Proyectos_inversion].[$ programados 2016].[All]" allUniqueName="[Proyectos_inversion].[$ programados 2016].[All]" dimensionUniqueName="[Proyectos_inversion]" displayFolder="" count="0" memberValueDatatype="5" unbalanced="0"/>
    <cacheHierarchy uniqueName="[Proyectos_inversion].[$ ejecutados 2016]" caption="$ ejecutados 2016" attribute="1" defaultMemberUniqueName="[Proyectos_inversion].[$ ejecutados 2016].[All]" allUniqueName="[Proyectos_inversion].[$ ejecutados 2016].[All]" dimensionUniqueName="[Proyectos_inversion]" displayFolder="" count="0" memberValueDatatype="5" unbalanced="0"/>
    <cacheHierarchy uniqueName="[Proyectos_inversion].[% Avance $ 2016]" caption="% Avance $ 2016" attribute="1" defaultMemberUniqueName="[Proyectos_inversion].[% Avance $ 2016].[All]" allUniqueName="[Proyectos_inversion].[% Avance $ 2016].[All]" dimensionUniqueName="[Proyectos_inversion]" displayFolder="" count="0" memberValueDatatype="5" unbalanced="0"/>
    <cacheHierarchy uniqueName="[Proyectos_inversion].[$ programados 2017]" caption="$ programados 2017" attribute="1" defaultMemberUniqueName="[Proyectos_inversion].[$ programados 2017].[All]" allUniqueName="[Proyectos_inversion].[$ programados 2017].[All]" dimensionUniqueName="[Proyectos_inversion]" displayFolder="" count="0" memberValueDatatype="5" unbalanced="0"/>
    <cacheHierarchy uniqueName="[Proyectos_inversion].[$ ejecutados 2017]" caption="$ ejecutados 2017" attribute="1" defaultMemberUniqueName="[Proyectos_inversion].[$ ejecutados 2017].[All]" allUniqueName="[Proyectos_inversion].[$ ejecutados 2017].[All]" dimensionUniqueName="[Proyectos_inversion]" displayFolder="" count="0" memberValueDatatype="5" unbalanced="0"/>
    <cacheHierarchy uniqueName="[Proyectos_inversion].[% Avance $ 2017]" caption="% Avance $ 2017" attribute="1" defaultMemberUniqueName="[Proyectos_inversion].[% Avance $ 2017].[All]" allUniqueName="[Proyectos_inversion].[% Avance $ 2017].[All]" dimensionUniqueName="[Proyectos_inversion]" displayFolder="" count="0" memberValueDatatype="5" unbalanced="0"/>
    <cacheHierarchy uniqueName="[Proyectos_inversion].[$ programados 2018]" caption="$ programados 2018" attribute="1" defaultMemberUniqueName="[Proyectos_inversion].[$ programados 2018].[All]" allUniqueName="[Proyectos_inversion].[$ programados 2018].[All]" dimensionUniqueName="[Proyectos_inversion]" displayFolder="" count="0" memberValueDatatype="5" unbalanced="0"/>
    <cacheHierarchy uniqueName="[Proyectos_inversion].[$ ejecutados 2018]" caption="$ ejecutados 2018" attribute="1" defaultMemberUniqueName="[Proyectos_inversion].[$ ejecutados 2018].[All]" allUniqueName="[Proyectos_inversion].[$ ejecutados 2018].[All]" dimensionUniqueName="[Proyectos_inversion]" displayFolder="" count="0" memberValueDatatype="5" unbalanced="0"/>
    <cacheHierarchy uniqueName="[Proyectos_inversion].[% Avance $ 2018]" caption="% Avance $ 2018" attribute="1" defaultMemberUniqueName="[Proyectos_inversion].[% Avance $ 2018].[All]" allUniqueName="[Proyectos_inversion].[% Avance $ 2018].[All]" dimensionUniqueName="[Proyectos_inversion]" displayFolder="" count="0" memberValueDatatype="5" unbalanced="0"/>
    <cacheHierarchy uniqueName="[Proyectos_inversion].[$ programados 2019]" caption="$ programados 2019" attribute="1" defaultMemberUniqueName="[Proyectos_inversion].[$ programados 2019].[All]" allUniqueName="[Proyectos_inversion].[$ programados 2019].[All]" dimensionUniqueName="[Proyectos_inversion]" displayFolder="" count="0" memberValueDatatype="5" unbalanced="0"/>
    <cacheHierarchy uniqueName="[Proyectos_inversion].[$ ejecutados 2019]" caption="$ ejecutados 2019" attribute="1" defaultMemberUniqueName="[Proyectos_inversion].[$ ejecutados 2019].[All]" allUniqueName="[Proyectos_inversion].[$ ejecutados 2019].[All]" dimensionUniqueName="[Proyectos_inversion]" displayFolder="" count="0" memberValueDatatype="5" unbalanced="0"/>
    <cacheHierarchy uniqueName="[Proyectos_inversion].[% Avance $ 2019]" caption="% Avance $ 2019" attribute="1" defaultMemberUniqueName="[Proyectos_inversion].[% Avance $ 2019].[All]" allUniqueName="[Proyectos_inversion].[% Avance $ 2019].[All]" dimensionUniqueName="[Proyectos_inversion]" displayFolder="" count="0" memberValueDatatype="5" unbalanced="0"/>
    <cacheHierarchy uniqueName="[Proyectos_inversion].[$ programados 2020]" caption="$ programados 2020" attribute="1" defaultMemberUniqueName="[Proyectos_inversion].[$ programados 2020].[All]" allUniqueName="[Proyectos_inversion].[$ programados 2020].[All]" dimensionUniqueName="[Proyectos_inversion]" displayFolder="" count="0" memberValueDatatype="5" unbalanced="0"/>
    <cacheHierarchy uniqueName="[Proyectos_inversion].[$ ejecutados 2020]" caption="$ ejecutados 2020" attribute="1" defaultMemberUniqueName="[Proyectos_inversion].[$ ejecutados 2020].[All]" allUniqueName="[Proyectos_inversion].[$ ejecutados 2020].[All]" dimensionUniqueName="[Proyectos_inversion]" displayFolder="" count="0" memberValueDatatype="5" unbalanced="0"/>
    <cacheHierarchy uniqueName="[Proyectos_inversion].[% Avance $ 2020]" caption="% Avance $ 2020" attribute="1" defaultMemberUniqueName="[Proyectos_inversion].[% Avance $ 2020].[All]" allUniqueName="[Proyectos_inversion].[% Avance $ 2020].[All]" dimensionUniqueName="[Proyectos_inversion]" displayFolder="" count="0" memberValueDatatype="5" unbalanced="0"/>
    <cacheHierarchy uniqueName="[Proyectos_inversion].[$ programados PDD]" caption="$ programados PDD" attribute="1" defaultMemberUniqueName="[Proyectos_inversion].[$ programados PDD].[All]" allUniqueName="[Proyectos_inversion].[$ programados PDD].[All]" dimensionUniqueName="[Proyectos_inversion]" displayFolder="" count="0" memberValueDatatype="5" unbalanced="0"/>
    <cacheHierarchy uniqueName="[Proyectos_inversion].[$ ejecutados PDD]" caption="$ ejecutados PDD" attribute="1" defaultMemberUniqueName="[Proyectos_inversion].[$ ejecutados PDD].[All]" allUniqueName="[Proyectos_inversion].[$ ejecutados PDD].[All]" dimensionUniqueName="[Proyectos_inversion]" displayFolder="" count="0" memberValueDatatype="5" unbalanced="0"/>
    <cacheHierarchy uniqueName="[Proyectos_inversion].[% Avance $ PDD]" caption="% Avance $ PDD" attribute="1" defaultMemberUniqueName="[Proyectos_inversion].[% Avance $ PDD].[All]" allUniqueName="[Proyectos_inversion].[% Avance $ PDD].[All]" dimensionUniqueName="[Proyectos_inversion]" displayFolder="" count="0" memberValueDatatype="5" unbalanced="0"/>
    <cacheHierarchy uniqueName="[Recursos_Metaproducto].[gral_id_rep]" caption="gral_id_rep" attribute="1" defaultMemberUniqueName="[Recursos_Metaproducto].[gral_id_rep].[All]" allUniqueName="[Recursos_Metaproducto].[gral_id_rep].[All]" dimensionUniqueName="[Recursos_Metaproducto]" displayFolder="" count="0" memberValueDatatype="20" unbalanced="0"/>
    <cacheHierarchy uniqueName="[Recursos_Metaproducto].[gral_id]" caption="gral_id" attribute="1" defaultMemberUniqueName="[Recursos_Metaproducto].[gral_id].[All]" allUniqueName="[Recursos_Metaproducto].[gral_id].[All]" dimensionUniqueName="[Recursos_Metaproducto]" displayFolder="" count="0" memberValueDatatype="130" unbalanced="0"/>
    <cacheHierarchy uniqueName="[Recursos_Metaproducto].[Cod Plan de desarrollo]" caption="Cod Plan de desarrollo" attribute="1" defaultMemberUniqueName="[Recursos_Metaproducto].[Cod Plan de desarrollo].[All]" allUniqueName="[Recursos_Metaproducto].[Cod Plan de desarrollo].[All]" dimensionUniqueName="[Recursos_Metaproducto]" displayFolder="" count="0" memberValueDatatype="20" unbalanced="0"/>
    <cacheHierarchy uniqueName="[Recursos_Metaproducto].[Nombre plan de desarrollo]" caption="Nombre plan de desarrollo" attribute="1" defaultMemberUniqueName="[Recursos_Metaproducto].[Nombre plan de desarrollo].[All]" allUniqueName="[Recursos_Metaproducto].[Nombre plan de desarrollo].[All]" dimensionUniqueName="[Recursos_Metaproducto]" displayFolder="" count="0" memberValueDatatype="130" unbalanced="0"/>
    <cacheHierarchy uniqueName="[Recursos_Metaproducto].[Vigencia reporte]" caption="Vigencia reporte" attribute="1" defaultMemberUniqueName="[Recursos_Metaproducto].[Vigencia reporte].[All]" allUniqueName="[Recursos_Metaproducto].[Vigencia reporte].[All]" dimensionUniqueName="[Recursos_Metaproducto]" displayFolder="" count="0" memberValueDatatype="20" unbalanced="0"/>
    <cacheHierarchy uniqueName="[Recursos_Metaproducto].[Fecha seguimiento]" caption="Fecha seguimiento" attribute="1" defaultMemberUniqueName="[Recursos_Metaproducto].[Fecha seguimiento].[All]" allUniqueName="[Recursos_Metaproducto].[Fecha seguimiento].[All]" dimensionUniqueName="[Recursos_Metaproducto]" displayFolder="" count="0" memberValueDatatype="130" unbalanced="0"/>
    <cacheHierarchy uniqueName="[Recursos_Metaproducto].[Recursos tipo]" caption="Recursos tipo" attribute="1" defaultMemberUniqueName="[Recursos_Metaproducto].[Recursos tipo].[All]" allUniqueName="[Recursos_Metaproducto].[Recursos tipo].[All]" dimensionUniqueName="[Recursos_Metaproducto]" displayFolder="" count="0" memberValueDatatype="130" unbalanced="0"/>
    <cacheHierarchy uniqueName="[Recursos_Metaproducto].[Versión plan de acción]" caption="Versión plan de acción" attribute="1" defaultMemberUniqueName="[Recursos_Metaproducto].[Versión plan de acción].[All]" allUniqueName="[Recursos_Metaproducto].[Versión plan de acción].[All]" dimensionUniqueName="[Recursos_Metaproducto]" displayFolder="" count="0" memberValueDatatype="20" unbalanced="0"/>
    <cacheHierarchy uniqueName="[Recursos_Metaproducto].[Descripción versión plan de acción]" caption="Descripción versión plan de acción" attribute="1" defaultMemberUniqueName="[Recursos_Metaproducto].[Descripción versión plan de acción].[All]" allUniqueName="[Recursos_Metaproducto].[Descripción versión plan de acción].[All]" dimensionUniqueName="[Recursos_Metaproducto]" displayFolder="" count="0" memberValueDatatype="130" unbalanced="0"/>
    <cacheHierarchy uniqueName="[Recursos_Metaproducto].[Cod Sector]" caption="Cod Sector" attribute="1" defaultMemberUniqueName="[Recursos_Metaproducto].[Cod Sector].[All]" allUniqueName="[Recursos_Metaproducto].[Cod Sector].[All]" dimensionUniqueName="[Recursos_Metaproducto]" displayFolder="" count="0" memberValueDatatype="20" unbalanced="0"/>
    <cacheHierarchy uniqueName="[Recursos_Metaproducto].[Sector]" caption="Sector" attribute="1" defaultMemberUniqueName="[Recursos_Metaproducto].[Sector].[All]" allUniqueName="[Recursos_Metaproducto].[Sector].[All]" dimensionUniqueName="[Recursos_Metaproducto]" displayFolder="" count="0" memberValueDatatype="130" unbalanced="0"/>
    <cacheHierarchy uniqueName="[Recursos_Metaproducto].[Cod Entidad]" caption="Cod Entidad" attribute="1" defaultMemberUniqueName="[Recursos_Metaproducto].[Cod Entidad].[All]" allUniqueName="[Recursos_Metaproducto].[Cod Entidad].[All]" dimensionUniqueName="[Recursos_Metaproducto]" displayFolder="" count="0" memberValueDatatype="20" unbalanced="0"/>
    <cacheHierarchy uniqueName="[Recursos_Metaproducto].[Entidad]" caption="Entidad" attribute="1" defaultMemberUniqueName="[Recursos_Metaproducto].[Entidad].[All]" allUniqueName="[Recursos_Metaproducto].[Entidad].[All]" dimensionUniqueName="[Recursos_Metaproducto]" displayFolder="" count="0" memberValueDatatype="130" unbalanced="0"/>
    <cacheHierarchy uniqueName="[Recursos_Metaproducto].[Cod Pilar / Eje]" caption="Cod Pilar / Eje" attribute="1" defaultMemberUniqueName="[Recursos_Metaproducto].[Cod Pilar / Eje].[All]" allUniqueName="[Recursos_Metaproducto].[Cod Pilar / Eje].[All]" dimensionUniqueName="[Recursos_Metaproducto]" displayFolder="" count="0" memberValueDatatype="20" unbalanced="0"/>
    <cacheHierarchy uniqueName="[Recursos_Metaproducto].[Pilar / Eje]" caption="Pilar / Eje" attribute="1" defaultMemberUniqueName="[Recursos_Metaproducto].[Pilar / Eje].[All]" allUniqueName="[Recursos_Metaproducto].[Pilar / Eje].[All]" dimensionUniqueName="[Recursos_Metaproducto]" displayFolder="" count="0" memberValueDatatype="130" unbalanced="0"/>
    <cacheHierarchy uniqueName="[Recursos_Metaproducto].[Cod Programa]" caption="Cod Programa" attribute="1" defaultMemberUniqueName="[Recursos_Metaproducto].[Cod Programa].[All]" allUniqueName="[Recursos_Metaproducto].[Cod Programa].[All]" dimensionUniqueName="[Recursos_Metaproducto]" displayFolder="" count="0" memberValueDatatype="20" unbalanced="0"/>
    <cacheHierarchy uniqueName="[Recursos_Metaproducto].[Programa]" caption="Programa" attribute="1" defaultMemberUniqueName="[Recursos_Metaproducto].[Programa].[All]" allUniqueName="[Recursos_Metaproducto].[Programa].[All]" dimensionUniqueName="[Recursos_Metaproducto]" displayFolder="" count="0" memberValueDatatype="130" unbalanced="0"/>
    <cacheHierarchy uniqueName="[Recursos_Metaproducto].[gral_codigo_componente_n3]" caption="gral_codigo_componente_n3" attribute="1" defaultMemberUniqueName="[Recursos_Metaproducto].[gral_codigo_componente_n3].[All]" allUniqueName="[Recursos_Metaproducto].[gral_codigo_componente_n3].[All]" dimensionUniqueName="[Recursos_Metaproducto]" displayFolder="" count="0" memberValueDatatype="20" unbalanced="0"/>
    <cacheHierarchy uniqueName="[Recursos_Metaproducto].[gral_nombre_componente_n3]" caption="gral_nombre_componente_n3" attribute="1" defaultMemberUniqueName="[Recursos_Metaproducto].[gral_nombre_componente_n3].[All]" allUniqueName="[Recursos_Metaproducto].[gral_nombre_componente_n3].[All]" dimensionUniqueName="[Recursos_Metaproducto]" displayFolder="" count="0" memberValueDatatype="130" unbalanced="0"/>
    <cacheHierarchy uniqueName="[Recursos_Metaproducto].[gral_codigo_componente_n4]" caption="gral_codigo_componente_n4" attribute="1" defaultMemberUniqueName="[Recursos_Metaproducto].[gral_codigo_componente_n4].[All]" allUniqueName="[Recursos_Metaproducto].[gral_codigo_componente_n4].[All]" dimensionUniqueName="[Recursos_Metaproducto]" displayFolder="" count="0" memberValueDatatype="20" unbalanced="0"/>
    <cacheHierarchy uniqueName="[Recursos_Metaproducto].[gral_nombre_componente_n4]" caption="gral_nombre_componente_n4" attribute="1" defaultMemberUniqueName="[Recursos_Metaproducto].[gral_nombre_componente_n4].[All]" allUniqueName="[Recursos_Metaproducto].[gral_nombre_componente_n4].[All]" dimensionUniqueName="[Recursos_Metaproducto]" displayFolder="" count="0" memberValueDatatype="130" unbalanced="0"/>
    <cacheHierarchy uniqueName="[Recursos_Metaproducto].[gral_codigo_componente_n5]" caption="gral_codigo_componente_n5" attribute="1" defaultMemberUniqueName="[Recursos_Metaproducto].[gral_codigo_componente_n5].[All]" allUniqueName="[Recursos_Metaproducto].[gral_codigo_componente_n5].[All]" dimensionUniqueName="[Recursos_Metaproducto]" displayFolder="" count="0" memberValueDatatype="20" unbalanced="0"/>
    <cacheHierarchy uniqueName="[Recursos_Metaproducto].[gral_nombre_componente_n5]" caption="gral_nombre_componente_n5" attribute="1" defaultMemberUniqueName="[Recursos_Metaproducto].[gral_nombre_componente_n5].[All]" allUniqueName="[Recursos_Metaproducto].[gral_nombre_componente_n5].[All]" dimensionUniqueName="[Recursos_Metaproducto]" displayFolder="" count="0" memberValueDatatype="130" unbalanced="0"/>
    <cacheHierarchy uniqueName="[Recursos_Metaproducto].[gral_codigo_componente_n6]" caption="gral_codigo_componente_n6" attribute="1" defaultMemberUniqueName="[Recursos_Metaproducto].[gral_codigo_componente_n6].[All]" allUniqueName="[Recursos_Metaproducto].[gral_codigo_componente_n6].[All]" dimensionUniqueName="[Recursos_Metaproducto]" displayFolder="" count="0" memberValueDatatype="20" unbalanced="0"/>
    <cacheHierarchy uniqueName="[Recursos_Metaproducto].[gral_nombre_componente_n6]" caption="gral_nombre_componente_n6" attribute="1" defaultMemberUniqueName="[Recursos_Metaproducto].[gral_nombre_componente_n6].[All]" allUniqueName="[Recursos_Metaproducto].[gral_nombre_componente_n6].[All]" dimensionUniqueName="[Recursos_Metaproducto]" displayFolder="" count="0" memberValueDatatype="130" unbalanced="0"/>
    <cacheHierarchy uniqueName="[Recursos_Metaproducto].[gral_codigo_componente_n7]" caption="gral_codigo_componente_n7" attribute="1" defaultMemberUniqueName="[Recursos_Metaproducto].[gral_codigo_componente_n7].[All]" allUniqueName="[Recursos_Metaproducto].[gral_codigo_componente_n7].[All]" dimensionUniqueName="[Recursos_Metaproducto]" displayFolder="" count="0" memberValueDatatype="20" unbalanced="0"/>
    <cacheHierarchy uniqueName="[Recursos_Metaproducto].[Programa2]" caption="Programa2" attribute="1" defaultMemberUniqueName="[Recursos_Metaproducto].[Programa2].[All]" allUniqueName="[Recursos_Metaproducto].[Programa2].[All]" dimensionUniqueName="[Recursos_Metaproducto]" displayFolder="" count="0" memberValueDatatype="130" unbalanced="0"/>
    <cacheHierarchy uniqueName="[Recursos_Metaproducto].[Cod interno programa]" caption="Cod interno programa" attribute="1" defaultMemberUniqueName="[Recursos_Metaproducto].[Cod interno programa].[All]" allUniqueName="[Recursos_Metaproducto].[Cod interno programa].[All]" dimensionUniqueName="[Recursos_Metaproducto]" displayFolder="" count="0" memberValueDatatype="20" unbalanced="0"/>
    <cacheHierarchy uniqueName="[Recursos_Metaproducto].[Cod Proyecto prioritario]" caption="Cod Proyecto prioritario" attribute="1" defaultMemberUniqueName="[Recursos_Metaproducto].[Cod Proyecto prioritario].[All]" allUniqueName="[Recursos_Metaproducto].[Cod Proyecto prioritario].[All]" dimensionUniqueName="[Recursos_Metaproducto]" displayFolder="" count="0" memberValueDatatype="20" unbalanced="0"/>
    <cacheHierarchy uniqueName="[Recursos_Metaproducto].[Proyecto prioritario]" caption="Proyecto prioritario" attribute="1" defaultMemberUniqueName="[Recursos_Metaproducto].[Proyecto prioritario].[All]" allUniqueName="[Recursos_Metaproducto].[Proyecto prioritario].[All]" dimensionUniqueName="[Recursos_Metaproducto]" displayFolder="" count="0" memberValueDatatype="130" unbalanced="0"/>
    <cacheHierarchy uniqueName="[Recursos_Metaproducto].[Cod Meta Producto]" caption="Cod Meta Producto" attribute="1" defaultMemberUniqueName="[Recursos_Metaproducto].[Cod Meta Producto].[All]" allUniqueName="[Recursos_Metaproducto].[Cod Meta Producto].[All]" dimensionUniqueName="[Recursos_Metaproducto]" displayFolder="" count="2" memberValueDatatype="20" unbalanced="0">
      <fieldsUsage count="2">
        <fieldUsage x="-1"/>
        <fieldUsage x="4"/>
      </fieldsUsage>
    </cacheHierarchy>
    <cacheHierarchy uniqueName="[Recursos_Metaproducto].[Meta producto]" caption="Meta producto" attribute="1" defaultMemberUniqueName="[Recursos_Metaproducto].[Meta producto].[All]" allUniqueName="[Recursos_Metaproducto].[Meta producto].[All]" dimensionUniqueName="[Recursos_Metaproducto]" displayFolder="" count="0" memberValueDatatype="130" unbalanced="0"/>
    <cacheHierarchy uniqueName="[Recursos_Metaproducto].[$ programados 2016]" caption="$ programados 2016" attribute="1" defaultMemberUniqueName="[Recursos_Metaproducto].[$ programados 2016].[All]" allUniqueName="[Recursos_Metaproducto].[$ programados 2016].[All]" dimensionUniqueName="[Recursos_Metaproducto]" displayFolder="" count="0" memberValueDatatype="5" unbalanced="0"/>
    <cacheHierarchy uniqueName="[Recursos_Metaproducto].[$ ejecutados 2016]" caption="$ ejecutados 2016" attribute="1" defaultMemberUniqueName="[Recursos_Metaproducto].[$ ejecutados 2016].[All]" allUniqueName="[Recursos_Metaproducto].[$ ejecutados 2016].[All]" dimensionUniqueName="[Recursos_Metaproducto]" displayFolder="" count="0" memberValueDatatype="5" unbalanced="0"/>
    <cacheHierarchy uniqueName="[Recursos_Metaproducto].[% Avance $ 2016]" caption="% Avance $ 2016" attribute="1" defaultMemberUniqueName="[Recursos_Metaproducto].[% Avance $ 2016].[All]" allUniqueName="[Recursos_Metaproducto].[% Avance $ 2016].[All]" dimensionUniqueName="[Recursos_Metaproducto]" displayFolder="" count="0" memberValueDatatype="5" unbalanced="0"/>
    <cacheHierarchy uniqueName="[Recursos_Metaproducto].[$ programados 2017]" caption="$ programados 2017" attribute="1" defaultMemberUniqueName="[Recursos_Metaproducto].[$ programados 2017].[All]" allUniqueName="[Recursos_Metaproducto].[$ programados 2017].[All]" dimensionUniqueName="[Recursos_Metaproducto]" displayFolder="" count="0" memberValueDatatype="5" unbalanced="0"/>
    <cacheHierarchy uniqueName="[Recursos_Metaproducto].[$ ejecutados 2017]" caption="$ ejecutados 2017" attribute="1" defaultMemberUniqueName="[Recursos_Metaproducto].[$ ejecutados 2017].[All]" allUniqueName="[Recursos_Metaproducto].[$ ejecutados 2017].[All]" dimensionUniqueName="[Recursos_Metaproducto]" displayFolder="" count="0" memberValueDatatype="5" unbalanced="0"/>
    <cacheHierarchy uniqueName="[Recursos_Metaproducto].[% Avance $ 2017]" caption="% Avance $ 2017" attribute="1" defaultMemberUniqueName="[Recursos_Metaproducto].[% Avance $ 2017].[All]" allUniqueName="[Recursos_Metaproducto].[% Avance $ 2017].[All]" dimensionUniqueName="[Recursos_Metaproducto]" displayFolder="" count="0" memberValueDatatype="5" unbalanced="0"/>
    <cacheHierarchy uniqueName="[Recursos_Metaproducto].[$ programados 2018]" caption="$ programados 2018" attribute="1" defaultMemberUniqueName="[Recursos_Metaproducto].[$ programados 2018].[All]" allUniqueName="[Recursos_Metaproducto].[$ programados 2018].[All]" dimensionUniqueName="[Recursos_Metaproducto]" displayFolder="" count="0" memberValueDatatype="5" unbalanced="0"/>
    <cacheHierarchy uniqueName="[Recursos_Metaproducto].[$ ejecutados 2018]" caption="$ ejecutados 2018" attribute="1" defaultMemberUniqueName="[Recursos_Metaproducto].[$ ejecutados 2018].[All]" allUniqueName="[Recursos_Metaproducto].[$ ejecutados 2018].[All]" dimensionUniqueName="[Recursos_Metaproducto]" displayFolder="" count="0" memberValueDatatype="5" unbalanced="0"/>
    <cacheHierarchy uniqueName="[Recursos_Metaproducto].[% Avance $ 2018]" caption="% Avance $ 2018" attribute="1" defaultMemberUniqueName="[Recursos_Metaproducto].[% Avance $ 2018].[All]" allUniqueName="[Recursos_Metaproducto].[% Avance $ 2018].[All]" dimensionUniqueName="[Recursos_Metaproducto]" displayFolder="" count="0" memberValueDatatype="5" unbalanced="0"/>
    <cacheHierarchy uniqueName="[Recursos_Metaproducto].[$ programados 2019]" caption="$ programados 2019" attribute="1" defaultMemberUniqueName="[Recursos_Metaproducto].[$ programados 2019].[All]" allUniqueName="[Recursos_Metaproducto].[$ programados 2019].[All]" dimensionUniqueName="[Recursos_Metaproducto]" displayFolder="" count="0" memberValueDatatype="5" unbalanced="0"/>
    <cacheHierarchy uniqueName="[Recursos_Metaproducto].[$ ejecutados 2019]" caption="$ ejecutados 2019" attribute="1" defaultMemberUniqueName="[Recursos_Metaproducto].[$ ejecutados 2019].[All]" allUniqueName="[Recursos_Metaproducto].[$ ejecutados 2019].[All]" dimensionUniqueName="[Recursos_Metaproducto]" displayFolder="" count="0" memberValueDatatype="5" unbalanced="0"/>
    <cacheHierarchy uniqueName="[Recursos_Metaproducto].[% Avance $ 2019]" caption="% Avance $ 2019" attribute="1" defaultMemberUniqueName="[Recursos_Metaproducto].[% Avance $ 2019].[All]" allUniqueName="[Recursos_Metaproducto].[% Avance $ 2019].[All]" dimensionUniqueName="[Recursos_Metaproducto]" displayFolder="" count="0" memberValueDatatype="5" unbalanced="0"/>
    <cacheHierarchy uniqueName="[Recursos_Metaproducto].[$ programados 2020]" caption="$ programados 2020" attribute="1" defaultMemberUniqueName="[Recursos_Metaproducto].[$ programados 2020].[All]" allUniqueName="[Recursos_Metaproducto].[$ programados 2020].[All]" dimensionUniqueName="[Recursos_Metaproducto]" displayFolder="" count="0" memberValueDatatype="5" unbalanced="0"/>
    <cacheHierarchy uniqueName="[Recursos_Metaproducto].[$ ejecutados 2020]" caption="$ ejecutados 2020" attribute="1" defaultMemberUniqueName="[Recursos_Metaproducto].[$ ejecutados 2020].[All]" allUniqueName="[Recursos_Metaproducto].[$ ejecutados 2020].[All]" dimensionUniqueName="[Recursos_Metaproducto]" displayFolder="" count="0" memberValueDatatype="5" unbalanced="0"/>
    <cacheHierarchy uniqueName="[Recursos_Metaproducto].[% Avance $ 2020]" caption="% Avance $ 2020" attribute="1" defaultMemberUniqueName="[Recursos_Metaproducto].[% Avance $ 2020].[All]" allUniqueName="[Recursos_Metaproducto].[% Avance $ 2020].[All]" dimensionUniqueName="[Recursos_Metaproducto]" displayFolder="" count="0" memberValueDatatype="5" unbalanced="0"/>
    <cacheHierarchy uniqueName="[Recursos_Metaproducto].[$ programados PDD]" caption="$ programados PDD" attribute="1" defaultMemberUniqueName="[Recursos_Metaproducto].[$ programados PDD].[All]" allUniqueName="[Recursos_Metaproducto].[$ programados PDD].[All]" dimensionUniqueName="[Recursos_Metaproducto]" displayFolder="" count="0" memberValueDatatype="5" unbalanced="0"/>
    <cacheHierarchy uniqueName="[Recursos_Metaproducto].[$ ejecutados PDD]" caption="$ ejecutados PDD" attribute="1" defaultMemberUniqueName="[Recursos_Metaproducto].[$ ejecutados PDD].[All]" allUniqueName="[Recursos_Metaproducto].[$ ejecutados PDD].[All]" dimensionUniqueName="[Recursos_Metaproducto]" displayFolder="" count="0" memberValueDatatype="5" unbalanced="0"/>
    <cacheHierarchy uniqueName="[Recursos_Metaproducto].[% Avance $ PDD]" caption="% Avance $ PDD" attribute="1" defaultMemberUniqueName="[Recursos_Metaproducto].[% Avance $ PDD].[All]" allUniqueName="[Recursos_Metaproducto].[% Avance $ PDD].[All]" dimensionUniqueName="[Recursos_Metaproducto]" displayFolder="" count="0" memberValueDatatype="5" unbalanced="0"/>
    <cacheHierarchy uniqueName="[Recursos_Metaproducto].[Meta asociada]" caption="Meta asociada" attribute="1" defaultMemberUniqueName="[Recursos_Metaproducto].[Meta asociada].[All]" allUniqueName="[Recursos_Metaproducto].[Meta asociada].[All]" dimensionUniqueName="[Recursos_Metaproducto]" displayFolder="" count="0" memberValueDatatype="130" unbalanced="0"/>
    <cacheHierarchy uniqueName="[Measures].[__XL_Count Proyectos_inversion]" caption="__XL_Count Proyectos_inversion" measure="1" displayFolder="" measureGroup="Proyectos_inversion" count="0" hidden="1"/>
    <cacheHierarchy uniqueName="[Measures].[__XL_Count Magnitud_Metaproducto]" caption="__XL_Count Magnitud_Metaproducto" measure="1" displayFolder="" measureGroup="Magnitud_Metaproducto" count="0" hidden="1"/>
    <cacheHierarchy uniqueName="[Measures].[__XL_Count Recursos_Metaproducto]" caption="__XL_Count Recursos_Metaproducto" measure="1" displayFolder="" measureGroup="Recursos_Metaproducto" count="0" hidden="1"/>
    <cacheHierarchy uniqueName="[Measures].[__XL_Count Estructura_plan]" caption="__XL_Count Estructura_plan" measure="1" displayFolder="" measureGroup="Estructura_plan" count="0" hidden="1"/>
    <cacheHierarchy uniqueName="[Measures].[__No hay medidas definidas]" caption="__No hay medidas definidas" measure="1" displayFolder="" count="0" hidden="1"/>
    <cacheHierarchy uniqueName="[Measures].[Suma de Programación actual]" caption="Suma de Programación actual" measure="1" displayFolder="" measureGroup="Magnitud_Metaproducto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a de Ejecución]" caption="Suma de Ejecución" measure="1" displayFolder="" measureGroup="Magnitud_Metaproducto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a de $ programados 2016]" caption="Suma de $ program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a de $ ejecutados 2016]" caption="Suma de $ ejecut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a de $ programados 2017]" caption="Suma de $ program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$ ejecutados 2017]" caption="Suma de $ ejecut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8"/>
        </ext>
      </extLst>
    </cacheHierarchy>
    <cacheHierarchy uniqueName="[Measures].[Suma de $ programados 2018]" caption="Suma de $ program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0"/>
        </ext>
      </extLst>
    </cacheHierarchy>
    <cacheHierarchy uniqueName="[Measures].[Suma de $ ejecutados 2018]" caption="Suma de $ ejecut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1"/>
        </ext>
      </extLst>
    </cacheHierarchy>
    <cacheHierarchy uniqueName="[Measures].[Suma de $ programados 2019]" caption="Suma de $ program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3"/>
        </ext>
      </extLst>
    </cacheHierarchy>
    <cacheHierarchy uniqueName="[Measures].[Suma de $ ejecutados 2019]" caption="Suma de $ ejecut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4"/>
        </ext>
      </extLst>
    </cacheHierarchy>
    <cacheHierarchy uniqueName="[Measures].[Suma de $ programados 2020]" caption="Suma de $ program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6"/>
        </ext>
      </extLst>
    </cacheHierarchy>
    <cacheHierarchy uniqueName="[Measures].[Suma de $ ejecutados 2020]" caption="Suma de $ ejecut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7"/>
        </ext>
      </extLst>
    </cacheHierarchy>
    <cacheHierarchy uniqueName="[Measures].[Suma de % Avance total Plan de Desarrollo]" caption="Suma de % Avance total Plan de Desarroll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Faltante]" caption="Suma de Faltant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Magnitud programada 2016]" caption="Suma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Magnitud ejecutada 2016]" caption="Suma de Magnitud ejecut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Magnitud programada 2017]" caption="Suma de Magnitud program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Magnitud ejecutada 2017]" caption="Suma de Magnitud ejecut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a de % avance 2016]" caption="Suma de % avance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% avance 2017]" caption="Suma de % avance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Magnitud programada 2018]" caption="Suma de Magnitud program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a de Magnitud ejecutada 2018]" caption="Suma de Magnitud ejecut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a de % avance 2018]" caption="Suma de % avance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a de Magnitud programada 2019]" caption="Suma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Magnitud ejecutada 2019]" caption="Suma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% avance 2019]" caption="Suma de % avance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a de Magnitud programada 2020]" caption="Suma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Magnitud ejecutada 2020]" caption="Suma de Magnitud ejecut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a de % avance 2020]" caption="Suma de % avance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a de Cod Meta Producto]" caption="Suma de Cod Meta Product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Meta proyecto]" caption="Recuento de Meta proyect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Codigo interno meta]" caption="Suma de Codigo interno meta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% Avance $ PDD]" caption="Suma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% Avance PDD]" caption="Recuent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Recuento de Magnitud ejecutada PDD]" caption="Recuent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Recuento de Meta asociada]" caption="Recuento de Meta asociad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Recuento de Tipo anualización]" caption="Recuento de Tipo anualizac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$ programados 2016 2]" caption="Suma de $ program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a de $ ejecutados 2016 2]" caption="Suma de $ ejecut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uma de % Avance $ 2016]" caption="Suma de % Avance $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uma de $ programados 2017 2]" caption="Suma de $ program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$ ejecutados 2017 2]" caption="Suma de $ ejecut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uma de % Avance $ 2017]" caption="Suma de % Avance $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uma de $ programados 2018 2]" caption="Suma de $ program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uma de $ ejecutados 2018 2]" caption="Suma de $ ejecut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Suma de % Avance $ 2018]" caption="Suma de % Avance $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$ programados 2019 2]" caption="Suma de $ program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$ ejecutados 2019 2]" caption="Suma de $ ejecut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uma de % Avance $ 2019]" caption="Suma de % Avance $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uma de $ programados 2020 2]" caption="Suma de $ program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uma de $ ejecutados 2020 2]" caption="Suma de $ ejecut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% Avance $ 2020]" caption="Suma de % Avance $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$ programados PDD]" caption="Suma de $ program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uma de $ ejecutados PDD]" caption="Suma de $ ejecut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0"/>
        </ext>
      </extLst>
    </cacheHierarchy>
    <cacheHierarchy uniqueName="[Measures].[Suma de Cod Programa]" caption="Suma de Cod Program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Recuento de Proyecto de inversión]" caption="Recuento de Proyecto de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Codigo proyecto inversión]" caption="Suma de Codigo proyecto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Cod Meta Producto 2]" caption="Suma de Cod Meta Producto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Cod Proyecto prioritario]" caption="Suma de Cod Proyecto prioritari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Cod Pilar / Eje]" caption="Suma de Cod Pilar / Eje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Cod Programa 2]" caption="Suma de Cod Programa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a de Cod Proyecto prioritario 2]" caption="Suma de Cod Proyecto prioritario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od Pilar / Eje 2]" caption="Suma de Cod Pilar / Eje 2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Recuento de Meta producto]" caption="Recuento de Meta producto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a de Programación inicial]" caption="Suma de Programación inicial" measure="1" displayFolder="" measureGroup="Magnitud_Metaproducto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medio de Magnitud programada 2016]" caption="Promedio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Promedio de Magnitud programada 2019]" caption="Promedio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Promedio de Magnitud ejecutada 2019]" caption="Promedio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Promedio de Magnitud programada 2020]" caption="Promedio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Recuento de Magnitud programada PDD]" caption="Recuent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programada PDD]" caption="Promedi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a de Magnitud programada PDD]" caption="Suma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ejecutada PDD]" caption="Promedi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 Avance $ PDD]" caption="Promedio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% Avance PDD]" caption="Suma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Promedio de % Avance PDD]" caption="Promedi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 Avance]" caption="Suma de % Avanc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dimensions count="5">
    <dimension name="Estructura_plan" uniqueName="[Estructura_plan]" caption="Estructura_plan"/>
    <dimension name="Magnitud_Metaproducto" uniqueName="[Magnitud_Metaproducto]" caption="Magnitud_Metaproducto"/>
    <dimension measure="1" name="Measures" uniqueName="[Measures]" caption="Measures"/>
    <dimension name="Proyectos_inversion" uniqueName="[Proyectos_inversion]" caption="Proyectos_inversion"/>
    <dimension name="Recursos_Metaproducto" uniqueName="[Recursos_Metaproducto]" caption="Recursos_Metaproducto"/>
  </dimensions>
  <measureGroups count="4">
    <measureGroup name="Estructura_plan" caption="Estructura_plan"/>
    <measureGroup name="Magnitud_Metaproducto" caption="Magnitud_Metaproducto"/>
    <measureGroup name="Proyectos_inversion" caption="Proyectos_inversion"/>
    <measureGroup name="Recursos_Metaproducto" caption="Recursos_Metaproducto"/>
  </measureGroups>
  <maps count="7">
    <map measureGroup="0" dimension="0"/>
    <map measureGroup="1" dimension="1"/>
    <map measureGroup="1" dimension="4"/>
    <map measureGroup="2" dimension="0"/>
    <map measureGroup="2" dimension="3"/>
    <map measureGroup="2" dimension="4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saveData="0" refreshedBy="Luz Dary Guerrero Tibata" refreshedDate="44019.603269212967" createdVersion="5" refreshedVersion="6" minRefreshableVersion="3" recordCount="0" supportSubquery="1" supportAdvancedDrill="1">
  <cacheSource type="external" connectionId="5"/>
  <cacheFields count="9">
    <cacheField name="[Recursos_Metaproducto].[Cod Pilar / Eje].[Cod Pilar / Eje]" caption="Cod Pilar / Eje" numFmtId="0" hierarchy="95" level="1">
      <sharedItems containsSemiMixedTypes="0" containsString="0" containsNumber="1" containsInteger="1" minValue="2" maxValue="2" count="1">
        <n v="2"/>
      </sharedItems>
      <extLst>
        <ext xmlns:x15="http://schemas.microsoft.com/office/spreadsheetml/2010/11/main" uri="{4F2E5C28-24EA-4eb8-9CBF-B6C8F9C3D259}">
          <x15:cachedUniqueNames>
            <x15:cachedUniqueName index="0" name="[Recursos_Metaproducto].[Cod Pilar / Eje].&amp;[2]"/>
          </x15:cachedUniqueNames>
        </ext>
      </extLst>
    </cacheField>
    <cacheField name="[Recursos_Metaproducto].[Pilar / Eje].[Pilar / Eje]" caption="Pilar / Eje" numFmtId="0" hierarchy="96" level="1">
      <sharedItems count="1">
        <s v="Pilar Democracia urbana"/>
      </sharedItems>
    </cacheField>
    <cacheField name="[Recursos_Metaproducto].[Cod Programa].[Cod Programa]" caption="Cod Programa" numFmtId="0" hierarchy="97" level="1">
      <sharedItems containsSemiMixedTypes="0" containsString="0" containsNumber="1" containsInteger="1" minValue="18" maxValue="18" count="1">
        <n v="18"/>
      </sharedItems>
      <extLst>
        <ext xmlns:x15="http://schemas.microsoft.com/office/spreadsheetml/2010/11/main" uri="{4F2E5C28-24EA-4eb8-9CBF-B6C8F9C3D259}">
          <x15:cachedUniqueNames>
            <x15:cachedUniqueName index="0" name="[Recursos_Metaproducto].[Cod Programa].&amp;[18]"/>
          </x15:cachedUniqueNames>
        </ext>
      </extLst>
    </cacheField>
    <cacheField name="[Recursos_Metaproducto].[Programa].[Programa]" caption="Programa" numFmtId="0" hierarchy="98" level="1">
      <sharedItems count="1">
        <s v="Mejor movilidad para todos"/>
      </sharedItems>
    </cacheField>
    <cacheField name="[Recursos_Metaproducto].[Cod Proyecto prioritario].[Cod Proyecto prioritario]" caption="Cod Proyecto prioritario" numFmtId="0" hierarchy="110" level="1">
      <sharedItems containsSemiMixedTypes="0" containsString="0" containsNumber="1" containsInteger="1" minValue="143" maxValue="143" count="1">
        <n v="143"/>
      </sharedItems>
      <extLst>
        <ext xmlns:x15="http://schemas.microsoft.com/office/spreadsheetml/2010/11/main" uri="{4F2E5C28-24EA-4eb8-9CBF-B6C8F9C3D259}">
          <x15:cachedUniqueNames>
            <x15:cachedUniqueName index="0" name="[Recursos_Metaproducto].[Cod Proyecto prioritario].&amp;[143]"/>
          </x15:cachedUniqueNames>
        </ext>
      </extLst>
    </cacheField>
    <cacheField name="[Recursos_Metaproducto].[Proyecto prioritario].[Proyecto prioritario]" caption="Proyecto prioritario" numFmtId="0" hierarchy="111" level="1">
      <sharedItems count="1">
        <s v="Construcción y conservación de vías y calles completas para la ciudad"/>
      </sharedItems>
    </cacheField>
    <cacheField name="[Recursos_Metaproducto].[Cod Meta Producto].[Cod Meta Producto]" caption="Cod Meta Producto" numFmtId="0" hierarchy="112" level="1">
      <sharedItems containsSemiMixedTypes="0" containsString="0" containsNumber="1" containsInteger="1" minValue="223" maxValue="223" count="1">
        <n v="223"/>
      </sharedItems>
      <extLst>
        <ext xmlns:x15="http://schemas.microsoft.com/office/spreadsheetml/2010/11/main" uri="{4F2E5C28-24EA-4eb8-9CBF-B6C8F9C3D259}">
          <x15:cachedUniqueNames>
            <x15:cachedUniqueName index="0" name="[Recursos_Metaproducto].[Cod Meta Producto].&amp;[223]"/>
          </x15:cachedUniqueNames>
        </ext>
      </extLst>
    </cacheField>
    <cacheField name="[Recursos_Metaproducto].[Meta producto].[Meta producto]" caption="Meta producto" numFmtId="0" hierarchy="113" level="1">
      <sharedItems count="1">
        <s v="Señalizar verticalmente el total de malla vial construida y conservada"/>
      </sharedItems>
    </cacheField>
    <cacheField name="[Measures].[Suma de % Avance total Plan de Desarrollo]" caption="Suma de % Avance total Plan de Desarrollo" numFmtId="0" hierarchy="150" level="32767"/>
  </cacheFields>
  <cacheHierarchies count="215">
    <cacheHierarchy uniqueName="[Estructura_plan].[Cod Pilar / Eje]" caption="Cod Pilar / Eje" attribute="1" defaultMemberUniqueName="[Estructura_plan].[Cod Pilar / Eje].[All]" allUniqueName="[Estructura_plan].[Cod Pilar / Eje].[All]" dimensionUniqueName="[Estructura_plan]" displayFolder="" count="0" memberValueDatatype="20" unbalanced="0"/>
    <cacheHierarchy uniqueName="[Estructura_plan].[Pilar / Eje]" caption="Pilar / Eje" attribute="1" defaultMemberUniqueName="[Estructura_plan].[Pilar / Eje].[All]" allUniqueName="[Estructura_plan].[Pilar / Eje].[All]" dimensionUniqueName="[Estructura_plan]" displayFolder="" count="0" memberValueDatatype="130" unbalanced="0"/>
    <cacheHierarchy uniqueName="[Estructura_plan].[Cod Programa]" caption="Cod Programa" attribute="1" defaultMemberUniqueName="[Estructura_plan].[Cod Programa].[All]" allUniqueName="[Estructura_plan].[Cod Programa].[All]" dimensionUniqueName="[Estructura_plan]" displayFolder="" count="0" memberValueDatatype="20" unbalanced="0"/>
    <cacheHierarchy uniqueName="[Estructura_plan].[Programa]" caption="Programa" attribute="1" defaultMemberUniqueName="[Estructura_plan].[Programa].[All]" allUniqueName="[Estructura_plan].[Programa].[All]" dimensionUniqueName="[Estructura_plan]" displayFolder="" count="0" memberValueDatatype="130" unbalanced="0"/>
    <cacheHierarchy uniqueName="[Estructura_plan].[Cod Proyecto prioritario]" caption="Cod Proyecto prioritario" attribute="1" defaultMemberUniqueName="[Estructura_plan].[Cod Proyecto prioritario].[All]" allUniqueName="[Estructura_plan].[Cod Proyecto prioritario].[All]" dimensionUniqueName="[Estructura_plan]" displayFolder="" count="0" memberValueDatatype="20" unbalanced="0"/>
    <cacheHierarchy uniqueName="[Estructura_plan].[Proyecto prioritario]" caption="Proyecto prioritario" attribute="1" defaultMemberUniqueName="[Estructura_plan].[Proyecto prioritario].[All]" allUniqueName="[Estructura_plan].[Proyecto prioritario].[All]" dimensionUniqueName="[Estructura_plan]" displayFolder="" count="0" memberValueDatatype="130" unbalanced="0"/>
    <cacheHierarchy uniqueName="[Magnitud_Metaproducto].[ind_id_rep]" caption="ind_id_rep" attribute="1" defaultMemberUniqueName="[Magnitud_Metaproducto].[ind_id_rep].[All]" allUniqueName="[Magnitud_Metaproducto].[ind_id_rep].[All]" dimensionUniqueName="[Magnitud_Metaproducto]" displayFolder="" count="0" memberValueDatatype="20" unbalanced="0"/>
    <cacheHierarchy uniqueName="[Magnitud_Metaproducto].[ind_id]" caption="ind_id" attribute="1" defaultMemberUniqueName="[Magnitud_Metaproducto].[ind_id].[All]" allUniqueName="[Magnitud_Metaproducto].[ind_id].[All]" dimensionUniqueName="[Magnitud_Metaproducto]" displayFolder="" count="0" memberValueDatatype="130" unbalanced="0"/>
    <cacheHierarchy uniqueName="[Magnitud_Metaproducto].[ind_codigo_pd]" caption="ind_codigo_pd" attribute="1" defaultMemberUniqueName="[Magnitud_Metaproducto].[ind_codigo_pd].[All]" allUniqueName="[Magnitud_Metaproducto].[ind_codigo_pd].[All]" dimensionUniqueName="[Magnitud_Metaproducto]" displayFolder="" count="0" memberValueDatatype="20" unbalanced="0"/>
    <cacheHierarchy uniqueName="[Magnitud_Metaproducto].[ind_ano_prog_repr]" caption="ind_ano_prog_repr" attribute="1" defaultMemberUniqueName="[Magnitud_Metaproducto].[ind_ano_prog_repr].[All]" allUniqueName="[Magnitud_Metaproducto].[ind_ano_prog_repr].[All]" dimensionUniqueName="[Magnitud_Metaproducto]" displayFolder="" count="0" memberValueDatatype="20" unbalanced="0"/>
    <cacheHierarchy uniqueName="[Magnitud_Metaproducto].[ind_version_pa]" caption="ind_version_pa" attribute="1" defaultMemberUniqueName="[Magnitud_Metaproducto].[ind_version_pa].[All]" allUniqueName="[Magnitud_Metaproducto].[ind_version_pa].[All]" dimensionUniqueName="[Magnitud_Metaproducto]" displayFolder="" count="0" memberValueDatatype="20" unbalanced="0"/>
    <cacheHierarchy uniqueName="[Magnitud_Metaproducto].[Cod Sector]" caption="Cod Sector" attribute="1" defaultMemberUniqueName="[Magnitud_Metaproducto].[Cod Sector].[All]" allUniqueName="[Magnitud_Metaproducto].[Cod Sector].[All]" dimensionUniqueName="[Magnitud_Metaproducto]" displayFolder="" count="0" memberValueDatatype="20" unbalanced="0"/>
    <cacheHierarchy uniqueName="[Magnitud_Metaproducto].[Cod Entidad]" caption="Cod Entidad" attribute="1" defaultMemberUniqueName="[Magnitud_Metaproducto].[Cod Entidad].[All]" allUniqueName="[Magnitud_Metaproducto].[Cod Entidad].[All]" dimensionUniqueName="[Magnitud_Metaproducto]" displayFolder="" count="0" memberValueDatatype="20" unbalanced="0"/>
    <cacheHierarchy uniqueName="[Magnitud_Metaproducto].[Cod interno programa]" caption="Cod interno programa" attribute="1" defaultMemberUniqueName="[Magnitud_Metaproducto].[Cod interno programa].[All]" allUniqueName="[Magnitud_Metaproducto].[Cod interno programa].[All]" dimensionUniqueName="[Magnitud_Metaproducto]" displayFolder="" count="0" memberValueDatatype="20" unbalanced="0"/>
    <cacheHierarchy uniqueName="[Magnitud_Metaproducto].[Cod Proyecto prioritario]" caption="Cod Proyecto prioritario" attribute="1" defaultMemberUniqueName="[Magnitud_Metaproducto].[Cod Proyecto prioritario].[All]" allUniqueName="[Magnitud_Metaproducto].[Cod Proyecto prioritario].[All]" dimensionUniqueName="[Magnitud_Metaproducto]" displayFolder="" count="0" memberValueDatatype="20" unbalanced="0"/>
    <cacheHierarchy uniqueName="[Magnitud_Metaproducto].[Cod Meta Producto]" caption="Cod Meta Producto" attribute="1" defaultMemberUniqueName="[Magnitud_Metaproducto].[Cod Meta Producto].[All]" allUniqueName="[Magnitud_Metaproducto].[Cod Meta Producto].[All]" dimensionUniqueName="[Magnitud_Metaproducto]" displayFolder="" count="0" memberValueDatatype="20" unbalanced="0"/>
    <cacheHierarchy uniqueName="[Magnitud_Metaproducto].[Cod Indicador]" caption="Cod Indicador" attribute="1" defaultMemberUniqueName="[Magnitud_Metaproducto].[Cod Indicador].[All]" allUniqueName="[Magnitud_Metaproducto].[Cod Indicador].[All]" dimensionUniqueName="[Magnitud_Metaproducto]" displayFolder="" count="0" memberValueDatatype="20" unbalanced="0"/>
    <cacheHierarchy uniqueName="[Magnitud_Metaproducto].[Nombre indicador]" caption="Nombre indicador" attribute="1" defaultMemberUniqueName="[Magnitud_Metaproducto].[Nombre indicador].[All]" allUniqueName="[Magnitud_Metaproducto].[Nombre indicador].[All]" dimensionUniqueName="[Magnitud_Metaproducto]" displayFolder="" count="0" memberValueDatatype="130" unbalanced="0"/>
    <cacheHierarchy uniqueName="[Magnitud_Metaproducto].[Tipo de anualización indicador]" caption="Tipo de anualización indicador" attribute="1" defaultMemberUniqueName="[Magnitud_Metaproducto].[Tipo de anualización indicador].[All]" allUniqueName="[Magnitud_Metaproducto].[Tipo de anualización indicador].[All]" dimensionUniqueName="[Magnitud_Metaproducto]" displayFolder="" count="0" memberValueDatatype="130" unbalanced="0"/>
    <cacheHierarchy uniqueName="[Magnitud_Metaproducto].[Cod estado indicador en plan de acción]" caption="Cod estado indicador en plan de acción" attribute="1" defaultMemberUniqueName="[Magnitud_Metaproducto].[Cod estado indicador en plan de acción].[All]" allUniqueName="[Magnitud_Metaproducto].[Cod estado indicador en plan de acción].[All]" dimensionUniqueName="[Magnitud_Metaproducto]" displayFolder="" count="0" memberValueDatatype="20" unbalanced="0"/>
    <cacheHierarchy uniqueName="[Magnitud_Metaproducto].[Estado indicador en plan de acción]" caption="Estado indicador en plan de acción" attribute="1" defaultMemberUniqueName="[Magnitud_Metaproducto].[Estado indicador en plan de acción].[All]" allUniqueName="[Magnitud_Metaproducto].[Estado indicador en plan de acción].[All]" dimensionUniqueName="[Magnitud_Metaproducto]" displayFolder="" count="0" memberValueDatatype="130" unbalanced="0"/>
    <cacheHierarchy uniqueName="[Magnitud_Metaproducto].[Vigencia]" caption="Vigencia" attribute="1" defaultMemberUniqueName="[Magnitud_Metaproducto].[Vigencia].[All]" allUniqueName="[Magnitud_Metaproducto].[Vigencia].[All]" dimensionUniqueName="[Magnitud_Metaproducto]" displayFolder="" count="0" memberValueDatatype="20" unbalanced="0"/>
    <cacheHierarchy uniqueName="[Magnitud_Metaproducto].[Programación inicial]" caption="Programación inicial" attribute="1" defaultMemberUniqueName="[Magnitud_Metaproducto].[Programación inicial].[All]" allUniqueName="[Magnitud_Metaproducto].[Programación inicial].[All]" dimensionUniqueName="[Magnitud_Metaproducto]" displayFolder="" count="0" memberValueDatatype="5" unbalanced="0"/>
    <cacheHierarchy uniqueName="[Magnitud_Metaproducto].[Programación actual]" caption="Programación actual" attribute="1" defaultMemberUniqueName="[Magnitud_Metaproducto].[Programación actual].[All]" allUniqueName="[Magnitud_Metaproducto].[Programación actual].[All]" dimensionUniqueName="[Magnitud_Metaproducto]" displayFolder="" count="0" memberValueDatatype="5" unbalanced="0"/>
    <cacheHierarchy uniqueName="[Magnitud_Metaproducto].[Ejecución]" caption="Ejecución" attribute="1" defaultMemberUniqueName="[Magnitud_Metaproducto].[Ejecución].[All]" allUniqueName="[Magnitud_Metaproducto].[Ejecución].[All]" dimensionUniqueName="[Magnitud_Metaproducto]" displayFolder="" count="0" memberValueDatatype="5" unbalanced="0"/>
    <cacheHierarchy uniqueName="[Magnitud_Metaproducto].[% Avance]" caption="% Avance" attribute="1" defaultMemberUniqueName="[Magnitud_Metaproducto].[% Avance].[All]" allUniqueName="[Magnitud_Metaproducto].[% Avance].[All]" dimensionUniqueName="[Magnitud_Metaproducto]" displayFolder="" count="0" memberValueDatatype="5" unbalanced="0"/>
    <cacheHierarchy uniqueName="[Magnitud_Metaproducto].[% Avance Trascurrido Plan de Desarrollo]" caption="% Avance Trascurrido Plan de Desarrollo" attribute="1" defaultMemberUniqueName="[Magnitud_Metaproducto].[% Avance Trascurrido Plan de Desarrollo].[All]" allUniqueName="[Magnitud_Metaproducto].[% Avance Trascurrido Plan de Desarrollo].[All]" dimensionUniqueName="[Magnitud_Metaproducto]" displayFolder="" count="0" memberValueDatatype="5" unbalanced="0"/>
    <cacheHierarchy uniqueName="[Magnitud_Metaproducto].[% Avance total Plan de Desarrollo]" caption="% Avance total Plan de Desarrollo" attribute="1" defaultMemberUniqueName="[Magnitud_Metaproducto].[% Avance total Plan de Desarrollo].[All]" allUniqueName="[Magnitud_Metaproducto].[% Avance total Plan de Desarrollo].[All]" dimensionUniqueName="[Magnitud_Metaproducto]" displayFolder="" count="0" memberValueDatatype="5" unbalanced="0"/>
    <cacheHierarchy uniqueName="[Magnitud_Metaproducto].[Faltante]" caption="Faltante" attribute="1" defaultMemberUniqueName="[Magnitud_Metaproducto].[Faltante].[All]" allUniqueName="[Magnitud_Metaproducto].[Faltante].[All]" dimensionUniqueName="[Magnitud_Metaproducto]" displayFolder="" count="0" memberValueDatatype="5" unbalanced="0"/>
    <cacheHierarchy uniqueName="[Proyectos_inversion].[py_id_rep]" caption="py_id_rep" attribute="1" defaultMemberUniqueName="[Proyectos_inversion].[py_id_rep].[All]" allUniqueName="[Proyectos_inversion].[py_id_rep].[All]" dimensionUniqueName="[Proyectos_inversion]" displayFolder="" count="0" memberValueDatatype="20" unbalanced="0"/>
    <cacheHierarchy uniqueName="[Proyectos_inversion].[py_id]" caption="py_id" attribute="1" defaultMemberUniqueName="[Proyectos_inversion].[py_id].[All]" allUniqueName="[Proyectos_inversion].[py_id].[All]" dimensionUniqueName="[Proyectos_inversion]" displayFolder="" count="0" memberValueDatatype="130" unbalanced="0"/>
    <cacheHierarchy uniqueName="[Proyectos_inversion].[Cod Plan de desarrollo]" caption="Cod Plan de desarrollo" attribute="1" defaultMemberUniqueName="[Proyectos_inversion].[Cod Plan de desarrollo].[All]" allUniqueName="[Proyectos_inversion].[Cod Plan de desarrollo].[All]" dimensionUniqueName="[Proyectos_inversion]" displayFolder="" count="0" memberValueDatatype="20" unbalanced="0"/>
    <cacheHierarchy uniqueName="[Proyectos_inversion].[Vigencia reporte]" caption="Vigencia reporte" attribute="1" defaultMemberUniqueName="[Proyectos_inversion].[Vigencia reporte].[All]" allUniqueName="[Proyectos_inversion].[Vigencia reporte].[All]" dimensionUniqueName="[Proyectos_inversion]" displayFolder="" count="0" memberValueDatatype="20" unbalanced="0"/>
    <cacheHierarchy uniqueName="[Proyectos_inversion].[Versión plan de acción]" caption="Versión plan de acción" attribute="1" defaultMemberUniqueName="[Proyectos_inversion].[Versión plan de acción].[All]" allUniqueName="[Proyectos_inversion].[Versión plan de acción].[All]" dimensionUniqueName="[Proyectos_inversion]" displayFolder="" count="0" memberValueDatatype="20" unbalanced="0"/>
    <cacheHierarchy uniqueName="[Proyectos_inversion].[Cod Sector]" caption="Cod Sector" attribute="1" defaultMemberUniqueName="[Proyectos_inversion].[Cod Sector].[All]" allUniqueName="[Proyectos_inversion].[Cod Sector].[All]" dimensionUniqueName="[Proyectos_inversion]" displayFolder="" count="0" memberValueDatatype="20" unbalanced="0"/>
    <cacheHierarchy uniqueName="[Proyectos_inversion].[Cod Entidad]" caption="Cod Entidad" attribute="1" defaultMemberUniqueName="[Proyectos_inversion].[Cod Entidad].[All]" allUniqueName="[Proyectos_inversion].[Cod Entidad].[All]" dimensionUniqueName="[Proyectos_inversion]" displayFolder="" count="0" memberValueDatatype="20" unbalanced="0"/>
    <cacheHierarchy uniqueName="[Proyectos_inversion].[Cod interno programa]" caption="Cod interno programa" attribute="1" defaultMemberUniqueName="[Proyectos_inversion].[Cod interno programa].[All]" allUniqueName="[Proyectos_inversion].[Cod interno programa].[All]" dimensionUniqueName="[Proyectos_inversion]" displayFolder="" count="0" memberValueDatatype="20" unbalanced="0"/>
    <cacheHierarchy uniqueName="[Proyectos_inversion].[Cod Proyecto prioritario]" caption="Cod Proyecto prioritario" attribute="1" defaultMemberUniqueName="[Proyectos_inversion].[Cod Proyecto prioritario].[All]" allUniqueName="[Proyectos_inversion].[Cod Proyecto prioritario].[All]" dimensionUniqueName="[Proyectos_inversion]" displayFolder="" count="0" memberValueDatatype="20" unbalanced="0"/>
    <cacheHierarchy uniqueName="[Proyectos_inversion].[Cod Meta Producto]" caption="Cod Meta Producto" attribute="1" defaultMemberUniqueName="[Proyectos_inversion].[Cod Meta Producto].[All]" allUniqueName="[Proyectos_inversion].[Cod Meta Producto].[All]" dimensionUniqueName="[Proyectos_inversion]" displayFolder="" count="0" memberValueDatatype="20" unbalanced="0"/>
    <cacheHierarchy uniqueName="[Proyectos_inversion].[Codigo proyecto inversión]" caption="Codigo proyecto inversión" attribute="1" defaultMemberUniqueName="[Proyectos_inversion].[Codigo proyecto inversión].[All]" allUniqueName="[Proyectos_inversion].[Codigo proyecto inversión].[All]" dimensionUniqueName="[Proyectos_inversion]" displayFolder="" count="0" memberValueDatatype="20" unbalanced="0"/>
    <cacheHierarchy uniqueName="[Proyectos_inversion].[py_n7_diferente]" caption="py_n7_diferente" attribute="1" defaultMemberUniqueName="[Proyectos_inversion].[py_n7_diferente].[All]" allUniqueName="[Proyectos_inversion].[py_n7_diferente].[All]" dimensionUniqueName="[Proyectos_inversion]" displayFolder="" count="0" memberValueDatatype="20" unbalanced="0"/>
    <cacheHierarchy uniqueName="[Proyectos_inversion].[Proyecto de inversión]" caption="Proyecto de inversión" attribute="1" defaultMemberUniqueName="[Proyectos_inversion].[Proyecto de inversión].[All]" allUniqueName="[Proyectos_inversion].[Proyecto de inversión].[All]" dimensionUniqueName="[Proyectos_inversion]" displayFolder="" count="0" memberValueDatatype="130" unbalanced="0"/>
    <cacheHierarchy uniqueName="[Proyectos_inversion].[Codigo interno meta]" caption="Codigo interno meta" attribute="1" defaultMemberUniqueName="[Proyectos_inversion].[Codigo interno meta].[All]" allUniqueName="[Proyectos_inversion].[Codigo interno meta].[All]" dimensionUniqueName="[Proyectos_inversion]" displayFolder="" count="0" memberValueDatatype="20" unbalanced="0"/>
    <cacheHierarchy uniqueName="[Proyectos_inversion].[Tipo anualización]" caption="Tipo anualización" attribute="1" defaultMemberUniqueName="[Proyectos_inversion].[Tipo anualización].[All]" allUniqueName="[Proyectos_inversion].[Tipo anualización].[All]" dimensionUniqueName="[Proyectos_inversion]" displayFolder="" count="0" memberValueDatatype="20" unbalanced="0"/>
    <cacheHierarchy uniqueName="[Proyectos_inversion].[Meta proyecto]" caption="Meta proyecto" attribute="1" defaultMemberUniqueName="[Proyectos_inversion].[Meta proyecto].[All]" allUniqueName="[Proyectos_inversion].[Meta proyecto].[All]" dimensionUniqueName="[Proyectos_inversion]" displayFolder="" count="0" memberValueDatatype="130" unbalanced="0"/>
    <cacheHierarchy uniqueName="[Proyectos_inversion].[Estado meta]" caption="Estado meta" attribute="1" defaultMemberUniqueName="[Proyectos_inversion].[Estado meta].[All]" allUniqueName="[Proyectos_inversion].[Estado meta].[All]" dimensionUniqueName="[Proyectos_inversion]" displayFolder="" count="0" memberValueDatatype="130" unbalanced="0"/>
    <cacheHierarchy uniqueName="[Proyectos_inversion].[Magnitud programada 2016]" caption="Magnitud programada 2016" attribute="1" defaultMemberUniqueName="[Proyectos_inversion].[Magnitud programada 2016].[All]" allUniqueName="[Proyectos_inversion].[Magnitud programada 2016].[All]" dimensionUniqueName="[Proyectos_inversion]" displayFolder="" count="0" memberValueDatatype="5" unbalanced="0"/>
    <cacheHierarchy uniqueName="[Proyectos_inversion].[Magnitud ejecutada 2016]" caption="Magnitud ejecutada 2016" attribute="1" defaultMemberUniqueName="[Proyectos_inversion].[Magnitud ejecutada 2016].[All]" allUniqueName="[Proyectos_inversion].[Magnitud ejecutada 2016].[All]" dimensionUniqueName="[Proyectos_inversion]" displayFolder="" count="0" memberValueDatatype="5" unbalanced="0"/>
    <cacheHierarchy uniqueName="[Proyectos_inversion].[% avance 2016]" caption="% avance 2016" attribute="1" defaultMemberUniqueName="[Proyectos_inversion].[% avance 2016].[All]" allUniqueName="[Proyectos_inversion].[% avance 2016].[All]" dimensionUniqueName="[Proyectos_inversion]" displayFolder="" count="0" memberValueDatatype="5" unbalanced="0"/>
    <cacheHierarchy uniqueName="[Proyectos_inversion].[Magnitud programada 2017]" caption="Magnitud programada 2017" attribute="1" defaultMemberUniqueName="[Proyectos_inversion].[Magnitud programada 2017].[All]" allUniqueName="[Proyectos_inversion].[Magnitud programada 2017].[All]" dimensionUniqueName="[Proyectos_inversion]" displayFolder="" count="0" memberValueDatatype="5" unbalanced="0"/>
    <cacheHierarchy uniqueName="[Proyectos_inversion].[Magnitud ejecutada 2017]" caption="Magnitud ejecutada 2017" attribute="1" defaultMemberUniqueName="[Proyectos_inversion].[Magnitud ejecutada 2017].[All]" allUniqueName="[Proyectos_inversion].[Magnitud ejecutada 2017].[All]" dimensionUniqueName="[Proyectos_inversion]" displayFolder="" count="0" memberValueDatatype="5" unbalanced="0"/>
    <cacheHierarchy uniqueName="[Proyectos_inversion].[% avance 2017]" caption="% avance 2017" attribute="1" defaultMemberUniqueName="[Proyectos_inversion].[% avance 2017].[All]" allUniqueName="[Proyectos_inversion].[% avance 2017].[All]" dimensionUniqueName="[Proyectos_inversion]" displayFolder="" count="0" memberValueDatatype="5" unbalanced="0"/>
    <cacheHierarchy uniqueName="[Proyectos_inversion].[Magnitud programada 2018]" caption="Magnitud programada 2018" attribute="1" defaultMemberUniqueName="[Proyectos_inversion].[Magnitud programada 2018].[All]" allUniqueName="[Proyectos_inversion].[Magnitud programada 2018].[All]" dimensionUniqueName="[Proyectos_inversion]" displayFolder="" count="0" memberValueDatatype="5" unbalanced="0"/>
    <cacheHierarchy uniqueName="[Proyectos_inversion].[Magnitud ejecutada 2018]" caption="Magnitud ejecutada 2018" attribute="1" defaultMemberUniqueName="[Proyectos_inversion].[Magnitud ejecutada 2018].[All]" allUniqueName="[Proyectos_inversion].[Magnitud ejecutada 2018].[All]" dimensionUniqueName="[Proyectos_inversion]" displayFolder="" count="0" memberValueDatatype="5" unbalanced="0"/>
    <cacheHierarchy uniqueName="[Proyectos_inversion].[% avance 2018]" caption="% avance 2018" attribute="1" defaultMemberUniqueName="[Proyectos_inversion].[% avance 2018].[All]" allUniqueName="[Proyectos_inversion].[% avance 2018].[All]" dimensionUniqueName="[Proyectos_inversion]" displayFolder="" count="0" memberValueDatatype="5" unbalanced="0"/>
    <cacheHierarchy uniqueName="[Proyectos_inversion].[Magnitud programada 2019]" caption="Magnitud programada 2019" attribute="1" defaultMemberUniqueName="[Proyectos_inversion].[Magnitud programada 2019].[All]" allUniqueName="[Proyectos_inversion].[Magnitud programada 2019].[All]" dimensionUniqueName="[Proyectos_inversion]" displayFolder="" count="0" memberValueDatatype="5" unbalanced="0"/>
    <cacheHierarchy uniqueName="[Proyectos_inversion].[Magnitud ejecutada 2019]" caption="Magnitud ejecutada 2019" attribute="1" defaultMemberUniqueName="[Proyectos_inversion].[Magnitud ejecutada 2019].[All]" allUniqueName="[Proyectos_inversion].[Magnitud ejecutada 2019].[All]" dimensionUniqueName="[Proyectos_inversion]" displayFolder="" count="0" memberValueDatatype="5" unbalanced="0"/>
    <cacheHierarchy uniqueName="[Proyectos_inversion].[% avance 2019]" caption="% avance 2019" attribute="1" defaultMemberUniqueName="[Proyectos_inversion].[% avance 2019].[All]" allUniqueName="[Proyectos_inversion].[% avance 2019].[All]" dimensionUniqueName="[Proyectos_inversion]" displayFolder="" count="0" memberValueDatatype="5" unbalanced="0"/>
    <cacheHierarchy uniqueName="[Proyectos_inversion].[Magnitud programada 2020]" caption="Magnitud programada 2020" attribute="1" defaultMemberUniqueName="[Proyectos_inversion].[Magnitud programada 2020].[All]" allUniqueName="[Proyectos_inversion].[Magnitud programada 2020].[All]" dimensionUniqueName="[Proyectos_inversion]" displayFolder="" count="0" memberValueDatatype="5" unbalanced="0"/>
    <cacheHierarchy uniqueName="[Proyectos_inversion].[Magnitud ejecutada 2020]" caption="Magnitud ejecutada 2020" attribute="1" defaultMemberUniqueName="[Proyectos_inversion].[Magnitud ejecutada 2020].[All]" allUniqueName="[Proyectos_inversion].[Magnitud ejecutada 2020].[All]" dimensionUniqueName="[Proyectos_inversion]" displayFolder="" count="0" memberValueDatatype="5" unbalanced="0"/>
    <cacheHierarchy uniqueName="[Proyectos_inversion].[% avance 2020]" caption="% avance 2020" attribute="1" defaultMemberUniqueName="[Proyectos_inversion].[% avance 2020].[All]" allUniqueName="[Proyectos_inversion].[% avance 2020].[All]" dimensionUniqueName="[Proyectos_inversion]" displayFolder="" count="0" memberValueDatatype="5" unbalanced="0"/>
    <cacheHierarchy uniqueName="[Proyectos_inversion].[Magnitud programada PDD]" caption="Magnitud programada PDD" attribute="1" defaultMemberUniqueName="[Proyectos_inversion].[Magnitud programada PDD].[All]" allUniqueName="[Proyectos_inversion].[Magnitud programada PDD].[All]" dimensionUniqueName="[Proyectos_inversion]" displayFolder="" count="0" memberValueDatatype="20" unbalanced="0"/>
    <cacheHierarchy uniqueName="[Proyectos_inversion].[Magnitud ejecutada PDD]" caption="Magnitud ejecutada PDD" attribute="1" defaultMemberUniqueName="[Proyectos_inversion].[Magnitud ejecutada PDD].[All]" allUniqueName="[Proyectos_inversion].[Magnitud ejecutada PDD].[All]" dimensionUniqueName="[Proyectos_inversion]" displayFolder="" count="0" memberValueDatatype="5" unbalanced="0"/>
    <cacheHierarchy uniqueName="[Proyectos_inversion].[% Avance PDD]" caption="% Avance PDD" attribute="1" defaultMemberUniqueName="[Proyectos_inversion].[% Avance PDD].[All]" allUniqueName="[Proyectos_inversion].[% Avance PDD].[All]" dimensionUniqueName="[Proyectos_inversion]" displayFolder="" count="0" memberValueDatatype="5" unbalanced="0"/>
    <cacheHierarchy uniqueName="[Proyectos_inversion].[$ programados 2016]" caption="$ programados 2016" attribute="1" defaultMemberUniqueName="[Proyectos_inversion].[$ programados 2016].[All]" allUniqueName="[Proyectos_inversion].[$ programados 2016].[All]" dimensionUniqueName="[Proyectos_inversion]" displayFolder="" count="0" memberValueDatatype="5" unbalanced="0"/>
    <cacheHierarchy uniqueName="[Proyectos_inversion].[$ ejecutados 2016]" caption="$ ejecutados 2016" attribute="1" defaultMemberUniqueName="[Proyectos_inversion].[$ ejecutados 2016].[All]" allUniqueName="[Proyectos_inversion].[$ ejecutados 2016].[All]" dimensionUniqueName="[Proyectos_inversion]" displayFolder="" count="0" memberValueDatatype="5" unbalanced="0"/>
    <cacheHierarchy uniqueName="[Proyectos_inversion].[% Avance $ 2016]" caption="% Avance $ 2016" attribute="1" defaultMemberUniqueName="[Proyectos_inversion].[% Avance $ 2016].[All]" allUniqueName="[Proyectos_inversion].[% Avance $ 2016].[All]" dimensionUniqueName="[Proyectos_inversion]" displayFolder="" count="0" memberValueDatatype="5" unbalanced="0"/>
    <cacheHierarchy uniqueName="[Proyectos_inversion].[$ programados 2017]" caption="$ programados 2017" attribute="1" defaultMemberUniqueName="[Proyectos_inversion].[$ programados 2017].[All]" allUniqueName="[Proyectos_inversion].[$ programados 2017].[All]" dimensionUniqueName="[Proyectos_inversion]" displayFolder="" count="0" memberValueDatatype="5" unbalanced="0"/>
    <cacheHierarchy uniqueName="[Proyectos_inversion].[$ ejecutados 2017]" caption="$ ejecutados 2017" attribute="1" defaultMemberUniqueName="[Proyectos_inversion].[$ ejecutados 2017].[All]" allUniqueName="[Proyectos_inversion].[$ ejecutados 2017].[All]" dimensionUniqueName="[Proyectos_inversion]" displayFolder="" count="0" memberValueDatatype="5" unbalanced="0"/>
    <cacheHierarchy uniqueName="[Proyectos_inversion].[% Avance $ 2017]" caption="% Avance $ 2017" attribute="1" defaultMemberUniqueName="[Proyectos_inversion].[% Avance $ 2017].[All]" allUniqueName="[Proyectos_inversion].[% Avance $ 2017].[All]" dimensionUniqueName="[Proyectos_inversion]" displayFolder="" count="0" memberValueDatatype="5" unbalanced="0"/>
    <cacheHierarchy uniqueName="[Proyectos_inversion].[$ programados 2018]" caption="$ programados 2018" attribute="1" defaultMemberUniqueName="[Proyectos_inversion].[$ programados 2018].[All]" allUniqueName="[Proyectos_inversion].[$ programados 2018].[All]" dimensionUniqueName="[Proyectos_inversion]" displayFolder="" count="0" memberValueDatatype="5" unbalanced="0"/>
    <cacheHierarchy uniqueName="[Proyectos_inversion].[$ ejecutados 2018]" caption="$ ejecutados 2018" attribute="1" defaultMemberUniqueName="[Proyectos_inversion].[$ ejecutados 2018].[All]" allUniqueName="[Proyectos_inversion].[$ ejecutados 2018].[All]" dimensionUniqueName="[Proyectos_inversion]" displayFolder="" count="0" memberValueDatatype="5" unbalanced="0"/>
    <cacheHierarchy uniqueName="[Proyectos_inversion].[% Avance $ 2018]" caption="% Avance $ 2018" attribute="1" defaultMemberUniqueName="[Proyectos_inversion].[% Avance $ 2018].[All]" allUniqueName="[Proyectos_inversion].[% Avance $ 2018].[All]" dimensionUniqueName="[Proyectos_inversion]" displayFolder="" count="0" memberValueDatatype="5" unbalanced="0"/>
    <cacheHierarchy uniqueName="[Proyectos_inversion].[$ programados 2019]" caption="$ programados 2019" attribute="1" defaultMemberUniqueName="[Proyectos_inversion].[$ programados 2019].[All]" allUniqueName="[Proyectos_inversion].[$ programados 2019].[All]" dimensionUniqueName="[Proyectos_inversion]" displayFolder="" count="0" memberValueDatatype="5" unbalanced="0"/>
    <cacheHierarchy uniqueName="[Proyectos_inversion].[$ ejecutados 2019]" caption="$ ejecutados 2019" attribute="1" defaultMemberUniqueName="[Proyectos_inversion].[$ ejecutados 2019].[All]" allUniqueName="[Proyectos_inversion].[$ ejecutados 2019].[All]" dimensionUniqueName="[Proyectos_inversion]" displayFolder="" count="0" memberValueDatatype="5" unbalanced="0"/>
    <cacheHierarchy uniqueName="[Proyectos_inversion].[% Avance $ 2019]" caption="% Avance $ 2019" attribute="1" defaultMemberUniqueName="[Proyectos_inversion].[% Avance $ 2019].[All]" allUniqueName="[Proyectos_inversion].[% Avance $ 2019].[All]" dimensionUniqueName="[Proyectos_inversion]" displayFolder="" count="0" memberValueDatatype="5" unbalanced="0"/>
    <cacheHierarchy uniqueName="[Proyectos_inversion].[$ programados 2020]" caption="$ programados 2020" attribute="1" defaultMemberUniqueName="[Proyectos_inversion].[$ programados 2020].[All]" allUniqueName="[Proyectos_inversion].[$ programados 2020].[All]" dimensionUniqueName="[Proyectos_inversion]" displayFolder="" count="0" memberValueDatatype="5" unbalanced="0"/>
    <cacheHierarchy uniqueName="[Proyectos_inversion].[$ ejecutados 2020]" caption="$ ejecutados 2020" attribute="1" defaultMemberUniqueName="[Proyectos_inversion].[$ ejecutados 2020].[All]" allUniqueName="[Proyectos_inversion].[$ ejecutados 2020].[All]" dimensionUniqueName="[Proyectos_inversion]" displayFolder="" count="0" memberValueDatatype="5" unbalanced="0"/>
    <cacheHierarchy uniqueName="[Proyectos_inversion].[% Avance $ 2020]" caption="% Avance $ 2020" attribute="1" defaultMemberUniqueName="[Proyectos_inversion].[% Avance $ 2020].[All]" allUniqueName="[Proyectos_inversion].[% Avance $ 2020].[All]" dimensionUniqueName="[Proyectos_inversion]" displayFolder="" count="0" memberValueDatatype="5" unbalanced="0"/>
    <cacheHierarchy uniqueName="[Proyectos_inversion].[$ programados PDD]" caption="$ programados PDD" attribute="1" defaultMemberUniqueName="[Proyectos_inversion].[$ programados PDD].[All]" allUniqueName="[Proyectos_inversion].[$ programados PDD].[All]" dimensionUniqueName="[Proyectos_inversion]" displayFolder="" count="0" memberValueDatatype="5" unbalanced="0"/>
    <cacheHierarchy uniqueName="[Proyectos_inversion].[$ ejecutados PDD]" caption="$ ejecutados PDD" attribute="1" defaultMemberUniqueName="[Proyectos_inversion].[$ ejecutados PDD].[All]" allUniqueName="[Proyectos_inversion].[$ ejecutados PDD].[All]" dimensionUniqueName="[Proyectos_inversion]" displayFolder="" count="0" memberValueDatatype="5" unbalanced="0"/>
    <cacheHierarchy uniqueName="[Proyectos_inversion].[% Avance $ PDD]" caption="% Avance $ PDD" attribute="1" defaultMemberUniqueName="[Proyectos_inversion].[% Avance $ PDD].[All]" allUniqueName="[Proyectos_inversion].[% Avance $ PDD].[All]" dimensionUniqueName="[Proyectos_inversion]" displayFolder="" count="0" memberValueDatatype="5" unbalanced="0"/>
    <cacheHierarchy uniqueName="[Recursos_Metaproducto].[gral_id_rep]" caption="gral_id_rep" attribute="1" defaultMemberUniqueName="[Recursos_Metaproducto].[gral_id_rep].[All]" allUniqueName="[Recursos_Metaproducto].[gral_id_rep].[All]" dimensionUniqueName="[Recursos_Metaproducto]" displayFolder="" count="0" memberValueDatatype="20" unbalanced="0"/>
    <cacheHierarchy uniqueName="[Recursos_Metaproducto].[gral_id]" caption="gral_id" attribute="1" defaultMemberUniqueName="[Recursos_Metaproducto].[gral_id].[All]" allUniqueName="[Recursos_Metaproducto].[gral_id].[All]" dimensionUniqueName="[Recursos_Metaproducto]" displayFolder="" count="0" memberValueDatatype="130" unbalanced="0"/>
    <cacheHierarchy uniqueName="[Recursos_Metaproducto].[Cod Plan de desarrollo]" caption="Cod Plan de desarrollo" attribute="1" defaultMemberUniqueName="[Recursos_Metaproducto].[Cod Plan de desarrollo].[All]" allUniqueName="[Recursos_Metaproducto].[Cod Plan de desarrollo].[All]" dimensionUniqueName="[Recursos_Metaproducto]" displayFolder="" count="0" memberValueDatatype="20" unbalanced="0"/>
    <cacheHierarchy uniqueName="[Recursos_Metaproducto].[Nombre plan de desarrollo]" caption="Nombre plan de desarrollo" attribute="1" defaultMemberUniqueName="[Recursos_Metaproducto].[Nombre plan de desarrollo].[All]" allUniqueName="[Recursos_Metaproducto].[Nombre plan de desarrollo].[All]" dimensionUniqueName="[Recursos_Metaproducto]" displayFolder="" count="0" memberValueDatatype="130" unbalanced="0"/>
    <cacheHierarchy uniqueName="[Recursos_Metaproducto].[Vigencia reporte]" caption="Vigencia reporte" attribute="1" defaultMemberUniqueName="[Recursos_Metaproducto].[Vigencia reporte].[All]" allUniqueName="[Recursos_Metaproducto].[Vigencia reporte].[All]" dimensionUniqueName="[Recursos_Metaproducto]" displayFolder="" count="0" memberValueDatatype="20" unbalanced="0"/>
    <cacheHierarchy uniqueName="[Recursos_Metaproducto].[Fecha seguimiento]" caption="Fecha seguimiento" attribute="1" defaultMemberUniqueName="[Recursos_Metaproducto].[Fecha seguimiento].[All]" allUniqueName="[Recursos_Metaproducto].[Fecha seguimiento].[All]" dimensionUniqueName="[Recursos_Metaproducto]" displayFolder="" count="0" memberValueDatatype="130" unbalanced="0"/>
    <cacheHierarchy uniqueName="[Recursos_Metaproducto].[Recursos tipo]" caption="Recursos tipo" attribute="1" defaultMemberUniqueName="[Recursos_Metaproducto].[Recursos tipo].[All]" allUniqueName="[Recursos_Metaproducto].[Recursos tipo].[All]" dimensionUniqueName="[Recursos_Metaproducto]" displayFolder="" count="0" memberValueDatatype="130" unbalanced="0"/>
    <cacheHierarchy uniqueName="[Recursos_Metaproducto].[Versión plan de acción]" caption="Versión plan de acción" attribute="1" defaultMemberUniqueName="[Recursos_Metaproducto].[Versión plan de acción].[All]" allUniqueName="[Recursos_Metaproducto].[Versión plan de acción].[All]" dimensionUniqueName="[Recursos_Metaproducto]" displayFolder="" count="0" memberValueDatatype="20" unbalanced="0"/>
    <cacheHierarchy uniqueName="[Recursos_Metaproducto].[Descripción versión plan de acción]" caption="Descripción versión plan de acción" attribute="1" defaultMemberUniqueName="[Recursos_Metaproducto].[Descripción versión plan de acción].[All]" allUniqueName="[Recursos_Metaproducto].[Descripción versión plan de acción].[All]" dimensionUniqueName="[Recursos_Metaproducto]" displayFolder="" count="0" memberValueDatatype="130" unbalanced="0"/>
    <cacheHierarchy uniqueName="[Recursos_Metaproducto].[Cod Sector]" caption="Cod Sector" attribute="1" defaultMemberUniqueName="[Recursos_Metaproducto].[Cod Sector].[All]" allUniqueName="[Recursos_Metaproducto].[Cod Sector].[All]" dimensionUniqueName="[Recursos_Metaproducto]" displayFolder="" count="0" memberValueDatatype="20" unbalanced="0"/>
    <cacheHierarchy uniqueName="[Recursos_Metaproducto].[Sector]" caption="Sector" attribute="1" defaultMemberUniqueName="[Recursos_Metaproducto].[Sector].[All]" allUniqueName="[Recursos_Metaproducto].[Sector].[All]" dimensionUniqueName="[Recursos_Metaproducto]" displayFolder="" count="0" memberValueDatatype="130" unbalanced="0"/>
    <cacheHierarchy uniqueName="[Recursos_Metaproducto].[Cod Entidad]" caption="Cod Entidad" attribute="1" defaultMemberUniqueName="[Recursos_Metaproducto].[Cod Entidad].[All]" allUniqueName="[Recursos_Metaproducto].[Cod Entidad].[All]" dimensionUniqueName="[Recursos_Metaproducto]" displayFolder="" count="0" memberValueDatatype="20" unbalanced="0"/>
    <cacheHierarchy uniqueName="[Recursos_Metaproducto].[Entidad]" caption="Entidad" attribute="1" defaultMemberUniqueName="[Recursos_Metaproducto].[Entidad].[All]" allUniqueName="[Recursos_Metaproducto].[Entidad].[All]" dimensionUniqueName="[Recursos_Metaproducto]" displayFolder="" count="0" memberValueDatatype="130" unbalanced="0"/>
    <cacheHierarchy uniqueName="[Recursos_Metaproducto].[Cod Pilar / Eje]" caption="Cod Pilar / Eje" attribute="1" defaultMemberUniqueName="[Recursos_Metaproducto].[Cod Pilar / Eje].[All]" allUniqueName="[Recursos_Metaproducto].[Cod Pilar / Eje].[All]" dimensionUniqueName="[Recursos_Metaproducto]" displayFolder="" count="2" memberValueDatatype="20" unbalanced="0">
      <fieldsUsage count="2">
        <fieldUsage x="-1"/>
        <fieldUsage x="0"/>
      </fieldsUsage>
    </cacheHierarchy>
    <cacheHierarchy uniqueName="[Recursos_Metaproducto].[Pilar / Eje]" caption="Pilar / Eje" attribute="1" defaultMemberUniqueName="[Recursos_Metaproducto].[Pilar / Eje].[All]" allUniqueName="[Recursos_Metaproducto].[Pilar / Eje].[All]" dimensionUniqueName="[Recursos_Metaproducto]" displayFolder="" count="2" memberValueDatatype="130" unbalanced="0">
      <fieldsUsage count="2">
        <fieldUsage x="-1"/>
        <fieldUsage x="1"/>
      </fieldsUsage>
    </cacheHierarchy>
    <cacheHierarchy uniqueName="[Recursos_Metaproducto].[Cod Programa]" caption="Cod Programa" attribute="1" defaultMemberUniqueName="[Recursos_Metaproducto].[Cod Programa].[All]" allUniqueName="[Recursos_Metaproducto].[Cod Programa].[All]" dimensionUniqueName="[Recursos_Metaproducto]" displayFolder="" count="2" memberValueDatatype="20" unbalanced="0">
      <fieldsUsage count="2">
        <fieldUsage x="-1"/>
        <fieldUsage x="2"/>
      </fieldsUsage>
    </cacheHierarchy>
    <cacheHierarchy uniqueName="[Recursos_Metaproducto].[Programa]" caption="Programa" attribute="1" defaultMemberUniqueName="[Recursos_Metaproducto].[Programa].[All]" allUniqueName="[Recursos_Metaproducto].[Programa].[All]" dimensionUniqueName="[Recursos_Metaproducto]" displayFolder="" count="2" memberValueDatatype="130" unbalanced="0">
      <fieldsUsage count="2">
        <fieldUsage x="-1"/>
        <fieldUsage x="3"/>
      </fieldsUsage>
    </cacheHierarchy>
    <cacheHierarchy uniqueName="[Recursos_Metaproducto].[gral_codigo_componente_n3]" caption="gral_codigo_componente_n3" attribute="1" defaultMemberUniqueName="[Recursos_Metaproducto].[gral_codigo_componente_n3].[All]" allUniqueName="[Recursos_Metaproducto].[gral_codigo_componente_n3].[All]" dimensionUniqueName="[Recursos_Metaproducto]" displayFolder="" count="0" memberValueDatatype="20" unbalanced="0"/>
    <cacheHierarchy uniqueName="[Recursos_Metaproducto].[gral_nombre_componente_n3]" caption="gral_nombre_componente_n3" attribute="1" defaultMemberUniqueName="[Recursos_Metaproducto].[gral_nombre_componente_n3].[All]" allUniqueName="[Recursos_Metaproducto].[gral_nombre_componente_n3].[All]" dimensionUniqueName="[Recursos_Metaproducto]" displayFolder="" count="0" memberValueDatatype="130" unbalanced="0"/>
    <cacheHierarchy uniqueName="[Recursos_Metaproducto].[gral_codigo_componente_n4]" caption="gral_codigo_componente_n4" attribute="1" defaultMemberUniqueName="[Recursos_Metaproducto].[gral_codigo_componente_n4].[All]" allUniqueName="[Recursos_Metaproducto].[gral_codigo_componente_n4].[All]" dimensionUniqueName="[Recursos_Metaproducto]" displayFolder="" count="0" memberValueDatatype="20" unbalanced="0"/>
    <cacheHierarchy uniqueName="[Recursos_Metaproducto].[gral_nombre_componente_n4]" caption="gral_nombre_componente_n4" attribute="1" defaultMemberUniqueName="[Recursos_Metaproducto].[gral_nombre_componente_n4].[All]" allUniqueName="[Recursos_Metaproducto].[gral_nombre_componente_n4].[All]" dimensionUniqueName="[Recursos_Metaproducto]" displayFolder="" count="0" memberValueDatatype="130" unbalanced="0"/>
    <cacheHierarchy uniqueName="[Recursos_Metaproducto].[gral_codigo_componente_n5]" caption="gral_codigo_componente_n5" attribute="1" defaultMemberUniqueName="[Recursos_Metaproducto].[gral_codigo_componente_n5].[All]" allUniqueName="[Recursos_Metaproducto].[gral_codigo_componente_n5].[All]" dimensionUniqueName="[Recursos_Metaproducto]" displayFolder="" count="0" memberValueDatatype="20" unbalanced="0"/>
    <cacheHierarchy uniqueName="[Recursos_Metaproducto].[gral_nombre_componente_n5]" caption="gral_nombre_componente_n5" attribute="1" defaultMemberUniqueName="[Recursos_Metaproducto].[gral_nombre_componente_n5].[All]" allUniqueName="[Recursos_Metaproducto].[gral_nombre_componente_n5].[All]" dimensionUniqueName="[Recursos_Metaproducto]" displayFolder="" count="0" memberValueDatatype="130" unbalanced="0"/>
    <cacheHierarchy uniqueName="[Recursos_Metaproducto].[gral_codigo_componente_n6]" caption="gral_codigo_componente_n6" attribute="1" defaultMemberUniqueName="[Recursos_Metaproducto].[gral_codigo_componente_n6].[All]" allUniqueName="[Recursos_Metaproducto].[gral_codigo_componente_n6].[All]" dimensionUniqueName="[Recursos_Metaproducto]" displayFolder="" count="0" memberValueDatatype="20" unbalanced="0"/>
    <cacheHierarchy uniqueName="[Recursos_Metaproducto].[gral_nombre_componente_n6]" caption="gral_nombre_componente_n6" attribute="1" defaultMemberUniqueName="[Recursos_Metaproducto].[gral_nombre_componente_n6].[All]" allUniqueName="[Recursos_Metaproducto].[gral_nombre_componente_n6].[All]" dimensionUniqueName="[Recursos_Metaproducto]" displayFolder="" count="0" memberValueDatatype="130" unbalanced="0"/>
    <cacheHierarchy uniqueName="[Recursos_Metaproducto].[gral_codigo_componente_n7]" caption="gral_codigo_componente_n7" attribute="1" defaultMemberUniqueName="[Recursos_Metaproducto].[gral_codigo_componente_n7].[All]" allUniqueName="[Recursos_Metaproducto].[gral_codigo_componente_n7].[All]" dimensionUniqueName="[Recursos_Metaproducto]" displayFolder="" count="0" memberValueDatatype="20" unbalanced="0"/>
    <cacheHierarchy uniqueName="[Recursos_Metaproducto].[Programa2]" caption="Programa2" attribute="1" defaultMemberUniqueName="[Recursos_Metaproducto].[Programa2].[All]" allUniqueName="[Recursos_Metaproducto].[Programa2].[All]" dimensionUniqueName="[Recursos_Metaproducto]" displayFolder="" count="0" memberValueDatatype="130" unbalanced="0"/>
    <cacheHierarchy uniqueName="[Recursos_Metaproducto].[Cod interno programa]" caption="Cod interno programa" attribute="1" defaultMemberUniqueName="[Recursos_Metaproducto].[Cod interno programa].[All]" allUniqueName="[Recursos_Metaproducto].[Cod interno programa].[All]" dimensionUniqueName="[Recursos_Metaproducto]" displayFolder="" count="0" memberValueDatatype="20" unbalanced="0"/>
    <cacheHierarchy uniqueName="[Recursos_Metaproducto].[Cod Proyecto prioritario]" caption="Cod Proyecto prioritario" attribute="1" defaultMemberUniqueName="[Recursos_Metaproducto].[Cod Proyecto prioritario].[All]" allUniqueName="[Recursos_Metaproducto].[Cod Proyecto prioritario].[All]" dimensionUniqueName="[Recursos_Metaproducto]" displayFolder="" count="2" memberValueDatatype="20" unbalanced="0">
      <fieldsUsage count="2">
        <fieldUsage x="-1"/>
        <fieldUsage x="4"/>
      </fieldsUsage>
    </cacheHierarchy>
    <cacheHierarchy uniqueName="[Recursos_Metaproducto].[Proyecto prioritario]" caption="Proyecto prioritario" attribute="1" defaultMemberUniqueName="[Recursos_Metaproducto].[Proyecto prioritario].[All]" allUniqueName="[Recursos_Metaproducto].[Proyecto prioritario].[All]" dimensionUniqueName="[Recursos_Metaproducto]" displayFolder="" count="2" memberValueDatatype="130" unbalanced="0">
      <fieldsUsage count="2">
        <fieldUsage x="-1"/>
        <fieldUsage x="5"/>
      </fieldsUsage>
    </cacheHierarchy>
    <cacheHierarchy uniqueName="[Recursos_Metaproducto].[Cod Meta Producto]" caption="Cod Meta Producto" attribute="1" defaultMemberUniqueName="[Recursos_Metaproducto].[Cod Meta Producto].[All]" allUniqueName="[Recursos_Metaproducto].[Cod Meta Producto].[All]" dimensionUniqueName="[Recursos_Metaproducto]" displayFolder="" count="2" memberValueDatatype="20" unbalanced="0">
      <fieldsUsage count="2">
        <fieldUsage x="-1"/>
        <fieldUsage x="6"/>
      </fieldsUsage>
    </cacheHierarchy>
    <cacheHierarchy uniqueName="[Recursos_Metaproducto].[Meta producto]" caption="Meta producto" attribute="1" defaultMemberUniqueName="[Recursos_Metaproducto].[Meta producto].[All]" allUniqueName="[Recursos_Metaproducto].[Meta producto].[All]" dimensionUniqueName="[Recursos_Metaproducto]" displayFolder="" count="2" memberValueDatatype="130" unbalanced="0">
      <fieldsUsage count="2">
        <fieldUsage x="-1"/>
        <fieldUsage x="7"/>
      </fieldsUsage>
    </cacheHierarchy>
    <cacheHierarchy uniqueName="[Recursos_Metaproducto].[$ programados 2016]" caption="$ programados 2016" attribute="1" defaultMemberUniqueName="[Recursos_Metaproducto].[$ programados 2016].[All]" allUniqueName="[Recursos_Metaproducto].[$ programados 2016].[All]" dimensionUniqueName="[Recursos_Metaproducto]" displayFolder="" count="0" memberValueDatatype="5" unbalanced="0"/>
    <cacheHierarchy uniqueName="[Recursos_Metaproducto].[$ ejecutados 2016]" caption="$ ejecutados 2016" attribute="1" defaultMemberUniqueName="[Recursos_Metaproducto].[$ ejecutados 2016].[All]" allUniqueName="[Recursos_Metaproducto].[$ ejecutados 2016].[All]" dimensionUniqueName="[Recursos_Metaproducto]" displayFolder="" count="0" memberValueDatatype="5" unbalanced="0"/>
    <cacheHierarchy uniqueName="[Recursos_Metaproducto].[% Avance $ 2016]" caption="% Avance $ 2016" attribute="1" defaultMemberUniqueName="[Recursos_Metaproducto].[% Avance $ 2016].[All]" allUniqueName="[Recursos_Metaproducto].[% Avance $ 2016].[All]" dimensionUniqueName="[Recursos_Metaproducto]" displayFolder="" count="0" memberValueDatatype="5" unbalanced="0"/>
    <cacheHierarchy uniqueName="[Recursos_Metaproducto].[$ programados 2017]" caption="$ programados 2017" attribute="1" defaultMemberUniqueName="[Recursos_Metaproducto].[$ programados 2017].[All]" allUniqueName="[Recursos_Metaproducto].[$ programados 2017].[All]" dimensionUniqueName="[Recursos_Metaproducto]" displayFolder="" count="0" memberValueDatatype="5" unbalanced="0"/>
    <cacheHierarchy uniqueName="[Recursos_Metaproducto].[$ ejecutados 2017]" caption="$ ejecutados 2017" attribute="1" defaultMemberUniqueName="[Recursos_Metaproducto].[$ ejecutados 2017].[All]" allUniqueName="[Recursos_Metaproducto].[$ ejecutados 2017].[All]" dimensionUniqueName="[Recursos_Metaproducto]" displayFolder="" count="0" memberValueDatatype="5" unbalanced="0"/>
    <cacheHierarchy uniqueName="[Recursos_Metaproducto].[% Avance $ 2017]" caption="% Avance $ 2017" attribute="1" defaultMemberUniqueName="[Recursos_Metaproducto].[% Avance $ 2017].[All]" allUniqueName="[Recursos_Metaproducto].[% Avance $ 2017].[All]" dimensionUniqueName="[Recursos_Metaproducto]" displayFolder="" count="0" memberValueDatatype="5" unbalanced="0"/>
    <cacheHierarchy uniqueName="[Recursos_Metaproducto].[$ programados 2018]" caption="$ programados 2018" attribute="1" defaultMemberUniqueName="[Recursos_Metaproducto].[$ programados 2018].[All]" allUniqueName="[Recursos_Metaproducto].[$ programados 2018].[All]" dimensionUniqueName="[Recursos_Metaproducto]" displayFolder="" count="0" memberValueDatatype="5" unbalanced="0"/>
    <cacheHierarchy uniqueName="[Recursos_Metaproducto].[$ ejecutados 2018]" caption="$ ejecutados 2018" attribute="1" defaultMemberUniqueName="[Recursos_Metaproducto].[$ ejecutados 2018].[All]" allUniqueName="[Recursos_Metaproducto].[$ ejecutados 2018].[All]" dimensionUniqueName="[Recursos_Metaproducto]" displayFolder="" count="0" memberValueDatatype="5" unbalanced="0"/>
    <cacheHierarchy uniqueName="[Recursos_Metaproducto].[% Avance $ 2018]" caption="% Avance $ 2018" attribute="1" defaultMemberUniqueName="[Recursos_Metaproducto].[% Avance $ 2018].[All]" allUniqueName="[Recursos_Metaproducto].[% Avance $ 2018].[All]" dimensionUniqueName="[Recursos_Metaproducto]" displayFolder="" count="0" memberValueDatatype="5" unbalanced="0"/>
    <cacheHierarchy uniqueName="[Recursos_Metaproducto].[$ programados 2019]" caption="$ programados 2019" attribute="1" defaultMemberUniqueName="[Recursos_Metaproducto].[$ programados 2019].[All]" allUniqueName="[Recursos_Metaproducto].[$ programados 2019].[All]" dimensionUniqueName="[Recursos_Metaproducto]" displayFolder="" count="0" memberValueDatatype="5" unbalanced="0"/>
    <cacheHierarchy uniqueName="[Recursos_Metaproducto].[$ ejecutados 2019]" caption="$ ejecutados 2019" attribute="1" defaultMemberUniqueName="[Recursos_Metaproducto].[$ ejecutados 2019].[All]" allUniqueName="[Recursos_Metaproducto].[$ ejecutados 2019].[All]" dimensionUniqueName="[Recursos_Metaproducto]" displayFolder="" count="0" memberValueDatatype="5" unbalanced="0"/>
    <cacheHierarchy uniqueName="[Recursos_Metaproducto].[% Avance $ 2019]" caption="% Avance $ 2019" attribute="1" defaultMemberUniqueName="[Recursos_Metaproducto].[% Avance $ 2019].[All]" allUniqueName="[Recursos_Metaproducto].[% Avance $ 2019].[All]" dimensionUniqueName="[Recursos_Metaproducto]" displayFolder="" count="0" memberValueDatatype="5" unbalanced="0"/>
    <cacheHierarchy uniqueName="[Recursos_Metaproducto].[$ programados 2020]" caption="$ programados 2020" attribute="1" defaultMemberUniqueName="[Recursos_Metaproducto].[$ programados 2020].[All]" allUniqueName="[Recursos_Metaproducto].[$ programados 2020].[All]" dimensionUniqueName="[Recursos_Metaproducto]" displayFolder="" count="0" memberValueDatatype="5" unbalanced="0"/>
    <cacheHierarchy uniqueName="[Recursos_Metaproducto].[$ ejecutados 2020]" caption="$ ejecutados 2020" attribute="1" defaultMemberUniqueName="[Recursos_Metaproducto].[$ ejecutados 2020].[All]" allUniqueName="[Recursos_Metaproducto].[$ ejecutados 2020].[All]" dimensionUniqueName="[Recursos_Metaproducto]" displayFolder="" count="0" memberValueDatatype="5" unbalanced="0"/>
    <cacheHierarchy uniqueName="[Recursos_Metaproducto].[% Avance $ 2020]" caption="% Avance $ 2020" attribute="1" defaultMemberUniqueName="[Recursos_Metaproducto].[% Avance $ 2020].[All]" allUniqueName="[Recursos_Metaproducto].[% Avance $ 2020].[All]" dimensionUniqueName="[Recursos_Metaproducto]" displayFolder="" count="0" memberValueDatatype="5" unbalanced="0"/>
    <cacheHierarchy uniqueName="[Recursos_Metaproducto].[$ programados PDD]" caption="$ programados PDD" attribute="1" defaultMemberUniqueName="[Recursos_Metaproducto].[$ programados PDD].[All]" allUniqueName="[Recursos_Metaproducto].[$ programados PDD].[All]" dimensionUniqueName="[Recursos_Metaproducto]" displayFolder="" count="0" memberValueDatatype="5" unbalanced="0"/>
    <cacheHierarchy uniqueName="[Recursos_Metaproducto].[$ ejecutados PDD]" caption="$ ejecutados PDD" attribute="1" defaultMemberUniqueName="[Recursos_Metaproducto].[$ ejecutados PDD].[All]" allUniqueName="[Recursos_Metaproducto].[$ ejecutados PDD].[All]" dimensionUniqueName="[Recursos_Metaproducto]" displayFolder="" count="0" memberValueDatatype="5" unbalanced="0"/>
    <cacheHierarchy uniqueName="[Recursos_Metaproducto].[% Avance $ PDD]" caption="% Avance $ PDD" attribute="1" defaultMemberUniqueName="[Recursos_Metaproducto].[% Avance $ PDD].[All]" allUniqueName="[Recursos_Metaproducto].[% Avance $ PDD].[All]" dimensionUniqueName="[Recursos_Metaproducto]" displayFolder="" count="0" memberValueDatatype="5" unbalanced="0"/>
    <cacheHierarchy uniqueName="[Recursos_Metaproducto].[Meta asociada]" caption="Meta asociada" attribute="1" defaultMemberUniqueName="[Recursos_Metaproducto].[Meta asociada].[All]" allUniqueName="[Recursos_Metaproducto].[Meta asociada].[All]" dimensionUniqueName="[Recursos_Metaproducto]" displayFolder="" count="0" memberValueDatatype="130" unbalanced="0"/>
    <cacheHierarchy uniqueName="[Measures].[__XL_Count Proyectos_inversion]" caption="__XL_Count Proyectos_inversion" measure="1" displayFolder="" measureGroup="Proyectos_inversion" count="0" hidden="1"/>
    <cacheHierarchy uniqueName="[Measures].[__XL_Count Magnitud_Metaproducto]" caption="__XL_Count Magnitud_Metaproducto" measure="1" displayFolder="" measureGroup="Magnitud_Metaproducto" count="0" hidden="1"/>
    <cacheHierarchy uniqueName="[Measures].[__XL_Count Recursos_Metaproducto]" caption="__XL_Count Recursos_Metaproducto" measure="1" displayFolder="" measureGroup="Recursos_Metaproducto" count="0" hidden="1"/>
    <cacheHierarchy uniqueName="[Measures].[__XL_Count Estructura_plan]" caption="__XL_Count Estructura_plan" measure="1" displayFolder="" measureGroup="Estructura_plan" count="0" hidden="1"/>
    <cacheHierarchy uniqueName="[Measures].[__No hay medidas definidas]" caption="__No hay medidas definidas" measure="1" displayFolder="" count="0" hidden="1"/>
    <cacheHierarchy uniqueName="[Measures].[Suma de Programación actual]" caption="Suma de Programación actu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a de Ejecución]" caption="Suma de Ejecución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a de $ programados 2016]" caption="Suma de $ program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a de $ ejecutados 2016]" caption="Suma de $ ejecutados 2016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a de $ programados 2017]" caption="Suma de $ program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$ ejecutados 2017]" caption="Suma de $ ejecutados 2017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8"/>
        </ext>
      </extLst>
    </cacheHierarchy>
    <cacheHierarchy uniqueName="[Measures].[Suma de $ programados 2018]" caption="Suma de $ program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0"/>
        </ext>
      </extLst>
    </cacheHierarchy>
    <cacheHierarchy uniqueName="[Measures].[Suma de $ ejecutados 2018]" caption="Suma de $ ejecutados 2018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1"/>
        </ext>
      </extLst>
    </cacheHierarchy>
    <cacheHierarchy uniqueName="[Measures].[Suma de $ programados 2019]" caption="Suma de $ program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3"/>
        </ext>
      </extLst>
    </cacheHierarchy>
    <cacheHierarchy uniqueName="[Measures].[Suma de $ ejecutados 2019]" caption="Suma de $ ejecutados 2019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4"/>
        </ext>
      </extLst>
    </cacheHierarchy>
    <cacheHierarchy uniqueName="[Measures].[Suma de $ programados 2020]" caption="Suma de $ program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6"/>
        </ext>
      </extLst>
    </cacheHierarchy>
    <cacheHierarchy uniqueName="[Measures].[Suma de $ ejecutados 2020]" caption="Suma de $ ejecutados 2020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27"/>
        </ext>
      </extLst>
    </cacheHierarchy>
    <cacheHierarchy uniqueName="[Measures].[Suma de % Avance total Plan de Desarrollo]" caption="Suma de % Avance total Plan de Desarrollo" measure="1" displayFolder="" measureGroup="Magnitud_Metaproducto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Faltante]" caption="Suma de Faltant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Magnitud programada 2016]" caption="Suma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Magnitud ejecutada 2016]" caption="Suma de Magnitud ejecut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Magnitud programada 2017]" caption="Suma de Magnitud program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Magnitud ejecutada 2017]" caption="Suma de Magnitud ejecutada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a de % avance 2016]" caption="Suma de % avance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% avance 2017]" caption="Suma de % avance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Magnitud programada 2018]" caption="Suma de Magnitud program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a de Magnitud ejecutada 2018]" caption="Suma de Magnitud ejecutada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a de % avance 2018]" caption="Suma de % avance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a de Magnitud programada 2019]" caption="Suma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Magnitud ejecutada 2019]" caption="Suma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% avance 2019]" caption="Suma de % avance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a de Magnitud programada 2020]" caption="Suma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Magnitud ejecutada 2020]" caption="Suma de Magnitud ejecut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a de % avance 2020]" caption="Suma de % avance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a de Cod Meta Producto]" caption="Suma de Cod Meta Producto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Meta proyecto]" caption="Recuento de Meta proyect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Codigo interno meta]" caption="Suma de Codigo interno meta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% Avance $ PDD]" caption="Suma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% Avance PDD]" caption="Recuent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Recuento de Magnitud ejecutada PDD]" caption="Recuent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Recuento de Meta asociada]" caption="Recuento de Meta asociad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Recuento de Tipo anualización]" caption="Recuento de Tipo anualizac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$ programados 2016 2]" caption="Suma de $ program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a de $ ejecutados 2016 2]" caption="Suma de $ ejecutados 2016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uma de % Avance $ 2016]" caption="Suma de % Avance $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uma de $ programados 2017 2]" caption="Suma de $ program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$ ejecutados 2017 2]" caption="Suma de $ ejecutados 2017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uma de % Avance $ 2017]" caption="Suma de % Avance $ 2017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uma de $ programados 2018 2]" caption="Suma de $ program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uma de $ ejecutados 2018 2]" caption="Suma de $ ejecutados 2018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Suma de % Avance $ 2018]" caption="Suma de % Avance $ 2018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$ programados 2019 2]" caption="Suma de $ program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$ ejecutados 2019 2]" caption="Suma de $ ejecutados 2019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uma de % Avance $ 2019]" caption="Suma de % Avance $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uma de $ programados 2020 2]" caption="Suma de $ program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uma de $ ejecutados 2020 2]" caption="Suma de $ ejecutados 2020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% Avance $ 2020]" caption="Suma de % Avance $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$ programados PDD]" caption="Suma de $ program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uma de $ ejecutados PDD]" caption="Suma de $ ejecutados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0"/>
        </ext>
      </extLst>
    </cacheHierarchy>
    <cacheHierarchy uniqueName="[Measures].[Suma de Cod Programa]" caption="Suma de Cod Programa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Recuento de Proyecto de inversión]" caption="Recuento de Proyecto de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Codigo proyecto inversión]" caption="Suma de Codigo proyecto inversión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Cod Meta Producto 2]" caption="Suma de Cod Meta Producto 2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Cod Proyecto prioritario]" caption="Suma de Cod Proyecto prioritario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Cod Pilar / Eje]" caption="Suma de Cod Pilar / Eje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Cod Programa 2]" caption="Suma de Cod Programa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a de Cod Proyecto prioritario 2]" caption="Suma de Cod Proyecto prioritario 2" measure="1" displayFolder="" measureGroup="Estructura_plan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od Pilar / Eje 2]" caption="Suma de Cod Pilar / Eje 2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Recuento de Meta producto]" caption="Recuento de Meta producto" measure="1" displayFolder="" measureGroup="Recursos_Metaproducto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a de Programación inicial]" caption="Suma de Programación inicial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medio de Magnitud programada 2016]" caption="Promedio de Magnitud programada 2016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Promedio de Magnitud programada 2019]" caption="Promedio de Magnitud program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Promedio de Magnitud ejecutada 2019]" caption="Promedio de Magnitud ejecutada 2019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Promedio de Magnitud programada 2020]" caption="Promedio de Magnitud programada 2020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Recuento de Magnitud programada PDD]" caption="Recuent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programada PDD]" caption="Promedio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a de Magnitud programada PDD]" caption="Suma de Magnitud program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Promedio de Magnitud ejecutada PDD]" caption="Promedio de Magnitud ejecutada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 Avance $ PDD]" caption="Promedio de % Avance $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% Avance PDD]" caption="Suma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Promedio de % Avance PDD]" caption="Promedio de % Avance PDD" measure="1" displayFolder="" measureGroup="Proyectos_inversion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 Avance]" caption="Suma de % Avance" measure="1" displayFolder="" measureGroup="Magnitud_Metaproducto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dimensions count="5">
    <dimension name="Estructura_plan" uniqueName="[Estructura_plan]" caption="Estructura_plan"/>
    <dimension name="Magnitud_Metaproducto" uniqueName="[Magnitud_Metaproducto]" caption="Magnitud_Metaproducto"/>
    <dimension measure="1" name="Measures" uniqueName="[Measures]" caption="Measures"/>
    <dimension name="Proyectos_inversion" uniqueName="[Proyectos_inversion]" caption="Proyectos_inversion"/>
    <dimension name="Recursos_Metaproducto" uniqueName="[Recursos_Metaproducto]" caption="Recursos_Metaproducto"/>
  </dimensions>
  <measureGroups count="4">
    <measureGroup name="Estructura_plan" caption="Estructura_plan"/>
    <measureGroup name="Magnitud_Metaproducto" caption="Magnitud_Metaproducto"/>
    <measureGroup name="Proyectos_inversion" caption="Proyectos_inversion"/>
    <measureGroup name="Recursos_Metaproducto" caption="Recursos_Metaproducto"/>
  </measureGroups>
  <maps count="7">
    <map measureGroup="0" dimension="0"/>
    <map measureGroup="1" dimension="1"/>
    <map measureGroup="1" dimension="4"/>
    <map measureGroup="2" dimension="0"/>
    <map measureGroup="2" dimension="3"/>
    <map measureGroup="2" dimension="4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pivotTable1.xml><?xml version="1.0" encoding="utf-8"?>
<pivotTableDefinition xmlns="http://schemas.openxmlformats.org/spreadsheetml/2006/main" name="Resumen proyecto" cacheId="75" applyNumberFormats="0" applyBorderFormats="0" applyFontFormats="0" applyPatternFormats="0" applyAlignmentFormats="0" applyWidthHeightFormats="1" dataCaption="Valores" tag="3c5ba335-43b3-4e1b-8f88-dba394f87507" updatedVersion="6" minRefreshableVersion="3" showDrill="0" subtotalHiddenItems="1" rowGrandTotals="0" colGrandTotals="0" itemPrintTitles="1" createdVersion="5" indent="0" compact="0" compactData="0" multipleFieldFilters="0">
  <location ref="BD147:BM148" firstHeaderRow="0" firstDataRow="1" firstDataCol="0"/>
  <pivotFields count="11">
    <pivotField compact="0" allDrilled="1" outline="0" showAll="0" dataSourceSort="1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Items count="1">
    <i/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a de Magnitud programada 2016" fld="1" baseField="0" baseItem="0"/>
    <dataField name="Suma de Magnitud ejecutada 2016" fld="2" baseField="0" baseItem="0"/>
    <dataField name="Suma de Magnitud programada 2017" fld="3" baseField="0" baseItem="0"/>
    <dataField name="Suma de Magnitud ejecutada 2017" fld="4" baseField="0" baseItem="0"/>
    <dataField name="Suma de Magnitud programada 2018" fld="5" baseField="0" baseItem="0"/>
    <dataField name="Suma de Magnitud ejecutada 2018" fld="6" baseField="0" baseItem="0"/>
    <dataField name="Suma de Magnitud programada 2019" fld="7" baseField="0" baseItem="0"/>
    <dataField name="Suma de Magnitud ejecutada 2019" fld="8" baseField="0" baseItem="0"/>
    <dataField name="Suma de Magnitud programada 2020" fld="9" baseField="0" baseItem="0"/>
    <dataField name="Suma de Magnitud ejecutada 2020" fld="10" baseField="0" baseItem="0"/>
  </dataFields>
  <formats count="1">
    <format dxfId="14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Hierarchies count="2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Proyectos_inversion].[Codigo proyecto inversión].&amp;[103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inámico plano" showRowHeaders="1" showColHeaders="1" showRowStripes="1" showColStripes="0" showLastColumn="1"/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Proyectos_inversion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name="TablaDinámica7" cacheId="87" applyNumberFormats="0" applyBorderFormats="0" applyFontFormats="0" applyPatternFormats="0" applyAlignmentFormats="0" applyWidthHeightFormats="1" dataCaption="Valores" tag="804537bd-0083-4818-b026-e987e1f33f64" updatedVersion="6" minRefreshableVersion="3" showDrill="0" subtotalHiddenItems="1" itemPrintTitles="1" createdVersion="5" indent="0" compact="0" compactData="0" multipleFieldFilters="0">
  <location ref="A1:D7" firstHeaderRow="0" firstDataRow="1" firstDataCol="1"/>
  <pivotFields count="6"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AttributeDrillState="1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rogramación inicial" fld="5" baseField="0" baseItem="0"/>
    <dataField name="Suma de Programación actual" fld="0" baseField="0" baseItem="0"/>
    <dataField name="Suma de Ejecución" fld="1" baseField="0" baseItem="0"/>
  </dataFields>
  <pivotHierarchies count="2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Magnitud_Metaproducto].[Cod Meta Producto].&amp;[23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Recursos_Metaproducto].[Cod Meta Producto].&amp;[22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inámico plano" showRowHeaders="1" showColHeaders="1" showRowStripes="1" showColStripes="0" showLastColumn="1"/>
  <rowHierarchiesUsage count="1">
    <rowHierarchyUsage hierarchyUsage="2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Magnitud_Metaproducto]"/>
        <x15:activeTabTopLevelEntity name="[Recursos_Metaproduct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TablaDinámica15" cacheId="93" dataOnRows="1" applyNumberFormats="0" applyBorderFormats="0" applyFontFormats="0" applyPatternFormats="0" applyAlignmentFormats="0" applyWidthHeightFormats="1" dataCaption="Valores" tag="1dd61bb5-424e-401d-a600-d0f58bab7e82" updatedVersion="6" minRefreshableVersion="3" showDrill="0" subtotalHiddenItems="1" rowGrandTotals="0" colGrandTotals="0" itemPrintTitles="1" createdVersion="5" indent="0" compact="0" compactData="0" multipleFieldFilters="0" chartFormat="12">
  <location ref="W3:X5" firstHeaderRow="1" firstDataRow="1" firstDataCol="1"/>
  <pivotFields count="3"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-2"/>
  </rowFields>
  <rowItems count="2">
    <i>
      <x/>
    </i>
    <i i="1">
      <x v="1"/>
    </i>
  </rowItems>
  <colItems count="1">
    <i/>
  </colItems>
  <dataFields count="2">
    <dataField name="Suma de % Avance total Plan de Desarrollo" fld="0" baseField="0" baseItem="0"/>
    <dataField name="Suma de Faltante" fld="1" baseField="0" baseItem="1"/>
  </dataFields>
  <formats count="3"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outline="0" collapsedLevelsAreSubtotals="1" fieldPosition="0"/>
    </format>
  </formats>
  <chartFormats count="6">
    <chartFormat chart="3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8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9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19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2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Recursos_Metaproducto].[Cod Meta Producto].&amp;[22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inámico plano" showRowHeaders="1" showColHeaders="1" showRowStripes="1" showColStripes="0" showLastColumn="1"/>
  <rowHierarchiesUsage count="1">
    <rowHierarchyUsage hierarchyUsage="-2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Magnitud_Metaproducto]"/>
        <x15:activeTabTopLevelEntity name="[Recursos_Metaproduct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name="TablaDinámica12" cacheId="90" applyNumberFormats="0" applyBorderFormats="0" applyFontFormats="0" applyPatternFormats="0" applyAlignmentFormats="0" applyWidthHeightFormats="1" dataCaption="Valores" tag="efa81409-ec57-4999-9475-04827dd208d2" updatedVersion="6" minRefreshableVersion="3" showDrill="0" subtotalHiddenItems="1" rowGrandTotals="0" colGrandTotals="0" itemPrintTitles="1" createdVersion="5" indent="0" compact="0" compactData="0" multipleFieldFilters="0">
  <location ref="G39:O40" firstHeaderRow="1" firstDataRow="1" firstDataCol="8"/>
  <pivotFields count="9">
    <pivotField axis="axisRow" compact="0" allDrilled="1" outline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0"/>
    <field x="1"/>
    <field x="2"/>
    <field x="3"/>
    <field x="4"/>
    <field x="5"/>
    <field x="6"/>
    <field x="7"/>
  </rowFields>
  <rowItems count="1">
    <i>
      <x/>
      <x/>
      <x/>
      <x/>
      <x/>
      <x/>
      <x/>
      <x/>
    </i>
  </rowItems>
  <colItems count="1">
    <i/>
  </colItems>
  <dataFields count="1">
    <dataField name="Suma de % Avance total Plan de Desarrollo" fld="8" baseField="0" baseItem="0"/>
  </dataFields>
  <pivotHierarchies count="2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inámico plano" showRowHeaders="1" showColHeaders="1" showRowStripes="1" showColStripes="0" showLastColumn="1"/>
  <rowHierarchiesUsage count="8">
    <rowHierarchyUsage hierarchyUsage="95"/>
    <rowHierarchyUsage hierarchyUsage="96"/>
    <rowHierarchyUsage hierarchyUsage="97"/>
    <rowHierarchyUsage hierarchyUsage="98"/>
    <rowHierarchyUsage hierarchyUsage="110"/>
    <rowHierarchyUsage hierarchyUsage="111"/>
    <rowHierarchyUsage hierarchyUsage="112"/>
    <rowHierarchyUsage hierarchyUsage="113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Recursos_Metaproducto]"/>
        <x15:activeTabTopLevelEntity name="[Magnitud_Metaproduct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2" cacheId="72" applyNumberFormats="0" applyBorderFormats="0" applyFontFormats="0" applyPatternFormats="0" applyAlignmentFormats="0" applyWidthHeightFormats="1" dataCaption="Valores" tag="a9059d20-bbd5-49eb-851f-e06a3465fd76" updatedVersion="6" minRefreshableVersion="3" showDrill="0" subtotalHiddenItems="1" rowGrandTotals="0" colGrandTotals="0" itemPrintTitles="1" createdVersion="5" indent="0" compact="0" compactData="0" multipleFieldFilters="0">
  <location ref="A98:B121" firstHeaderRow="1" firstDataRow="1" firstDataCol="2"/>
  <pivotFields count="3">
    <pivotField axis="axisRow" compact="0" allDrilled="1" outline="0" showAll="0" dataSourceSort="1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0"/>
  </rowFields>
  <rowItems count="23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4"/>
      <x v="14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</rowItems>
  <pivotHierarchies count="2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Proyectos_inversion].[Codigo proyecto inversión].&amp;[103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inámico plano" showRowHeaders="1" showColHeaders="1" showRowStripes="1" showColStripes="0" showLastColumn="1"/>
  <rowHierarchiesUsage count="2">
    <rowHierarchyUsage hierarchyUsage="42"/>
    <rowHierarchyUsage hierarchyUsage="44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Proyectos_inversion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royecto Mag" cacheId="66" applyNumberFormats="0" applyBorderFormats="0" applyFontFormats="0" applyPatternFormats="0" applyAlignmentFormats="0" applyWidthHeightFormats="1" dataCaption="Valores" showMissing="0" tag="7fbd174d-f529-4cfb-8991-d3989e853c25" updatedVersion="6" minRefreshableVersion="3" preserveFormatting="0" subtotalHiddenItems="1" rowGrandTotals="0" colGrandTotals="0" itemPrintTitles="1" createdVersion="5" indent="0" compact="0" compactData="0" multipleFieldFilters="0">
  <location ref="B2:N25" firstHeaderRow="0" firstDataRow="1" firstDataCol="1"/>
  <pivotFields count="14">
    <pivotField compact="0" allDrilled="1" outline="0" showAll="0" dataSourceSort="1" defaultSubtotal="0" defaultAttributeDrillState="1"/>
    <pivotField axis="axisRow" compact="0" allDrilled="1" outline="0" showAll="0" dataSourceSort="1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">
    <field x="1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uma de Magnitud programada 2016" fld="7" baseField="0" baseItem="0"/>
    <dataField name="Suma de Magnitud ejecutada 2016" fld="6" baseField="0" baseItem="0"/>
    <dataField name="Suma de Magnitud programada 2017" fld="2" baseField="0" baseItem="0"/>
    <dataField name="Suma de Magnitud ejecutada 2017" fld="3" baseField="0" baseItem="0"/>
    <dataField name="Suma de Magnitud programada 2018" fld="4" baseField="0" baseItem="0"/>
    <dataField name="Suma de Magnitud ejecutada 2018" fld="5" baseField="0" baseItem="0"/>
    <dataField name="Promedio de Magnitud programada 2019" fld="8" subtotal="average" baseField="1" baseItem="0"/>
    <dataField name="Promedio de Magnitud ejecutada 2019" fld="9" subtotal="average" baseField="1" baseItem="0"/>
    <dataField name="Promedio de Magnitud programada 2020" fld="12" subtotal="average" baseField="1" baseItem="0"/>
    <dataField name="Promedio de Magnitud programada PDD" fld="10" subtotal="average" baseField="1" baseItem="0"/>
    <dataField name="Promedio de Magnitud ejecutada PDD" fld="11" subtotal="average" baseField="1" baseItem="0"/>
    <dataField name="Promedio de % Avance PDD" fld="13" subtotal="average" baseField="1" baseItem="0"/>
  </dataFields>
  <pivotHierarchies count="2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Proyectos_inversion].[Codigo proyecto inversión].&amp;[103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Mag Prog"/>
    <pivotHierarchy dragToData="1" caption="Mag ejec"/>
    <pivotHierarchy dragToData="1"/>
    <pivotHierarchy dragToData="1"/>
    <pivotHierarchy dragToData="1" caption="% avance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royectos_inversion]"/>
        <x15:activeTabTopLevelEntity name="[Recursos_Metaproduct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royecto $" cacheId="69" applyNumberFormats="0" applyBorderFormats="0" applyFontFormats="0" applyPatternFormats="0" applyAlignmentFormats="0" applyWidthHeightFormats="1" dataCaption="Valores" tag="5b60e2f7-3a3f-4a54-b195-76e9fb974929" updatedVersion="6" minRefreshableVersion="3" subtotalHiddenItems="1" rowGrandTotals="0" colGrandTotals="0" itemPrintTitles="1" createdVersion="5" indent="0" compact="0" compactData="0" multipleFieldFilters="0">
  <location ref="B26:N49" firstHeaderRow="0" firstDataRow="1" firstDataCol="1"/>
  <pivotFields count="14">
    <pivotField compact="0" allDrilled="1" outline="0" showAll="0" dataSourceSort="1" defaultSubtotal="0" defaultAttributeDrillState="1"/>
    <pivotField dataField="1" compact="0" outline="0" showAll="0"/>
    <pivotField dataField="1" compact="0" outline="0" showAll="0"/>
    <pivotField axis="axisRow" compact="0" allDrilled="1" outline="0" showAll="0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">
    <field x="3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uma de $ programados 2016" fld="1" baseField="0" baseItem="0"/>
    <dataField name="Suma de $ ejecutados 2016" fld="2" baseField="0" baseItem="0"/>
    <dataField name="Suma de $ programados 2017" fld="4" baseField="0" baseItem="0"/>
    <dataField name="Suma de $ ejecutados 2017" fld="5" baseField="0" baseItem="0"/>
    <dataField name="Suma de $ programados 2018" fld="6" baseField="0" baseItem="0"/>
    <dataField name="Suma de $ ejecutados 2018" fld="7" baseField="0" baseItem="0"/>
    <dataField name="Suma de $ programados 2019" fld="8" baseField="0" baseItem="0"/>
    <dataField name="Suma de $ ejecutados 2019" fld="9" baseField="0" baseItem="0"/>
    <dataField name="Suma de $ programados 2020" fld="10" baseField="0" baseItem="0"/>
    <dataField name="Suma de $ programados PDD" fld="11" baseField="0" baseItem="0"/>
    <dataField name="Suma de $ ejecutados PDD" fld="12" baseField="0" baseItem="0"/>
    <dataField name="Promedio de % Avance $ PDD" fld="13" subtotal="average" baseField="3" baseItem="0"/>
  </dataFields>
  <formats count="2">
    <format dxfId="16">
      <pivotArea field="3" type="button" dataOnly="0" labelOnly="1" outline="0" axis="axisRow" fieldPosition="0"/>
    </format>
    <format dxfId="15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</formats>
  <pivotHierarchies count="2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Proyectos_inversion].[Codigo proyecto inversión].&amp;[103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royectos_inversion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4" cacheId="81" applyNumberFormats="0" applyBorderFormats="0" applyFontFormats="0" applyPatternFormats="0" applyAlignmentFormats="0" applyWidthHeightFormats="1" dataCaption="Valores" tag="a6f6b9ca-e268-4524-8dd1-0b13e63e549e" updatedVersion="6" minRefreshableVersion="3" showDrill="0" subtotalHiddenItems="1" rowGrandTotals="0" colGrandTotals="0" itemPrintTitles="1" createdVersion="5" indent="0" compact="0" compactData="0" multipleFieldFilters="0">
  <location ref="BE157:BG169" firstHeaderRow="1" firstDataRow="1" firstDataCol="3"/>
  <pivotFields count="3">
    <pivotField axis="axisRow" compact="0" allDrilled="1" outline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AttributeDrillState="1">
      <items count="7">
        <item x="0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2"/>
    <field x="0"/>
    <field x="1"/>
  </rowFields>
  <rowItems count="12">
    <i>
      <x/>
      <x/>
      <x/>
    </i>
    <i t="default">
      <x/>
    </i>
    <i>
      <x v="1"/>
      <x/>
      <x/>
    </i>
    <i t="default">
      <x v="1"/>
    </i>
    <i>
      <x v="2"/>
      <x/>
      <x/>
    </i>
    <i t="default">
      <x v="2"/>
    </i>
    <i>
      <x v="3"/>
      <x/>
      <x/>
    </i>
    <i t="default">
      <x v="3"/>
    </i>
    <i>
      <x v="4"/>
      <x/>
      <x/>
    </i>
    <i t="default">
      <x v="4"/>
    </i>
    <i>
      <x v="5"/>
      <x/>
      <x/>
    </i>
    <i t="default">
      <x v="5"/>
    </i>
  </rowItems>
  <pivotHierarchies count="2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inámico plano" showRowHeaders="1" showColHeaders="1" showRowStripes="1" showColStripes="0" showLastColumn="1"/>
  <rowHierarchiesUsage count="3">
    <rowHierarchyUsage hierarchyUsage="38"/>
    <rowHierarchyUsage hierarchyUsage="39"/>
    <rowHierarchyUsage hierarchyUsage="41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Proyectos_inversion]"/>
        <x15:activeTabTopLevelEntity name="[Recursos_Metaproducto]"/>
        <x15:activeTabTopLevelEntity name="[Estructura_plan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Resumen $ Proyecto" cacheId="78" applyNumberFormats="0" applyBorderFormats="0" applyFontFormats="0" applyPatternFormats="0" applyAlignmentFormats="0" applyWidthHeightFormats="1" dataCaption="Valores" tag="a252273b-f746-44ab-a90a-da295d32157f" updatedVersion="6" minRefreshableVersion="3" showDrill="0" subtotalHiddenItems="1" rowGrandTotals="0" colGrandTotals="0" itemPrintTitles="1" createdVersion="5" indent="0" compact="0" compactData="0" multipleFieldFilters="0">
  <location ref="BD152:BP153" firstHeaderRow="0" firstDataRow="1" firstDataCol="0"/>
  <pivotFields count="14"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Items count="1">
    <i/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Suma de $ programados 2016" fld="0" baseField="0" baseItem="0" numFmtId="165"/>
    <dataField name="Suma de $ ejecutados 2016" fld="1" baseField="0" baseItem="0" numFmtId="165"/>
    <dataField name="Suma de $ programados 2017" fld="3" baseField="0" baseItem="0" numFmtId="165"/>
    <dataField name="Suma de $ ejecutados 2017" fld="4" baseField="0" baseItem="0" numFmtId="165"/>
    <dataField name="Suma de $ programados 2018" fld="5" baseField="0" baseItem="0" numFmtId="165"/>
    <dataField name="Suma de $ ejecutados 2018" fld="6" baseField="0" baseItem="0" numFmtId="165"/>
    <dataField name="Suma de $ programados 2019" fld="7" baseField="0" baseItem="0" numFmtId="165"/>
    <dataField name="Suma de $ ejecutados 2019" fld="8" baseField="0" baseItem="0" numFmtId="165"/>
    <dataField name="Suma de $ programados 2020" fld="9" baseField="0" baseItem="0" numFmtId="165"/>
    <dataField name="Suma de $ ejecutados 2020" fld="10" baseField="0" baseItem="0" numFmtId="165"/>
    <dataField name="Suma de $ programados PDD" fld="11" baseField="0" baseItem="0" numFmtId="165"/>
    <dataField name="Suma de $ ejecutados PDD" fld="12" baseField="0" baseItem="0" numFmtId="165"/>
    <dataField name="Suma de % Avance $ PDD" fld="13" baseField="0" baseItem="0" numFmtId="10"/>
  </dataFields>
  <formats count="10">
    <format dxfId="26">
      <pivotArea outline="0" collapsedLevelsAreSubtotals="1" fieldPosition="0">
        <references count="1">
          <reference field="4294967294" count="1" selected="0">
            <x v="12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12"/>
          </reference>
        </references>
      </pivotArea>
    </format>
    <format dxfId="24">
      <pivotArea outline="0" collapsedLevelsAreSubtotals="1" fieldPosition="0">
        <references count="1">
          <reference field="4294967294" count="1" selected="0">
            <x v="12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12"/>
          </reference>
        </references>
      </pivotArea>
    </format>
    <format dxfId="22">
      <pivotArea outline="0" collapsedLevelsAreSubtotals="1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1">
      <pivotArea outline="0" collapsedLevelsAreSubtotals="1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0">
      <pivotArea outline="0" collapsedLevelsAreSubtotals="1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">
      <pivotArea outline="0" collapsedLevelsAreSubtotals="1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">
      <pivotArea outline="0" collapsedLevelsAreSubtotals="1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7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pivotHierarchies count="2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Proyectos_inversion].[Codigo proyecto inversión].&amp;[103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inámico plano" showRowHeaders="1" showColHeaders="1" showRowStripes="1" showColStripes="0" showLastColumn="1"/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Proyectos_inversion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TablaDinámica2" cacheId="99" applyNumberFormats="0" applyBorderFormats="0" applyFontFormats="0" applyPatternFormats="0" applyAlignmentFormats="0" applyWidthHeightFormats="1" dataCaption="Valores" showMissing="0" tag="a9dc457d-bca8-4bb4-b836-c32bc0272891" updatedVersion="6" minRefreshableVersion="3" subtotalHiddenItems="1" rowGrandTotals="0" colGrandTotals="0" itemPrintTitles="1" createdVersion="5" indent="0" compact="0" compactData="0" multipleFieldFilters="0">
  <location ref="G69:M75" firstHeaderRow="0" firstDataRow="1" firstDataCol="5"/>
  <pivotFields count="8">
    <pivotField axis="axisRow" compact="0" allDrilled="1" outline="0" showAll="0" dataSourceSort="1" defaultSubtotal="0" defaultAttributeDrillState="1">
      <items count="1">
        <item x="0"/>
      </items>
    </pivotField>
    <pivotField axis="axisRow" compact="0" allDrilled="1" outline="0" showAll="0" dataSourceSort="1" defaultSubtotal="0" defaultAttributeDrillState="1">
      <items count="1">
        <item x="0"/>
      </items>
    </pivotField>
    <pivotField axis="axisRow" compact="0" allDrilled="1" outline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Row" compact="0" allDrilled="1" outline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Row" compact="0" allDrilled="1" outline="0" showAll="0" defaultAttributeDrillState="1">
      <items count="3">
        <item x="0"/>
        <item x="1"/>
        <item t="default"/>
      </items>
    </pivotField>
    <pivotField dataField="1" compact="0" outline="0" showAll="0"/>
    <pivotField compact="0" allDrilled="1" outline="0" showAll="0" dataSourceSort="1" defaultAttributeDrillState="1"/>
    <pivotField dataField="1" compact="0" outline="0" showAll="0"/>
  </pivotFields>
  <rowFields count="5">
    <field x="1"/>
    <field x="0"/>
    <field x="2"/>
    <field x="3"/>
    <field x="4"/>
  </rowFields>
  <rowItems count="6">
    <i>
      <x/>
      <x/>
      <x/>
      <x/>
      <x/>
    </i>
    <i r="2">
      <x v="1"/>
      <x v="1"/>
      <x/>
    </i>
    <i r="2">
      <x v="2"/>
      <x v="2"/>
      <x/>
    </i>
    <i r="2">
      <x v="3"/>
      <x v="3"/>
      <x/>
    </i>
    <i r="2">
      <x v="4"/>
      <x v="4"/>
      <x v="1"/>
    </i>
    <i r="2">
      <x v="5"/>
      <x v="5"/>
      <x v="1"/>
    </i>
  </rowItems>
  <colFields count="1">
    <field x="-2"/>
  </colFields>
  <colItems count="2">
    <i>
      <x/>
    </i>
    <i i="1">
      <x v="1"/>
    </i>
  </colItems>
  <dataFields count="2">
    <dataField name="Suma de % Avance PDD" fld="7" baseField="4" baseItem="0"/>
    <dataField name="Suma de % Avance $ PDD" fld="5" baseField="0" baseItem="0"/>
  </dataFields>
  <pivotHierarchies count="2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Recursos_Metaproducto].[Cod Meta Producto].&amp;[22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5">
    <rowHierarchyUsage hierarchyUsage="39"/>
    <rowHierarchyUsage hierarchyUsage="41"/>
    <rowHierarchyUsage hierarchyUsage="42"/>
    <rowHierarchyUsage hierarchyUsage="44"/>
    <rowHierarchyUsage hierarchyUsage="4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ecursos_Metaproducto]"/>
        <x15:activeTabTopLevelEntity name="[Proyectos_inversion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ablaDinámica9" cacheId="84" applyNumberFormats="0" applyBorderFormats="0" applyFontFormats="0" applyPatternFormats="0" applyAlignmentFormats="0" applyWidthHeightFormats="1" dataCaption="Valores" tag="60b40c35-a451-4514-b5cb-558bf6752cfc" updatedVersion="6" minRefreshableVersion="3" showDrill="0" subtotalHiddenItems="1" rowGrandTotals="0" colGrandTotals="0" itemPrintTitles="1" createdVersion="5" indent="0" compact="0" compactData="0" multipleFieldFilters="0">
  <location ref="G10:P11" firstHeaderRow="0" firstDataRow="1" firstDataCol="0"/>
  <pivotFields count="13">
    <pivotField compact="0" allDrilled="1" outline="0" showAll="0" dataSourceSort="1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Items count="1">
    <i/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a de $ programados 2016" fld="1" baseField="0" baseItem="0"/>
    <dataField name="Suma de $ ejecutados 2016" fld="2" baseField="0" baseItem="0"/>
    <dataField name="Suma de $ programados 2017" fld="3" baseField="0" baseItem="0"/>
    <dataField name="Suma de $ ejecutados 2017" fld="4" baseField="0" baseItem="0"/>
    <dataField name="Suma de $ programados 2018" fld="5" baseField="0" baseItem="0"/>
    <dataField name="Suma de $ ejecutados 2018" fld="6" baseField="0" baseItem="0"/>
    <dataField name="Suma de $ programados 2019" fld="9" baseField="0" baseItem="0"/>
    <dataField name="Suma de $ ejecutados 2019" fld="10" baseField="0" baseItem="0"/>
    <dataField name="Suma de $ programados 2020" fld="11" baseField="0" baseItem="0"/>
    <dataField name="Suma de $ ejecutados 2020" fld="12" baseField="0" baseItem="0"/>
  </dataFields>
  <formats count="4">
    <format dxfId="10">
      <pivotArea type="all" dataOnly="0" outline="0" fieldPosition="0"/>
    </format>
    <format dxfId="9">
      <pivotArea outline="0" collapsedLevelsAreSubtotals="1" fieldPosition="0"/>
    </format>
    <format dxfId="8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7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Hierarchies count="2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Magnitud_Metaproducto].[Cod Meta Producto].&amp;[23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Recursos_Metaproducto].[Cod Meta Producto].&amp;[223]"/>
      </members>
    </pivotHierarchy>
    <pivotHierarchy multipleItemSelectionAllowed="1" dragToData="1">
      <members count="1" level="1">
        <member name="[Recursos_Metaproducto].[Meta producto].&amp;[Diseñar e implementar de la segunda fase de semáforos inteligente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inámico plano" showRowHeaders="1" showColHeaders="1" showRowStripes="1" showColStripes="0" showLastColumn="1"/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Magnitud_Metaproducto]"/>
        <x15:activeTabTopLevelEntity name="[Recursos_Metaproduct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TablaDinámica1" cacheId="96" applyNumberFormats="0" applyBorderFormats="0" applyFontFormats="0" applyPatternFormats="0" applyAlignmentFormats="0" applyWidthHeightFormats="1" dataCaption="Valores" tag="aa02a7c0-a6e7-4e8f-b8d1-573232e3cca0" updatedVersion="6" minRefreshableVersion="3" useAutoFormatting="1" subtotalHiddenItems="1" itemPrintTitles="1" createdVersion="5" indent="0" outline="1" outlineData="1" multipleFieldFilters="0">
  <location ref="AY33:AY36" firstHeaderRow="1" firstDataRow="1" firstDataCol="1"/>
  <pivotFields count="2">
    <pivotField axis="axisRow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</pivotFields>
  <rowFields count="2">
    <field x="0"/>
    <field x="1"/>
  </rowFields>
  <rowItems count="3">
    <i>
      <x/>
    </i>
    <i r="1">
      <x/>
    </i>
    <i t="grand">
      <x/>
    </i>
  </rowItems>
  <pivotHierarchies count="2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12"/>
    <rowHierarchyUsage hierarchyUsage="13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ecursos_Metaproduct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od_Meta_Producto1" sourceName="[Recursos_Metaproducto].[Cod Meta Producto]">
  <pivotTables>
    <pivotTable tabId="12" name="TablaDinámica9"/>
    <pivotTable tabId="12" name="TablaDinámica7"/>
    <pivotTable tabId="12" name="TablaDinámica12"/>
    <pivotTable tabId="12" name="TablaDinámica15"/>
    <pivotTable tabId="12" name="TablaDinámica1"/>
    <pivotTable tabId="12" name="TablaDinámica2"/>
  </pivotTables>
  <data>
    <olap pivotCacheId="1462899665">
      <levels count="2">
        <level uniqueName="[Recursos_Metaproducto].[Cod Meta Producto].[(All)]" sourceCaption="(All)" count="0"/>
        <level uniqueName="[Recursos_Metaproducto].[Cod Meta Producto].[Cod Meta Producto]" sourceCaption="Cod Meta Producto" count="18">
          <ranges>
            <range startItem="0">
              <i n="[Recursos_Metaproducto].[Cod Meta Producto].&amp;[223]" c="223"/>
              <i n="[Recursos_Metaproducto].[Cod Meta Producto].&amp;[224]" c="224"/>
              <i n="[Recursos_Metaproducto].[Cod Meta Producto].&amp;[230]" c="230"/>
              <i n="[Recursos_Metaproducto].[Cod Meta Producto].&amp;[231]" c="231"/>
              <i n="[Recursos_Metaproducto].[Cod Meta Producto].&amp;[232]" c="232"/>
              <i n="[Recursos_Metaproducto].[Cod Meta Producto].&amp;[233]" c="233"/>
              <i n="[Recursos_Metaproducto].[Cod Meta Producto].&amp;[234]" c="234"/>
              <i n="[Recursos_Metaproducto].[Cod Meta Producto].&amp;[236]" c="236"/>
              <i n="[Recursos_Metaproducto].[Cod Meta Producto].&amp;[240]" c="240"/>
              <i n="[Recursos_Metaproducto].[Cod Meta Producto].&amp;[241]" c="241"/>
              <i n="[Recursos_Metaproducto].[Cod Meta Producto].&amp;[242]" c="242"/>
              <i n="[Recursos_Metaproducto].[Cod Meta Producto].&amp;[247]" c="247"/>
              <i n="[Recursos_Metaproducto].[Cod Meta Producto].&amp;[251]" c="251"/>
              <i n="[Recursos_Metaproducto].[Cod Meta Producto].&amp;[252]" c="252"/>
              <i n="[Recursos_Metaproducto].[Cod Meta Producto].&amp;[254]" c="254"/>
              <i n="[Recursos_Metaproducto].[Cod Meta Producto].&amp;[255]" c="255"/>
              <i n="[Recursos_Metaproducto].[Cod Meta Producto].&amp;[256]" c="256"/>
              <i n="[Recursos_Metaproducto].[Cod Meta Producto].&amp;[259]" c="259"/>
            </range>
          </ranges>
        </level>
      </levels>
      <selections count="1">
        <selection n="[Recursos_Metaproducto].[Cod Meta Producto].&amp;[223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Recursos_Metaproducto].[Cod Meta Producto].[Cod Meta Producto]" count="0"/>
      </x15:slicerCacheHideItemsWithNoData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odigo_proyecto_inversión" sourceName="[Proyectos_inversion].[Codigo proyecto inversión]">
  <pivotTables>
    <pivotTable tabId="22" name="Proyecto Mag"/>
    <pivotTable tabId="22" name="Proyecto $"/>
    <pivotTable tabId="22" name="TablaDinámica2"/>
    <pivotTable tabId="22" name="Resumen proyecto"/>
    <pivotTable tabId="22" name="Resumen $ Proyecto"/>
    <pivotTable tabId="22" name="TablaDinámica4"/>
  </pivotTables>
  <data>
    <olap pivotCacheId="1462899664">
      <levels count="2">
        <level uniqueName="[Proyectos_inversion].[Codigo proyecto inversión].[(All)]" sourceCaption="(All)" count="0"/>
        <level uniqueName="[Proyectos_inversion].[Codigo proyecto inversión].[Codigo proyecto inversión]" sourceCaption="Codigo proyecto inversión" count="13">
          <ranges>
            <range startItem="0">
              <i n="[Proyectos_inversion].[Codigo proyecto inversión].&amp;[339]" c="339"/>
              <i n="[Proyectos_inversion].[Codigo proyecto inversión].&amp;[585]" c="585"/>
              <i n="[Proyectos_inversion].[Codigo proyecto inversión].&amp;[965]" c="965"/>
              <i n="[Proyectos_inversion].[Codigo proyecto inversión].&amp;[967]" c="967"/>
              <i n="[Proyectos_inversion].[Codigo proyecto inversión].&amp;[1004]" c="1004"/>
              <i n="[Proyectos_inversion].[Codigo proyecto inversión].&amp;[1032]" c="1032"/>
              <i n="[Proyectos_inversion].[Codigo proyecto inversión].&amp;[1044]" c="1044"/>
              <i n="[Proyectos_inversion].[Codigo proyecto inversión].&amp;[1183]" c="1183"/>
              <i n="[Proyectos_inversion].[Codigo proyecto inversión].&amp;[6094]" c="6094"/>
              <i n="[Proyectos_inversion].[Codigo proyecto inversión].&amp;[6219]" c="6219"/>
              <i n="[Proyectos_inversion].[Codigo proyecto inversión].&amp;[7132]" c="7132"/>
              <i n="[Proyectos_inversion].[Codigo proyecto inversión].&amp;[7544]" c="7544"/>
              <i n="[Proyectos_inversion].[Codigo proyecto inversión].&amp;[7545]" c="7545"/>
            </range>
          </ranges>
        </level>
      </levels>
      <selections count="1">
        <selection n="[Proyectos_inversion].[Codigo proyecto inversión].&amp;[1032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Cod Meta Producto 2" cache="SegmentaciónDeDatos_Cod_Meta_Producto1" caption="Seleccione META PRODUCTO" columnCount="18" level="1" style="SlicerStyleDark1" rowHeight="144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Codigo proyecto inversión 1" cache="SegmentaciónDeDatos_Codigo_proyecto_inversión" caption="Seleccione PROYECTO INVERSIÓN" columnCount="3" level="1" rowHeight="1800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Codigo proyecto inversión" cache="SegmentaciónDeDatos_Codigo_proyecto_inversión" caption="Codigo proyecto inversión" columnCount="13" showCaption="0" level="1" rowHeight="241300"/>
  <slicer name="Codigo proyecto inversión 3" cache="SegmentaciónDeDatos_Codigo_proyecto_inversión" caption="Codigo proyecto inversión" columnCount="2" showCaption="0" level="1" rowHeight="2160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Cod Meta Producto 3" cache="SegmentaciónDeDatos_Cod_Meta_Producto1" caption="META PRODUCTO Código" columnCount="9" level="1" style="SlicerStyleDark3" rowHeight="180000"/>
</slicers>
</file>

<file path=xl/tables/table1.xml><?xml version="1.0" encoding="utf-8"?>
<table xmlns="http://schemas.openxmlformats.org/spreadsheetml/2006/main" id="1" name="Magnitud_Metaproducto" displayName="Magnitud_Metaproducto" ref="A1:W96" totalsRowShown="0" headerRowDxfId="84" dataDxfId="83" dataCellStyle="Porcentaje">
  <autoFilter ref="A1:W96"/>
  <tableColumns count="23">
    <tableColumn id="1" name="ind_id_rep" dataDxfId="82"/>
    <tableColumn id="2" name="ind_id" dataDxfId="81"/>
    <tableColumn id="3" name="ind_codigo_pd" dataDxfId="80"/>
    <tableColumn id="4" name="ind_ano_prog_repr" dataDxfId="79"/>
    <tableColumn id="5" name="ind_version_pa" dataDxfId="78"/>
    <tableColumn id="6" name="Cod Sector" dataDxfId="77"/>
    <tableColumn id="7" name="Cod Entidad" dataDxfId="76"/>
    <tableColumn id="8" name="Cod interno programa" dataDxfId="75"/>
    <tableColumn id="9" name="Cod Proyecto prioritario" dataDxfId="74"/>
    <tableColumn id="10" name="Cod Meta Producto" dataDxfId="73"/>
    <tableColumn id="11" name="Cod Indicador" dataDxfId="72"/>
    <tableColumn id="12" name="Nombre indicador" dataDxfId="71"/>
    <tableColumn id="13" name="Tipo de anualización indicador" dataDxfId="70"/>
    <tableColumn id="14" name="Cod estado indicador en plan de acción" dataDxfId="69"/>
    <tableColumn id="15" name="Estado indicador en plan de acción" dataDxfId="68"/>
    <tableColumn id="16" name="Vigencia" dataDxfId="67"/>
    <tableColumn id="17" name="Programación inicial" dataDxfId="66"/>
    <tableColumn id="18" name="Programación actual" dataDxfId="65"/>
    <tableColumn id="19" name="Ejecución" dataDxfId="64"/>
    <tableColumn id="20" name="% Avance" dataDxfId="63"/>
    <tableColumn id="21" name="% Avance Trascurrido Plan de Desarrollo" dataDxfId="62" dataCellStyle="Porcentaje"/>
    <tableColumn id="22" name="% Avance total Plan de Desarrollo" dataDxfId="61" dataCellStyle="Porcentaje"/>
    <tableColumn id="23" name="Faltante" dataDxfId="60" dataCellStyle="Porcentaj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Recursos_Metaproducto" displayName="Recursos_Metaproducto" ref="A1:AY19" totalsRowShown="0" headerRowDxfId="59" headerRowCellStyle="Millares [0]">
  <autoFilter ref="A1:AY19"/>
  <tableColumns count="51">
    <tableColumn id="1" name="gral_id_rep"/>
    <tableColumn id="2" name="gral_id"/>
    <tableColumn id="3" name="Cod Plan de desarrollo"/>
    <tableColumn id="4" name="Nombre plan de desarrollo"/>
    <tableColumn id="5" name="Vigencia reporte"/>
    <tableColumn id="6" name="Fecha seguimiento"/>
    <tableColumn id="7" name="Recursos tipo"/>
    <tableColumn id="8" name="Versión plan de acción"/>
    <tableColumn id="9" name="Descripción versión plan de acción"/>
    <tableColumn id="10" name="Cod Sector"/>
    <tableColumn id="11" name="Sector"/>
    <tableColumn id="12" name="Cod Entidad"/>
    <tableColumn id="13" name="Entidad"/>
    <tableColumn id="14" name="Cod Pilar / Eje"/>
    <tableColumn id="15" name="Pilar / Eje"/>
    <tableColumn id="16" name="Cod Programa"/>
    <tableColumn id="17" name="Programa"/>
    <tableColumn id="18" name="gral_codigo_componente_n3"/>
    <tableColumn id="19" name="gral_nombre_componente_n3"/>
    <tableColumn id="20" name="gral_codigo_componente_n4"/>
    <tableColumn id="21" name="gral_nombre_componente_n4"/>
    <tableColumn id="22" name="gral_codigo_componente_n5"/>
    <tableColumn id="23" name="gral_nombre_componente_n5"/>
    <tableColumn id="24" name="gral_codigo_componente_n6"/>
    <tableColumn id="25" name="gral_nombre_componente_n6"/>
    <tableColumn id="26" name="gral_codigo_componente_n7"/>
    <tableColumn id="27" name="Programa2"/>
    <tableColumn id="28" name="Cod interno programa"/>
    <tableColumn id="29" name="Cod Proyecto prioritario"/>
    <tableColumn id="30" name="Proyecto prioritario"/>
    <tableColumn id="31" name="Cod Meta Producto"/>
    <tableColumn id="32" name="Meta producto"/>
    <tableColumn id="33" name="$ programados 2016" dataDxfId="58"/>
    <tableColumn id="34" name="$ ejecutados 2016" dataDxfId="57"/>
    <tableColumn id="35" name="% Avance $ 2016"/>
    <tableColumn id="36" name="$ programados 2017" dataDxfId="56" dataCellStyle="Millares [0]"/>
    <tableColumn id="37" name="$ ejecutados 2017" dataDxfId="55" dataCellStyle="Millares [0]"/>
    <tableColumn id="38" name="% Avance $ 2017"/>
    <tableColumn id="39" name="$ programados 2018" dataDxfId="54" dataCellStyle="Millares [0]"/>
    <tableColumn id="40" name="$ ejecutados 2018" dataDxfId="53" dataCellStyle="Millares [0]"/>
    <tableColumn id="41" name="% Avance $ 2018"/>
    <tableColumn id="42" name="$ programados 2019" dataDxfId="52" dataCellStyle="Millares [0]"/>
    <tableColumn id="43" name="$ ejecutados 2019" dataDxfId="51" dataCellStyle="Millares [0]"/>
    <tableColumn id="44" name="% Avance $ 2019"/>
    <tableColumn id="45" name="$ programados 2020" dataDxfId="50" dataCellStyle="Millares [0]"/>
    <tableColumn id="46" name="$ ejecutados 2020" dataDxfId="49" dataCellStyle="Millares [0]"/>
    <tableColumn id="47" name="% Avance $ 2020"/>
    <tableColumn id="48" name="$ programados PDD" dataDxfId="48"/>
    <tableColumn id="49" name="$ ejecutados PDD" dataDxfId="47"/>
    <tableColumn id="50" name="% Avance $ PDD" dataDxfId="46" dataCellStyle="Porcentaje"/>
    <tableColumn id="51" name="Meta asociada" dataDxfId="4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Proyectos_inversion" displayName="Proyectos_inversion" ref="A1:BA101" totalsRowShown="0" headerRowDxfId="44" headerRowCellStyle="Millares [0]">
  <autoFilter ref="A1:BA101">
    <filterColumn colId="10">
      <filters>
        <filter val="339"/>
      </filters>
    </filterColumn>
  </autoFilter>
  <tableColumns count="53">
    <tableColumn id="1" name="py_id_rep"/>
    <tableColumn id="2" name="py_id"/>
    <tableColumn id="3" name="Cod Plan de desarrollo"/>
    <tableColumn id="4" name="Vigencia reporte"/>
    <tableColumn id="5" name="Versión plan de acción"/>
    <tableColumn id="6" name="Cod Sector"/>
    <tableColumn id="7" name="Cod Entidad"/>
    <tableColumn id="8" name="Cod interno programa"/>
    <tableColumn id="9" name="Cod Proyecto prioritario"/>
    <tableColumn id="10" name="Cod Meta Producto"/>
    <tableColumn id="11" name="Codigo proyecto inversión"/>
    <tableColumn id="12" name="py_n7_diferente"/>
    <tableColumn id="13" name="Proyecto de inversión"/>
    <tableColumn id="14" name="Codigo interno meta"/>
    <tableColumn id="15" name="Tipo anualización"/>
    <tableColumn id="16" name="Meta proyecto"/>
    <tableColumn id="17" name="Estado meta"/>
    <tableColumn id="18" name="Magnitud programada 2016"/>
    <tableColumn id="19" name="Magnitud ejecutada 2016"/>
    <tableColumn id="20" name="% avance 2016"/>
    <tableColumn id="21" name="Magnitud programada 2017"/>
    <tableColumn id="22" name="Magnitud ejecutada 2017"/>
    <tableColumn id="23" name="% avance 2017"/>
    <tableColumn id="24" name="Magnitud programada 2018"/>
    <tableColumn id="25" name="Magnitud ejecutada 2018"/>
    <tableColumn id="26" name="% avance 2018"/>
    <tableColumn id="27" name="Magnitud programada 2019"/>
    <tableColumn id="28" name="Magnitud ejecutada 2019"/>
    <tableColumn id="29" name="% avance 2019"/>
    <tableColumn id="30" name="Magnitud programada 2020"/>
    <tableColumn id="31" name="Magnitud ejecutada 2020"/>
    <tableColumn id="32" name="% avance 2020"/>
    <tableColumn id="33" name="Magnitud programada PDD"/>
    <tableColumn id="34" name="Magnitud ejecutada PDD"/>
    <tableColumn id="35" name="% Avance PDD" dataDxfId="43">
      <calculatedColumnFormula>AH2/AG2</calculatedColumnFormula>
    </tableColumn>
    <tableColumn id="36" name="$ programados 2016" dataDxfId="42" dataCellStyle="Millares [0]"/>
    <tableColumn id="37" name="$ ejecutados 2016" dataDxfId="41" dataCellStyle="Millares [0]"/>
    <tableColumn id="38" name="% Avance $ 2016" dataDxfId="40" dataCellStyle="Millares [0]"/>
    <tableColumn id="39" name="$ programados 2017" dataDxfId="39" dataCellStyle="Millares [0]"/>
    <tableColumn id="40" name="$ ejecutados 2017" dataDxfId="38" dataCellStyle="Millares [0]"/>
    <tableColumn id="41" name="% Avance $ 2017" dataDxfId="37" dataCellStyle="Millares [0]"/>
    <tableColumn id="42" name="$ programados 2018" dataDxfId="36" dataCellStyle="Millares [0]"/>
    <tableColumn id="43" name="$ ejecutados 2018" dataDxfId="35" dataCellStyle="Millares [0]"/>
    <tableColumn id="44" name="% Avance $ 2018" dataDxfId="34" dataCellStyle="Porcentaje"/>
    <tableColumn id="45" name="$ programados 2019" dataDxfId="33" dataCellStyle="Millares [0]"/>
    <tableColumn id="46" name="$ ejecutados 2019" dataDxfId="32" dataCellStyle="Millares [0]"/>
    <tableColumn id="47" name="% Avance $ 2019" dataDxfId="31" dataCellStyle="Millares [0]"/>
    <tableColumn id="48" name="$ programados 2020" dataDxfId="30" dataCellStyle="Millares [0]"/>
    <tableColumn id="49" name="$ ejecutados 2020" dataDxfId="29" dataCellStyle="Millares [0]"/>
    <tableColumn id="50" name="% Avance $ 2020" dataDxfId="28" dataCellStyle="Porcentaje"/>
    <tableColumn id="51" name="$ programados PDD">
      <calculatedColumnFormula>+AJ2+AM2+AP2+AS2+AV2</calculatedColumnFormula>
    </tableColumn>
    <tableColumn id="52" name="$ ejecutados PDD">
      <calculatedColumnFormula>+AK2+AN2+AQ2+AT2+AW2</calculatedColumnFormula>
    </tableColumn>
    <tableColumn id="53" name="% Avance $ PDD" dataDxfId="27" dataCellStyle="Porcentaj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8" name="Estructura_plan" displayName="Estructura_plan" ref="A1:F11">
  <autoFilter ref="A1:F11"/>
  <tableColumns count="6">
    <tableColumn id="1" name="Cod Pilar / Eje" totalsRowLabel="Total"/>
    <tableColumn id="2" name="Pilar / Eje"/>
    <tableColumn id="3" name="Cod Programa"/>
    <tableColumn id="4" name="Programa"/>
    <tableColumn id="5" name="Cod Proyecto prioritario"/>
    <tableColumn id="6" name="Proyecto prioritario" totalsRowFunction="c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microsoft.com/office/2007/relationships/slicer" Target="../slicers/slicer3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ivotTable" Target="../pivotTables/pivotTable9.xml"/><Relationship Id="rId7" Type="http://schemas.openxmlformats.org/officeDocument/2006/relationships/printerSettings" Target="../printerSettings/printerSettings8.bin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6" Type="http://schemas.openxmlformats.org/officeDocument/2006/relationships/pivotTable" Target="../pivotTables/pivotTable12.xml"/><Relationship Id="rId5" Type="http://schemas.openxmlformats.org/officeDocument/2006/relationships/pivotTable" Target="../pivotTables/pivotTable11.xml"/><Relationship Id="rId4" Type="http://schemas.openxmlformats.org/officeDocument/2006/relationships/pivotTable" Target="../pivotTables/pivotTable10.xml"/><Relationship Id="rId9" Type="http://schemas.microsoft.com/office/2007/relationships/slicer" Target="../slicers/slicer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0"/>
  <sheetViews>
    <sheetView topLeftCell="C9" zoomScale="60" zoomScaleNormal="60" workbookViewId="0">
      <selection activeCell="O9" sqref="O9:O51"/>
    </sheetView>
  </sheetViews>
  <sheetFormatPr baseColWidth="10" defaultColWidth="0" defaultRowHeight="0" customHeight="1" zeroHeight="1" x14ac:dyDescent="0.25"/>
  <cols>
    <col min="1" max="1" width="5.7109375" style="238" customWidth="1"/>
    <col min="2" max="2" width="30" style="300" customWidth="1"/>
    <col min="3" max="3" width="0.85546875" style="228" customWidth="1"/>
    <col min="4" max="4" width="28.42578125" style="301" customWidth="1"/>
    <col min="5" max="5" width="0.85546875" style="228" customWidth="1"/>
    <col min="6" max="6" width="50.7109375" style="302" customWidth="1"/>
    <col min="7" max="7" width="0.85546875" style="228" customWidth="1"/>
    <col min="8" max="8" width="50.7109375" style="302" customWidth="1"/>
    <col min="9" max="9" width="1.140625" style="228" customWidth="1"/>
    <col min="10" max="10" width="0.85546875" style="228" customWidth="1"/>
    <col min="11" max="11" width="52.85546875" style="302" customWidth="1"/>
    <col min="12" max="12" width="0.85546875" style="228" customWidth="1"/>
    <col min="13" max="13" width="78.42578125" style="303" customWidth="1"/>
    <col min="14" max="14" width="0.85546875" style="228" customWidth="1"/>
    <col min="15" max="15" width="32.7109375" style="246" customWidth="1"/>
    <col min="16" max="16" width="5.7109375" style="240" customWidth="1"/>
    <col min="17" max="30" width="15.140625" style="228" hidden="1" customWidth="1"/>
    <col min="31" max="33" width="0" style="228" hidden="1" customWidth="1"/>
    <col min="34" max="16384" width="15.140625" style="228" hidden="1"/>
  </cols>
  <sheetData>
    <row r="1" spans="1:16" ht="141" customHeight="1" x14ac:dyDescent="0.25">
      <c r="A1" s="351" t="s">
        <v>320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6" ht="112.5" customHeight="1" x14ac:dyDescent="0.25">
      <c r="A2" s="352" t="s">
        <v>395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6" ht="10.5" customHeight="1" thickBot="1" x14ac:dyDescent="0.3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30"/>
    </row>
    <row r="4" spans="1:16" ht="24.95" customHeight="1" x14ac:dyDescent="0.25">
      <c r="A4" s="231"/>
      <c r="B4" s="232"/>
      <c r="C4" s="233"/>
      <c r="D4" s="234"/>
      <c r="E4" s="233"/>
      <c r="F4" s="234"/>
      <c r="G4" s="233"/>
      <c r="H4" s="234"/>
      <c r="I4" s="233"/>
      <c r="J4" s="233"/>
      <c r="K4" s="234"/>
      <c r="L4" s="233"/>
      <c r="M4" s="235"/>
      <c r="N4" s="233"/>
      <c r="O4" s="236"/>
      <c r="P4" s="237"/>
    </row>
    <row r="5" spans="1:16" ht="54" customHeight="1" x14ac:dyDescent="0.25">
      <c r="B5" s="353" t="s">
        <v>321</v>
      </c>
      <c r="C5" s="353"/>
      <c r="D5" s="353"/>
      <c r="E5" s="353"/>
      <c r="F5" s="353"/>
      <c r="G5" s="353"/>
      <c r="H5" s="353"/>
      <c r="I5" s="353"/>
      <c r="J5" s="353"/>
      <c r="K5" s="353"/>
      <c r="L5" s="239"/>
      <c r="M5" s="354" t="s">
        <v>322</v>
      </c>
      <c r="N5" s="354"/>
      <c r="O5" s="354"/>
    </row>
    <row r="6" spans="1:16" ht="5.0999999999999996" customHeight="1" x14ac:dyDescent="0.25">
      <c r="B6" s="241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41"/>
    </row>
    <row r="7" spans="1:16" s="246" customFormat="1" ht="42.75" customHeight="1" x14ac:dyDescent="0.25">
      <c r="A7" s="242"/>
      <c r="B7" s="243" t="s">
        <v>323</v>
      </c>
      <c r="C7" s="244"/>
      <c r="D7" s="243" t="s">
        <v>324</v>
      </c>
      <c r="E7" s="244"/>
      <c r="F7" s="243" t="s">
        <v>325</v>
      </c>
      <c r="G7" s="244"/>
      <c r="H7" s="355" t="s">
        <v>326</v>
      </c>
      <c r="I7" s="355"/>
      <c r="J7" s="244"/>
      <c r="K7" s="243" t="s">
        <v>327</v>
      </c>
      <c r="L7" s="244"/>
      <c r="M7" s="243" t="s">
        <v>328</v>
      </c>
      <c r="N7" s="244"/>
      <c r="O7" s="243" t="s">
        <v>329</v>
      </c>
      <c r="P7" s="245"/>
    </row>
    <row r="8" spans="1:16" s="250" customFormat="1" ht="5.0999999999999996" customHeight="1" x14ac:dyDescent="0.25">
      <c r="A8" s="247"/>
      <c r="B8" s="244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4"/>
      <c r="P8" s="249"/>
    </row>
    <row r="9" spans="1:16" ht="60.75" customHeight="1" x14ac:dyDescent="0.25">
      <c r="B9" s="332" t="s">
        <v>330</v>
      </c>
      <c r="C9" s="251"/>
      <c r="D9" s="356" t="s">
        <v>331</v>
      </c>
      <c r="E9" s="251"/>
      <c r="F9" s="337" t="s">
        <v>332</v>
      </c>
      <c r="G9" s="251"/>
      <c r="H9" s="337" t="s">
        <v>333</v>
      </c>
      <c r="I9" s="252"/>
      <c r="J9" s="253"/>
      <c r="K9" s="254" t="s">
        <v>334</v>
      </c>
      <c r="L9" s="253"/>
      <c r="M9" s="344" t="s">
        <v>335</v>
      </c>
      <c r="N9" s="255"/>
      <c r="O9" s="348" t="s">
        <v>336</v>
      </c>
    </row>
    <row r="10" spans="1:16" ht="5.0999999999999996" customHeight="1" x14ac:dyDescent="0.25">
      <c r="B10" s="333"/>
      <c r="C10" s="255"/>
      <c r="D10" s="357"/>
      <c r="E10" s="255"/>
      <c r="F10" s="338"/>
      <c r="G10" s="255"/>
      <c r="H10" s="338"/>
      <c r="I10" s="256"/>
      <c r="J10" s="253"/>
      <c r="K10" s="248"/>
      <c r="L10" s="253"/>
      <c r="M10" s="344"/>
      <c r="N10" s="255"/>
      <c r="O10" s="348"/>
    </row>
    <row r="11" spans="1:16" ht="60.75" customHeight="1" x14ac:dyDescent="0.25">
      <c r="B11" s="333"/>
      <c r="C11" s="255"/>
      <c r="D11" s="357"/>
      <c r="E11" s="255"/>
      <c r="F11" s="339"/>
      <c r="G11" s="257"/>
      <c r="H11" s="339"/>
      <c r="I11" s="256"/>
      <c r="J11" s="253"/>
      <c r="K11" s="254" t="s">
        <v>337</v>
      </c>
      <c r="L11" s="253"/>
      <c r="M11" s="345"/>
      <c r="N11" s="255"/>
      <c r="O11" s="348"/>
    </row>
    <row r="12" spans="1:16" ht="5.0999999999999996" customHeight="1" x14ac:dyDescent="0.25">
      <c r="B12" s="333"/>
      <c r="C12" s="255"/>
      <c r="D12" s="357"/>
      <c r="E12" s="255"/>
      <c r="F12" s="258"/>
      <c r="G12" s="255"/>
      <c r="H12" s="258"/>
      <c r="I12" s="256"/>
      <c r="J12" s="253"/>
      <c r="K12" s="248"/>
      <c r="L12" s="253"/>
      <c r="M12" s="259"/>
      <c r="N12" s="255"/>
      <c r="O12" s="348"/>
    </row>
    <row r="13" spans="1:16" ht="60.75" customHeight="1" x14ac:dyDescent="0.25">
      <c r="B13" s="333"/>
      <c r="C13" s="255"/>
      <c r="D13" s="357"/>
      <c r="E13" s="255"/>
      <c r="F13" s="338" t="s">
        <v>338</v>
      </c>
      <c r="G13" s="255"/>
      <c r="H13" s="338" t="s">
        <v>339</v>
      </c>
      <c r="I13" s="256"/>
      <c r="J13" s="253"/>
      <c r="K13" s="254" t="s">
        <v>340</v>
      </c>
      <c r="L13" s="253"/>
      <c r="M13" s="260" t="s">
        <v>341</v>
      </c>
      <c r="N13" s="255"/>
      <c r="O13" s="348"/>
    </row>
    <row r="14" spans="1:16" ht="5.0999999999999996" customHeight="1" x14ac:dyDescent="0.35">
      <c r="B14" s="333"/>
      <c r="C14" s="255"/>
      <c r="D14" s="357"/>
      <c r="E14" s="255"/>
      <c r="F14" s="338"/>
      <c r="G14" s="261"/>
      <c r="H14" s="338"/>
      <c r="I14" s="256"/>
      <c r="J14" s="262"/>
      <c r="K14" s="248"/>
      <c r="L14" s="253"/>
      <c r="M14" s="259"/>
      <c r="N14" s="255"/>
      <c r="O14" s="348"/>
    </row>
    <row r="15" spans="1:16" ht="60.75" customHeight="1" x14ac:dyDescent="0.35">
      <c r="B15" s="333"/>
      <c r="C15" s="255"/>
      <c r="D15" s="357"/>
      <c r="E15" s="255"/>
      <c r="F15" s="338"/>
      <c r="G15" s="261"/>
      <c r="H15" s="338"/>
      <c r="I15" s="256"/>
      <c r="J15" s="262"/>
      <c r="K15" s="254" t="s">
        <v>342</v>
      </c>
      <c r="L15" s="253"/>
      <c r="M15" s="344" t="s">
        <v>335</v>
      </c>
      <c r="N15" s="255"/>
      <c r="O15" s="348"/>
    </row>
    <row r="16" spans="1:16" ht="5.0999999999999996" customHeight="1" x14ac:dyDescent="0.35">
      <c r="B16" s="333"/>
      <c r="C16" s="255"/>
      <c r="D16" s="357"/>
      <c r="E16" s="255"/>
      <c r="F16" s="338"/>
      <c r="G16" s="261"/>
      <c r="H16" s="338"/>
      <c r="I16" s="256"/>
      <c r="J16" s="262"/>
      <c r="K16" s="248"/>
      <c r="L16" s="253"/>
      <c r="M16" s="344"/>
      <c r="N16" s="255"/>
      <c r="O16" s="348"/>
    </row>
    <row r="17" spans="2:15" ht="60.75" customHeight="1" x14ac:dyDescent="0.35">
      <c r="B17" s="333"/>
      <c r="C17" s="255"/>
      <c r="D17" s="357"/>
      <c r="E17" s="255"/>
      <c r="F17" s="338"/>
      <c r="G17" s="261"/>
      <c r="H17" s="338"/>
      <c r="I17" s="256"/>
      <c r="J17" s="262"/>
      <c r="K17" s="254" t="s">
        <v>343</v>
      </c>
      <c r="L17" s="253"/>
      <c r="M17" s="344"/>
      <c r="N17" s="255"/>
      <c r="O17" s="348"/>
    </row>
    <row r="18" spans="2:15" ht="5.0999999999999996" customHeight="1" x14ac:dyDescent="0.35">
      <c r="B18" s="333"/>
      <c r="C18" s="255"/>
      <c r="D18" s="357"/>
      <c r="E18" s="255"/>
      <c r="F18" s="338"/>
      <c r="G18" s="261"/>
      <c r="H18" s="338"/>
      <c r="I18" s="256"/>
      <c r="J18" s="262"/>
      <c r="K18" s="248"/>
      <c r="L18" s="253"/>
      <c r="M18" s="344"/>
      <c r="N18" s="255"/>
      <c r="O18" s="348"/>
    </row>
    <row r="19" spans="2:15" ht="60.75" customHeight="1" x14ac:dyDescent="0.35">
      <c r="B19" s="333"/>
      <c r="C19" s="255"/>
      <c r="D19" s="357"/>
      <c r="E19" s="255"/>
      <c r="F19" s="339"/>
      <c r="G19" s="263"/>
      <c r="H19" s="339"/>
      <c r="I19" s="256"/>
      <c r="J19" s="262"/>
      <c r="K19" s="254" t="s">
        <v>344</v>
      </c>
      <c r="L19" s="253"/>
      <c r="M19" s="345"/>
      <c r="N19" s="255"/>
      <c r="O19" s="348"/>
    </row>
    <row r="20" spans="2:15" ht="5.0999999999999996" customHeight="1" x14ac:dyDescent="0.35">
      <c r="B20" s="333"/>
      <c r="C20" s="255"/>
      <c r="D20" s="357"/>
      <c r="E20" s="255"/>
      <c r="F20" s="264"/>
      <c r="G20" s="261"/>
      <c r="H20" s="264"/>
      <c r="I20" s="256"/>
      <c r="J20" s="262"/>
      <c r="K20" s="265"/>
      <c r="L20" s="253"/>
      <c r="M20" s="259"/>
      <c r="N20" s="255"/>
      <c r="O20" s="348"/>
    </row>
    <row r="21" spans="2:15" ht="62.25" customHeight="1" x14ac:dyDescent="0.25">
      <c r="B21" s="333"/>
      <c r="C21" s="255"/>
      <c r="D21" s="357"/>
      <c r="E21" s="255"/>
      <c r="F21" s="266" t="s">
        <v>345</v>
      </c>
      <c r="G21" s="255"/>
      <c r="H21" s="338" t="s">
        <v>346</v>
      </c>
      <c r="I21" s="256"/>
      <c r="J21" s="253"/>
      <c r="K21" s="267" t="s">
        <v>347</v>
      </c>
      <c r="L21" s="253"/>
      <c r="M21" s="260" t="s">
        <v>341</v>
      </c>
      <c r="N21" s="255"/>
      <c r="O21" s="348"/>
    </row>
    <row r="22" spans="2:15" ht="5.0999999999999996" customHeight="1" thickBot="1" x14ac:dyDescent="0.3">
      <c r="B22" s="333"/>
      <c r="C22" s="255"/>
      <c r="D22" s="357"/>
      <c r="E22" s="255"/>
      <c r="F22" s="268"/>
      <c r="G22" s="255"/>
      <c r="H22" s="338"/>
      <c r="I22" s="256"/>
      <c r="J22" s="253"/>
      <c r="K22" s="269"/>
      <c r="L22" s="253"/>
      <c r="M22" s="259"/>
      <c r="N22" s="255"/>
      <c r="O22" s="348"/>
    </row>
    <row r="23" spans="2:15" ht="62.25" customHeight="1" thickBot="1" x14ac:dyDescent="0.3">
      <c r="B23" s="333"/>
      <c r="C23" s="255"/>
      <c r="D23" s="357"/>
      <c r="E23" s="255"/>
      <c r="F23" s="266" t="s">
        <v>348</v>
      </c>
      <c r="G23" s="257"/>
      <c r="H23" s="339"/>
      <c r="I23" s="256"/>
      <c r="J23" s="270"/>
      <c r="K23" s="271" t="s">
        <v>349</v>
      </c>
      <c r="L23" s="253"/>
      <c r="M23" s="272" t="s">
        <v>350</v>
      </c>
      <c r="N23" s="273"/>
      <c r="O23" s="348"/>
    </row>
    <row r="24" spans="2:15" ht="5.0999999999999996" customHeight="1" x14ac:dyDescent="0.35">
      <c r="B24" s="333"/>
      <c r="C24" s="255"/>
      <c r="D24" s="357"/>
      <c r="E24" s="255"/>
      <c r="F24" s="258"/>
      <c r="G24" s="261"/>
      <c r="H24" s="264"/>
      <c r="I24" s="256"/>
      <c r="J24" s="274"/>
      <c r="K24" s="275"/>
      <c r="L24" s="262"/>
      <c r="M24" s="259"/>
      <c r="N24" s="273"/>
      <c r="O24" s="348"/>
    </row>
    <row r="25" spans="2:15" ht="54" customHeight="1" x14ac:dyDescent="0.25">
      <c r="B25" s="333"/>
      <c r="C25" s="255"/>
      <c r="D25" s="357"/>
      <c r="E25" s="255"/>
      <c r="F25" s="338" t="s">
        <v>351</v>
      </c>
      <c r="G25" s="255"/>
      <c r="H25" s="338" t="s">
        <v>352</v>
      </c>
      <c r="I25" s="256"/>
      <c r="J25" s="253"/>
      <c r="K25" s="340" t="s">
        <v>353</v>
      </c>
      <c r="L25" s="253"/>
      <c r="M25" s="260" t="s">
        <v>354</v>
      </c>
      <c r="N25" s="255"/>
      <c r="O25" s="348"/>
    </row>
    <row r="26" spans="2:15" ht="54" customHeight="1" x14ac:dyDescent="0.35">
      <c r="B26" s="333"/>
      <c r="C26" s="255"/>
      <c r="D26" s="357"/>
      <c r="E26" s="255"/>
      <c r="F26" s="338"/>
      <c r="G26" s="261"/>
      <c r="H26" s="338"/>
      <c r="I26" s="256"/>
      <c r="J26" s="262"/>
      <c r="K26" s="340"/>
      <c r="L26" s="253"/>
      <c r="M26" s="276" t="s">
        <v>335</v>
      </c>
      <c r="N26" s="255"/>
      <c r="O26" s="348"/>
    </row>
    <row r="27" spans="2:15" ht="54" customHeight="1" x14ac:dyDescent="0.35">
      <c r="B27" s="333"/>
      <c r="C27" s="255"/>
      <c r="D27" s="357"/>
      <c r="E27" s="255"/>
      <c r="F27" s="338"/>
      <c r="G27" s="261"/>
      <c r="H27" s="338"/>
      <c r="I27" s="256"/>
      <c r="J27" s="262"/>
      <c r="K27" s="340"/>
      <c r="L27" s="253"/>
      <c r="M27" s="260" t="s">
        <v>355</v>
      </c>
      <c r="N27" s="255"/>
      <c r="O27" s="348"/>
    </row>
    <row r="28" spans="2:15" ht="5.0999999999999996" customHeight="1" x14ac:dyDescent="0.35">
      <c r="B28" s="333"/>
      <c r="C28" s="255"/>
      <c r="D28" s="357"/>
      <c r="E28" s="255"/>
      <c r="F28" s="338"/>
      <c r="G28" s="261"/>
      <c r="H28" s="338"/>
      <c r="I28" s="256"/>
      <c r="J28" s="262"/>
      <c r="K28" s="248"/>
      <c r="L28" s="253"/>
      <c r="M28" s="259"/>
      <c r="N28" s="255"/>
      <c r="O28" s="348"/>
    </row>
    <row r="29" spans="2:15" ht="60.75" customHeight="1" x14ac:dyDescent="0.35">
      <c r="B29" s="333"/>
      <c r="C29" s="255"/>
      <c r="D29" s="357"/>
      <c r="E29" s="255"/>
      <c r="F29" s="338"/>
      <c r="G29" s="261"/>
      <c r="H29" s="338"/>
      <c r="I29" s="256"/>
      <c r="J29" s="262"/>
      <c r="K29" s="254" t="s">
        <v>356</v>
      </c>
      <c r="L29" s="253"/>
      <c r="M29" s="344" t="s">
        <v>354</v>
      </c>
      <c r="N29" s="255"/>
      <c r="O29" s="348"/>
    </row>
    <row r="30" spans="2:15" ht="5.0999999999999996" customHeight="1" x14ac:dyDescent="0.35">
      <c r="B30" s="333"/>
      <c r="C30" s="255"/>
      <c r="D30" s="357"/>
      <c r="E30" s="255"/>
      <c r="F30" s="338"/>
      <c r="G30" s="261"/>
      <c r="H30" s="338"/>
      <c r="I30" s="256"/>
      <c r="J30" s="262"/>
      <c r="K30" s="248" t="s">
        <v>357</v>
      </c>
      <c r="L30" s="253"/>
      <c r="M30" s="344"/>
      <c r="N30" s="255"/>
      <c r="O30" s="348"/>
    </row>
    <row r="31" spans="2:15" ht="60.75" customHeight="1" x14ac:dyDescent="0.35">
      <c r="B31" s="333"/>
      <c r="C31" s="255"/>
      <c r="D31" s="357"/>
      <c r="E31" s="255"/>
      <c r="F31" s="339"/>
      <c r="G31" s="263"/>
      <c r="H31" s="339"/>
      <c r="I31" s="256"/>
      <c r="J31" s="262"/>
      <c r="K31" s="254" t="s">
        <v>358</v>
      </c>
      <c r="L31" s="253"/>
      <c r="M31" s="345"/>
      <c r="N31" s="255"/>
      <c r="O31" s="348"/>
    </row>
    <row r="32" spans="2:15" ht="5.0999999999999996" customHeight="1" x14ac:dyDescent="0.35">
      <c r="B32" s="333"/>
      <c r="C32" s="255"/>
      <c r="D32" s="357"/>
      <c r="E32" s="255"/>
      <c r="F32" s="264"/>
      <c r="G32" s="261"/>
      <c r="H32" s="264"/>
      <c r="I32" s="256"/>
      <c r="J32" s="262"/>
      <c r="K32" s="248" t="s">
        <v>357</v>
      </c>
      <c r="L32" s="253"/>
      <c r="M32" s="259"/>
      <c r="N32" s="255"/>
      <c r="O32" s="348"/>
    </row>
    <row r="33" spans="2:15" ht="60.75" customHeight="1" x14ac:dyDescent="0.25">
      <c r="B33" s="334"/>
      <c r="C33" s="257"/>
      <c r="D33" s="358"/>
      <c r="E33" s="257"/>
      <c r="F33" s="266" t="s">
        <v>359</v>
      </c>
      <c r="G33" s="257"/>
      <c r="H33" s="266" t="s">
        <v>360</v>
      </c>
      <c r="I33" s="277"/>
      <c r="J33" s="253"/>
      <c r="K33" s="254" t="s">
        <v>361</v>
      </c>
      <c r="L33" s="253"/>
      <c r="M33" s="260" t="s">
        <v>341</v>
      </c>
      <c r="N33" s="255"/>
      <c r="O33" s="348"/>
    </row>
    <row r="34" spans="2:15" ht="5.0999999999999996" customHeight="1" x14ac:dyDescent="0.25">
      <c r="B34" s="278"/>
      <c r="C34" s="253"/>
      <c r="D34" s="279"/>
      <c r="E34" s="253"/>
      <c r="F34" s="248"/>
      <c r="G34" s="253"/>
      <c r="H34" s="248"/>
      <c r="I34" s="253"/>
      <c r="J34" s="253"/>
      <c r="K34" s="248"/>
      <c r="L34" s="253"/>
      <c r="M34" s="259"/>
      <c r="N34" s="255"/>
      <c r="O34" s="348"/>
    </row>
    <row r="35" spans="2:15" ht="67.5" customHeight="1" x14ac:dyDescent="0.25">
      <c r="B35" s="332" t="s">
        <v>362</v>
      </c>
      <c r="C35" s="251"/>
      <c r="D35" s="335" t="s">
        <v>363</v>
      </c>
      <c r="E35" s="251"/>
      <c r="F35" s="337" t="s">
        <v>364</v>
      </c>
      <c r="G35" s="251"/>
      <c r="H35" s="337" t="s">
        <v>365</v>
      </c>
      <c r="I35" s="252"/>
      <c r="J35" s="253"/>
      <c r="K35" s="254" t="s">
        <v>366</v>
      </c>
      <c r="L35" s="253"/>
      <c r="M35" s="344" t="s">
        <v>367</v>
      </c>
      <c r="N35" s="255"/>
      <c r="O35" s="348"/>
    </row>
    <row r="36" spans="2:15" ht="5.0999999999999996" customHeight="1" x14ac:dyDescent="0.35">
      <c r="B36" s="333"/>
      <c r="C36" s="261"/>
      <c r="D36" s="336"/>
      <c r="E36" s="261"/>
      <c r="F36" s="338"/>
      <c r="G36" s="261"/>
      <c r="H36" s="338"/>
      <c r="I36" s="280"/>
      <c r="J36" s="262"/>
      <c r="K36" s="281"/>
      <c r="L36" s="262"/>
      <c r="M36" s="344"/>
      <c r="N36" s="255"/>
      <c r="O36" s="348"/>
    </row>
    <row r="37" spans="2:15" ht="59.25" customHeight="1" x14ac:dyDescent="0.35">
      <c r="B37" s="334"/>
      <c r="C37" s="263"/>
      <c r="D37" s="343"/>
      <c r="E37" s="263"/>
      <c r="F37" s="339"/>
      <c r="G37" s="263"/>
      <c r="H37" s="339"/>
      <c r="I37" s="282"/>
      <c r="J37" s="262"/>
      <c r="K37" s="254" t="s">
        <v>368</v>
      </c>
      <c r="L37" s="253"/>
      <c r="M37" s="345"/>
      <c r="N37" s="255"/>
      <c r="O37" s="348"/>
    </row>
    <row r="38" spans="2:15" ht="5.0999999999999996" customHeight="1" thickBot="1" x14ac:dyDescent="0.3">
      <c r="B38" s="283"/>
      <c r="C38" s="262"/>
      <c r="D38" s="284"/>
      <c r="E38" s="262"/>
      <c r="F38" s="281"/>
      <c r="G38" s="262"/>
      <c r="H38" s="281"/>
      <c r="I38" s="262"/>
      <c r="J38" s="262"/>
      <c r="K38" s="285"/>
      <c r="L38" s="253"/>
      <c r="M38" s="259"/>
      <c r="N38" s="255"/>
      <c r="O38" s="348"/>
    </row>
    <row r="39" spans="2:15" ht="69" customHeight="1" x14ac:dyDescent="0.35">
      <c r="B39" s="332" t="s">
        <v>369</v>
      </c>
      <c r="C39" s="251"/>
      <c r="D39" s="335" t="s">
        <v>370</v>
      </c>
      <c r="E39" s="286"/>
      <c r="F39" s="337" t="s">
        <v>371</v>
      </c>
      <c r="G39" s="286"/>
      <c r="H39" s="337" t="s">
        <v>372</v>
      </c>
      <c r="I39" s="287"/>
      <c r="J39" s="262"/>
      <c r="K39" s="346" t="s">
        <v>373</v>
      </c>
      <c r="L39" s="253"/>
      <c r="M39" s="349" t="s">
        <v>350</v>
      </c>
      <c r="N39" s="255"/>
      <c r="O39" s="348"/>
    </row>
    <row r="40" spans="2:15" ht="69" customHeight="1" thickBot="1" x14ac:dyDescent="0.4">
      <c r="B40" s="334"/>
      <c r="C40" s="263"/>
      <c r="D40" s="343"/>
      <c r="E40" s="263"/>
      <c r="F40" s="339"/>
      <c r="G40" s="263"/>
      <c r="H40" s="339"/>
      <c r="I40" s="282"/>
      <c r="J40" s="262"/>
      <c r="K40" s="347"/>
      <c r="L40" s="253"/>
      <c r="M40" s="350"/>
      <c r="N40" s="255"/>
      <c r="O40" s="348"/>
    </row>
    <row r="41" spans="2:15" ht="5.0999999999999996" customHeight="1" x14ac:dyDescent="0.25">
      <c r="B41" s="283"/>
      <c r="C41" s="262"/>
      <c r="D41" s="284"/>
      <c r="E41" s="262"/>
      <c r="F41" s="281"/>
      <c r="G41" s="262"/>
      <c r="H41" s="281"/>
      <c r="I41" s="262"/>
      <c r="J41" s="262"/>
      <c r="K41" s="285"/>
      <c r="L41" s="253"/>
      <c r="M41" s="259"/>
      <c r="N41" s="255"/>
      <c r="O41" s="348"/>
    </row>
    <row r="42" spans="2:15" ht="64.5" customHeight="1" x14ac:dyDescent="0.25">
      <c r="B42" s="332" t="s">
        <v>374</v>
      </c>
      <c r="C42" s="251"/>
      <c r="D42" s="335" t="s">
        <v>375</v>
      </c>
      <c r="E42" s="251"/>
      <c r="F42" s="337" t="s">
        <v>376</v>
      </c>
      <c r="G42" s="251"/>
      <c r="H42" s="337" t="s">
        <v>377</v>
      </c>
      <c r="I42" s="252"/>
      <c r="J42" s="253"/>
      <c r="K42" s="340" t="s">
        <v>378</v>
      </c>
      <c r="L42" s="253"/>
      <c r="M42" s="260" t="s">
        <v>379</v>
      </c>
      <c r="N42" s="255"/>
      <c r="O42" s="348"/>
    </row>
    <row r="43" spans="2:15" ht="64.5" customHeight="1" x14ac:dyDescent="0.25">
      <c r="B43" s="333"/>
      <c r="C43" s="255"/>
      <c r="D43" s="336"/>
      <c r="E43" s="255"/>
      <c r="F43" s="338"/>
      <c r="G43" s="255"/>
      <c r="H43" s="338"/>
      <c r="I43" s="256"/>
      <c r="J43" s="253"/>
      <c r="K43" s="340"/>
      <c r="L43" s="253"/>
      <c r="M43" s="276" t="s">
        <v>380</v>
      </c>
      <c r="N43" s="255"/>
      <c r="O43" s="348"/>
    </row>
    <row r="44" spans="2:15" ht="64.5" customHeight="1" x14ac:dyDescent="0.25">
      <c r="B44" s="333"/>
      <c r="C44" s="255"/>
      <c r="D44" s="336"/>
      <c r="E44" s="255"/>
      <c r="F44" s="338"/>
      <c r="G44" s="255"/>
      <c r="H44" s="338"/>
      <c r="I44" s="256"/>
      <c r="J44" s="253"/>
      <c r="K44" s="340"/>
      <c r="L44" s="253"/>
      <c r="M44" s="276" t="s">
        <v>381</v>
      </c>
      <c r="N44" s="255"/>
      <c r="O44" s="348"/>
    </row>
    <row r="45" spans="2:15" ht="64.5" customHeight="1" x14ac:dyDescent="0.25">
      <c r="B45" s="333"/>
      <c r="C45" s="255"/>
      <c r="D45" s="336"/>
      <c r="E45" s="255"/>
      <c r="F45" s="338"/>
      <c r="G45" s="255"/>
      <c r="H45" s="338"/>
      <c r="I45" s="256"/>
      <c r="J45" s="253"/>
      <c r="K45" s="340"/>
      <c r="L45" s="253"/>
      <c r="M45" s="276" t="s">
        <v>382</v>
      </c>
      <c r="N45" s="255"/>
      <c r="O45" s="348"/>
    </row>
    <row r="46" spans="2:15" ht="64.5" customHeight="1" x14ac:dyDescent="0.25">
      <c r="B46" s="333"/>
      <c r="C46" s="255"/>
      <c r="D46" s="336"/>
      <c r="E46" s="255"/>
      <c r="F46" s="339"/>
      <c r="G46" s="257"/>
      <c r="H46" s="339"/>
      <c r="I46" s="256"/>
      <c r="J46" s="253"/>
      <c r="K46" s="340"/>
      <c r="L46" s="253"/>
      <c r="M46" s="276" t="s">
        <v>383</v>
      </c>
      <c r="N46" s="255"/>
      <c r="O46" s="348"/>
    </row>
    <row r="47" spans="2:15" ht="5.0999999999999996" customHeight="1" x14ac:dyDescent="0.25">
      <c r="B47" s="333"/>
      <c r="C47" s="255"/>
      <c r="D47" s="288"/>
      <c r="E47" s="255"/>
      <c r="F47" s="258"/>
      <c r="G47" s="255"/>
      <c r="H47" s="258"/>
      <c r="I47" s="256"/>
      <c r="J47" s="253"/>
      <c r="K47" s="248"/>
      <c r="L47" s="253"/>
      <c r="M47" s="259"/>
      <c r="N47" s="255"/>
      <c r="O47" s="348"/>
    </row>
    <row r="48" spans="2:15" ht="57.75" customHeight="1" x14ac:dyDescent="0.25">
      <c r="B48" s="333"/>
      <c r="C48" s="255"/>
      <c r="D48" s="289" t="s">
        <v>384</v>
      </c>
      <c r="E48" s="255"/>
      <c r="F48" s="338" t="s">
        <v>385</v>
      </c>
      <c r="G48" s="341"/>
      <c r="H48" s="338" t="s">
        <v>386</v>
      </c>
      <c r="I48" s="256"/>
      <c r="J48" s="253"/>
      <c r="K48" s="340" t="s">
        <v>387</v>
      </c>
      <c r="L48" s="253"/>
      <c r="M48" s="260" t="s">
        <v>388</v>
      </c>
      <c r="N48" s="255"/>
      <c r="O48" s="348"/>
    </row>
    <row r="49" spans="1:16" ht="57.75" customHeight="1" x14ac:dyDescent="0.25">
      <c r="B49" s="333"/>
      <c r="C49" s="255"/>
      <c r="D49" s="289"/>
      <c r="E49" s="255"/>
      <c r="F49" s="339"/>
      <c r="G49" s="342"/>
      <c r="H49" s="339"/>
      <c r="I49" s="256"/>
      <c r="J49" s="253"/>
      <c r="K49" s="340"/>
      <c r="L49" s="253"/>
      <c r="M49" s="276" t="s">
        <v>389</v>
      </c>
      <c r="N49" s="255"/>
      <c r="O49" s="348"/>
    </row>
    <row r="50" spans="1:16" ht="5.0999999999999996" customHeight="1" x14ac:dyDescent="0.25">
      <c r="B50" s="333"/>
      <c r="C50" s="255"/>
      <c r="D50" s="290"/>
      <c r="E50" s="255"/>
      <c r="F50" s="258"/>
      <c r="G50" s="255"/>
      <c r="H50" s="258"/>
      <c r="I50" s="256"/>
      <c r="J50" s="253"/>
      <c r="K50" s="248"/>
      <c r="L50" s="253"/>
      <c r="M50" s="259"/>
      <c r="N50" s="255"/>
      <c r="O50" s="348"/>
    </row>
    <row r="51" spans="1:16" ht="79.5" customHeight="1" x14ac:dyDescent="0.25">
      <c r="B51" s="334"/>
      <c r="C51" s="257"/>
      <c r="D51" s="291" t="s">
        <v>390</v>
      </c>
      <c r="E51" s="257"/>
      <c r="F51" s="266" t="s">
        <v>391</v>
      </c>
      <c r="G51" s="257"/>
      <c r="H51" s="266" t="s">
        <v>392</v>
      </c>
      <c r="I51" s="277"/>
      <c r="J51" s="253"/>
      <c r="K51" s="254" t="s">
        <v>393</v>
      </c>
      <c r="L51" s="253"/>
      <c r="M51" s="260" t="s">
        <v>394</v>
      </c>
      <c r="N51" s="255"/>
      <c r="O51" s="348"/>
    </row>
    <row r="52" spans="1:16" ht="24.95" customHeight="1" x14ac:dyDescent="0.25">
      <c r="A52" s="292"/>
      <c r="B52" s="293"/>
      <c r="C52" s="294"/>
      <c r="D52" s="295"/>
      <c r="E52" s="294"/>
      <c r="F52" s="296"/>
      <c r="G52" s="294"/>
      <c r="H52" s="296"/>
      <c r="I52" s="294"/>
      <c r="J52" s="294"/>
      <c r="K52" s="296"/>
      <c r="L52" s="294"/>
      <c r="M52" s="297"/>
      <c r="N52" s="294"/>
      <c r="O52" s="298"/>
      <c r="P52" s="299"/>
    </row>
    <row r="53" spans="1:16" ht="36" hidden="1" customHeight="1" x14ac:dyDescent="0.25"/>
    <row r="54" spans="1:16" ht="36" hidden="1" customHeight="1" x14ac:dyDescent="0.25"/>
    <row r="55" spans="1:16" ht="36" hidden="1" customHeight="1" x14ac:dyDescent="0.25"/>
    <row r="56" spans="1:16" ht="36" hidden="1" customHeight="1" x14ac:dyDescent="0.25"/>
    <row r="57" spans="1:16" ht="36" hidden="1" customHeight="1" x14ac:dyDescent="0.25"/>
    <row r="58" spans="1:16" ht="36" hidden="1" customHeight="1" x14ac:dyDescent="0.25"/>
    <row r="59" spans="1:16" ht="36" hidden="1" customHeight="1" x14ac:dyDescent="0.25"/>
    <row r="60" spans="1:16" ht="36" hidden="1" customHeight="1" x14ac:dyDescent="0.25"/>
    <row r="61" spans="1:16" ht="36" hidden="1" customHeight="1" x14ac:dyDescent="0.25"/>
    <row r="62" spans="1:16" ht="36" hidden="1" customHeight="1" x14ac:dyDescent="0.25"/>
    <row r="63" spans="1:16" ht="36" hidden="1" customHeight="1" x14ac:dyDescent="0.25"/>
    <row r="64" spans="1:16" ht="36" hidden="1" customHeight="1" x14ac:dyDescent="0.25"/>
    <row r="65" ht="36" hidden="1" customHeight="1" x14ac:dyDescent="0.25"/>
    <row r="66" ht="36" hidden="1" customHeight="1" x14ac:dyDescent="0.25"/>
    <row r="67" ht="36" hidden="1" customHeight="1" x14ac:dyDescent="0.25"/>
    <row r="68" ht="36" hidden="1" customHeight="1" x14ac:dyDescent="0.25"/>
    <row r="69" ht="36" hidden="1" customHeight="1" x14ac:dyDescent="0.25"/>
    <row r="70" ht="36" hidden="1" customHeight="1" x14ac:dyDescent="0.25"/>
    <row r="71" ht="36" hidden="1" customHeight="1" x14ac:dyDescent="0.25"/>
    <row r="72" ht="36" hidden="1" customHeight="1" x14ac:dyDescent="0.25"/>
    <row r="73" ht="36" hidden="1" customHeight="1" x14ac:dyDescent="0.25"/>
    <row r="74" ht="36" hidden="1" customHeight="1" x14ac:dyDescent="0.25"/>
    <row r="75" ht="15.75" hidden="1" x14ac:dyDescent="0.25"/>
    <row r="76" ht="15.75" hidden="1" x14ac:dyDescent="0.25"/>
    <row r="77" ht="15.75" hidden="1" x14ac:dyDescent="0.25"/>
    <row r="78" ht="15.75" hidden="1" x14ac:dyDescent="0.25"/>
    <row r="79" ht="15.75" hidden="1" x14ac:dyDescent="0.25"/>
    <row r="80" ht="15.75" hidden="1" x14ac:dyDescent="0.25"/>
    <row r="81" ht="15.75" hidden="1" x14ac:dyDescent="0.25"/>
    <row r="82" ht="15.75" hidden="1" x14ac:dyDescent="0.25"/>
    <row r="83" ht="15.75" hidden="1" x14ac:dyDescent="0.25"/>
    <row r="84" ht="15.75" hidden="1" x14ac:dyDescent="0.25"/>
    <row r="85" ht="15.75" hidden="1" x14ac:dyDescent="0.25"/>
    <row r="86" ht="15.75" hidden="1" x14ac:dyDescent="0.25"/>
    <row r="87" ht="15.75" hidden="1" x14ac:dyDescent="0.25"/>
    <row r="88" ht="15.75" hidden="1" x14ac:dyDescent="0.25"/>
    <row r="89" ht="15.75" hidden="1" x14ac:dyDescent="0.25"/>
    <row r="90" ht="15.75" hidden="1" x14ac:dyDescent="0.25"/>
    <row r="91" ht="15.75" hidden="1" x14ac:dyDescent="0.25"/>
    <row r="92" ht="15.75" hidden="1" x14ac:dyDescent="0.25"/>
    <row r="93" ht="15.75" hidden="1" x14ac:dyDescent="0.25"/>
    <row r="94" ht="15.75" hidden="1" x14ac:dyDescent="0.25"/>
    <row r="95" ht="15.75" hidden="1" x14ac:dyDescent="0.25"/>
    <row r="96" ht="15.75" hidden="1" x14ac:dyDescent="0.25"/>
    <row r="97" ht="15.75" hidden="1" x14ac:dyDescent="0.25"/>
    <row r="98" ht="15.75" hidden="1" x14ac:dyDescent="0.25"/>
    <row r="99" ht="15.75" hidden="1" x14ac:dyDescent="0.25"/>
    <row r="100" ht="15.75" hidden="1" x14ac:dyDescent="0.25"/>
    <row r="101" ht="15.75" hidden="1" x14ac:dyDescent="0.25"/>
    <row r="102" ht="15.75" hidden="1" x14ac:dyDescent="0.25"/>
    <row r="103" ht="15.75" hidden="1" x14ac:dyDescent="0.25"/>
    <row r="104" ht="15.75" hidden="1" x14ac:dyDescent="0.25"/>
    <row r="105" ht="15.75" hidden="1" x14ac:dyDescent="0.25"/>
    <row r="106" ht="15.75" hidden="1" x14ac:dyDescent="0.25"/>
    <row r="107" ht="15.75" hidden="1" x14ac:dyDescent="0.25"/>
    <row r="108" ht="15.75" hidden="1" x14ac:dyDescent="0.25"/>
    <row r="109" ht="15.75" hidden="1" x14ac:dyDescent="0.25"/>
    <row r="110" ht="15.75" hidden="1" x14ac:dyDescent="0.25"/>
    <row r="111" ht="15.75" hidden="1" x14ac:dyDescent="0.25"/>
    <row r="112" ht="15.75" hidden="1" x14ac:dyDescent="0.25"/>
    <row r="113" ht="15.75" hidden="1" x14ac:dyDescent="0.25"/>
    <row r="114" ht="15.75" hidden="1" x14ac:dyDescent="0.25"/>
    <row r="115" ht="15.75" hidden="1" x14ac:dyDescent="0.25"/>
    <row r="116" ht="15.75" hidden="1" x14ac:dyDescent="0.25"/>
    <row r="117" ht="15.75" hidden="1" x14ac:dyDescent="0.25"/>
    <row r="118" ht="15.75" hidden="1" x14ac:dyDescent="0.25"/>
    <row r="119" ht="15.75" hidden="1" x14ac:dyDescent="0.25"/>
    <row r="120" ht="15.75" hidden="1" x14ac:dyDescent="0.25"/>
    <row r="121" ht="15.75" hidden="1" x14ac:dyDescent="0.25"/>
    <row r="122" ht="15.75" hidden="1" x14ac:dyDescent="0.25"/>
    <row r="123" ht="15.75" hidden="1" x14ac:dyDescent="0.25"/>
    <row r="124" ht="15.75" hidden="1" x14ac:dyDescent="0.25"/>
    <row r="125" ht="15.75" hidden="1" x14ac:dyDescent="0.25"/>
    <row r="126" ht="15.75" hidden="1" x14ac:dyDescent="0.25"/>
    <row r="127" ht="15.75" hidden="1" x14ac:dyDescent="0.25"/>
    <row r="128" ht="15.75" hidden="1" x14ac:dyDescent="0.25"/>
    <row r="129" ht="15.75" hidden="1" x14ac:dyDescent="0.25"/>
    <row r="130" ht="15.75" hidden="1" x14ac:dyDescent="0.25"/>
    <row r="131" ht="15.75" hidden="1" x14ac:dyDescent="0.25"/>
    <row r="132" ht="15.75" hidden="1" x14ac:dyDescent="0.25"/>
    <row r="133" ht="15.75" hidden="1" x14ac:dyDescent="0.25"/>
    <row r="134" ht="15.75" hidden="1" x14ac:dyDescent="0.25"/>
    <row r="135" ht="15.75" hidden="1" x14ac:dyDescent="0.25"/>
    <row r="136" ht="15.75" hidden="1" x14ac:dyDescent="0.25"/>
    <row r="137" ht="15.75" hidden="1" x14ac:dyDescent="0.25"/>
    <row r="138" ht="15.75" hidden="1" x14ac:dyDescent="0.25"/>
    <row r="139" ht="15.75" hidden="1" x14ac:dyDescent="0.25"/>
    <row r="140" ht="15.75" hidden="1" x14ac:dyDescent="0.25"/>
  </sheetData>
  <mergeCells count="39">
    <mergeCell ref="B9:B33"/>
    <mergeCell ref="D9:D33"/>
    <mergeCell ref="F9:F11"/>
    <mergeCell ref="H9:H11"/>
    <mergeCell ref="M9:M11"/>
    <mergeCell ref="A1:P1"/>
    <mergeCell ref="A2:P2"/>
    <mergeCell ref="B5:K5"/>
    <mergeCell ref="M5:O5"/>
    <mergeCell ref="H7:I7"/>
    <mergeCell ref="O9:O51"/>
    <mergeCell ref="F13:F19"/>
    <mergeCell ref="H13:H19"/>
    <mergeCell ref="M15:M19"/>
    <mergeCell ref="H21:H23"/>
    <mergeCell ref="F25:F31"/>
    <mergeCell ref="H25:H31"/>
    <mergeCell ref="K25:K27"/>
    <mergeCell ref="M29:M31"/>
    <mergeCell ref="M39:M40"/>
    <mergeCell ref="B39:B40"/>
    <mergeCell ref="D39:D40"/>
    <mergeCell ref="F39:F40"/>
    <mergeCell ref="H39:H40"/>
    <mergeCell ref="K39:K40"/>
    <mergeCell ref="B35:B37"/>
    <mergeCell ref="D35:D37"/>
    <mergeCell ref="F35:F37"/>
    <mergeCell ref="H35:H37"/>
    <mergeCell ref="M35:M37"/>
    <mergeCell ref="B42:B51"/>
    <mergeCell ref="D42:D46"/>
    <mergeCell ref="F42:F46"/>
    <mergeCell ref="H42:H46"/>
    <mergeCell ref="K42:K46"/>
    <mergeCell ref="F48:F49"/>
    <mergeCell ref="G48:G49"/>
    <mergeCell ref="H48:H49"/>
    <mergeCell ref="K48:K49"/>
  </mergeCells>
  <pageMargins left="0.7" right="0.7" top="0.75" bottom="0.75" header="0.3" footer="0.3"/>
  <pageSetup paperSize="9"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9FE3"/>
  </sheetPr>
  <dimension ref="A1:AW167"/>
  <sheetViews>
    <sheetView tabSelected="1" zoomScale="120" zoomScaleNormal="120" zoomScalePageLayoutView="85" workbookViewId="0">
      <selection sqref="A1:AV2"/>
    </sheetView>
  </sheetViews>
  <sheetFormatPr baseColWidth="10" defaultColWidth="0" defaultRowHeight="15" zeroHeight="1" x14ac:dyDescent="0.25"/>
  <cols>
    <col min="1" max="4" width="3" customWidth="1"/>
    <col min="5" max="17" width="2.85546875" style="82" customWidth="1"/>
    <col min="18" max="24" width="2.85546875" customWidth="1"/>
    <col min="25" max="25" width="1" customWidth="1"/>
    <col min="26" max="38" width="2.85546875" customWidth="1"/>
    <col min="39" max="41" width="3.42578125" customWidth="1"/>
    <col min="42" max="48" width="2.85546875" customWidth="1"/>
    <col min="49" max="49" width="22.7109375" style="1" hidden="1" customWidth="1"/>
    <col min="50" max="16384" width="2.85546875" style="1" hidden="1"/>
  </cols>
  <sheetData>
    <row r="1" spans="1:49" ht="33.75" customHeight="1" x14ac:dyDescent="0.25">
      <c r="A1" s="378" t="s">
        <v>401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378"/>
      <c r="AL1" s="378"/>
      <c r="AM1" s="378"/>
      <c r="AN1" s="378"/>
      <c r="AO1" s="378"/>
      <c r="AP1" s="378"/>
      <c r="AQ1" s="378"/>
      <c r="AR1" s="378"/>
      <c r="AS1" s="378"/>
      <c r="AT1" s="378"/>
      <c r="AU1" s="378"/>
      <c r="AV1" s="378"/>
    </row>
    <row r="2" spans="1:49" ht="33.75" customHeight="1" x14ac:dyDescent="0.25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378"/>
      <c r="AJ2" s="378"/>
      <c r="AK2" s="378"/>
      <c r="AL2" s="378"/>
      <c r="AM2" s="378"/>
      <c r="AN2" s="378"/>
      <c r="AO2" s="378"/>
      <c r="AP2" s="378"/>
      <c r="AQ2" s="378"/>
      <c r="AR2" s="378"/>
      <c r="AS2" s="378"/>
      <c r="AT2" s="378"/>
      <c r="AU2" s="378"/>
      <c r="AV2" s="378"/>
    </row>
    <row r="3" spans="1:49" ht="15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</row>
    <row r="4" spans="1:49" ht="15.7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</row>
    <row r="5" spans="1:49" ht="15.7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</row>
    <row r="6" spans="1:49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59" t="s">
        <v>399</v>
      </c>
      <c r="AL6" s="359"/>
      <c r="AM6" s="359"/>
      <c r="AN6" s="359"/>
      <c r="AO6" s="359"/>
      <c r="AP6" s="359"/>
      <c r="AQ6" s="359"/>
      <c r="AR6" s="359"/>
      <c r="AS6" s="359"/>
      <c r="AT6" s="359"/>
      <c r="AU6" s="359"/>
      <c r="AV6" s="30"/>
    </row>
    <row r="7" spans="1:49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</row>
    <row r="8" spans="1:49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</row>
    <row r="9" spans="1:49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</row>
    <row r="10" spans="1:49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</row>
    <row r="11" spans="1:49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</row>
    <row r="12" spans="1:49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</row>
    <row r="13" spans="1:49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</row>
    <row r="14" spans="1:49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</row>
    <row r="15" spans="1:49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1">
        <f>0.36*98%</f>
        <v>0.3528</v>
      </c>
    </row>
    <row r="16" spans="1:49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1">
        <v>86.72</v>
      </c>
    </row>
    <row r="17" spans="1:49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1">
        <v>95.47</v>
      </c>
    </row>
    <row r="18" spans="1:49" ht="15" customHeight="1" x14ac:dyDescent="0.25">
      <c r="A18" s="30"/>
      <c r="B18" s="30"/>
      <c r="C18" s="30"/>
      <c r="D18" s="30"/>
      <c r="E18" s="30"/>
      <c r="F18" s="30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30"/>
      <c r="AO18" s="30"/>
      <c r="AP18" s="30"/>
      <c r="AQ18" s="30"/>
      <c r="AR18" s="30"/>
      <c r="AS18" s="30"/>
      <c r="AT18" s="30"/>
      <c r="AU18" s="30"/>
      <c r="AV18" s="30"/>
      <c r="AW18" s="1">
        <f>+AW17-AW16</f>
        <v>8.75</v>
      </c>
    </row>
    <row r="19" spans="1:49" ht="10.5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</row>
    <row r="20" spans="1:49" s="79" customFormat="1" ht="35.25" customHeight="1" thickBot="1" x14ac:dyDescent="0.25">
      <c r="A20" s="368" t="str">
        <f>'Base MP'!AY35</f>
        <v>Metas proyecto asociadas</v>
      </c>
      <c r="B20" s="368"/>
      <c r="C20" s="368"/>
      <c r="D20" s="368"/>
      <c r="E20" s="366" t="s">
        <v>270</v>
      </c>
      <c r="F20" s="366"/>
      <c r="G20" s="366"/>
      <c r="H20" s="366" t="s">
        <v>271</v>
      </c>
      <c r="I20" s="366"/>
      <c r="J20" s="366"/>
      <c r="K20" s="366"/>
      <c r="L20" s="366"/>
      <c r="M20" s="366"/>
      <c r="N20" s="366"/>
      <c r="O20" s="366"/>
      <c r="P20" s="366"/>
      <c r="Q20" s="366"/>
      <c r="R20" s="366" t="s">
        <v>277</v>
      </c>
      <c r="S20" s="366"/>
      <c r="T20" s="366" t="s">
        <v>241</v>
      </c>
      <c r="U20" s="366"/>
      <c r="V20" s="366"/>
      <c r="W20" s="366"/>
      <c r="X20" s="366"/>
      <c r="Y20" s="366"/>
      <c r="Z20" s="366"/>
      <c r="AA20" s="366"/>
      <c r="AB20" s="366"/>
      <c r="AC20" s="366"/>
      <c r="AD20" s="366"/>
      <c r="AE20" s="366"/>
      <c r="AF20" s="366"/>
      <c r="AG20" s="366"/>
      <c r="AH20" s="366"/>
      <c r="AI20" s="366"/>
      <c r="AJ20" s="366"/>
      <c r="AK20" s="366"/>
      <c r="AL20" s="366"/>
      <c r="AM20" s="371" t="s">
        <v>269</v>
      </c>
      <c r="AN20" s="371"/>
      <c r="AO20" s="371"/>
      <c r="AP20" s="366" t="s">
        <v>275</v>
      </c>
      <c r="AQ20" s="366"/>
      <c r="AR20" s="366"/>
      <c r="AS20" s="366" t="s">
        <v>276</v>
      </c>
      <c r="AT20" s="366"/>
      <c r="AU20" s="366"/>
    </row>
    <row r="21" spans="1:49" s="30" customFormat="1" ht="17.25" customHeight="1" x14ac:dyDescent="0.25">
      <c r="A21" s="368"/>
      <c r="B21" s="368"/>
      <c r="C21" s="368"/>
      <c r="D21" s="368"/>
      <c r="E21" s="367">
        <f>'Base MP'!G98</f>
        <v>1032</v>
      </c>
      <c r="F21" s="367"/>
      <c r="G21" s="367"/>
      <c r="H21" s="361" t="str">
        <f>'Base MP'!H98</f>
        <v>Gestión y control de tránsito y transporte</v>
      </c>
      <c r="I21" s="361"/>
      <c r="J21" s="361"/>
      <c r="K21" s="361"/>
      <c r="L21" s="361"/>
      <c r="M21" s="361"/>
      <c r="N21" s="361"/>
      <c r="O21" s="361"/>
      <c r="P21" s="361"/>
      <c r="Q21" s="361"/>
      <c r="R21" s="362">
        <f>'Base MP'!I98</f>
        <v>2</v>
      </c>
      <c r="S21" s="362"/>
      <c r="T21" s="370" t="str">
        <f>'Base MP'!J98</f>
        <v>Instalar 35,000 señales verticales de pedestal.</v>
      </c>
      <c r="U21" s="370"/>
      <c r="V21" s="370"/>
      <c r="W21" s="370"/>
      <c r="X21" s="370"/>
      <c r="Y21" s="370"/>
      <c r="Z21" s="370"/>
      <c r="AA21" s="370"/>
      <c r="AB21" s="370"/>
      <c r="AC21" s="370"/>
      <c r="AD21" s="370"/>
      <c r="AE21" s="370"/>
      <c r="AF21" s="370"/>
      <c r="AG21" s="370"/>
      <c r="AH21" s="370"/>
      <c r="AI21" s="370"/>
      <c r="AJ21" s="370"/>
      <c r="AK21" s="370"/>
      <c r="AL21" s="370"/>
      <c r="AM21" s="369">
        <f>IF('Base MP'!K70=0," ",'Base MP'!K70)</f>
        <v>1</v>
      </c>
      <c r="AN21" s="369"/>
      <c r="AO21" s="369"/>
      <c r="AP21" s="364">
        <f>'Base MP'!L98</f>
        <v>0.92877142857142858</v>
      </c>
      <c r="AQ21" s="364"/>
      <c r="AR21" s="364"/>
      <c r="AS21" s="364">
        <f>'Base MP'!M98</f>
        <v>0.79875663617485959</v>
      </c>
      <c r="AT21" s="364"/>
      <c r="AU21" s="364"/>
    </row>
    <row r="22" spans="1:49" s="30" customFormat="1" ht="17.25" customHeight="1" x14ac:dyDescent="0.25">
      <c r="A22" s="368"/>
      <c r="B22" s="368"/>
      <c r="C22" s="368"/>
      <c r="D22" s="368"/>
      <c r="E22" s="367"/>
      <c r="F22" s="367"/>
      <c r="G22" s="367"/>
      <c r="H22" s="361"/>
      <c r="I22" s="361"/>
      <c r="J22" s="361"/>
      <c r="K22" s="361"/>
      <c r="L22" s="361"/>
      <c r="M22" s="361"/>
      <c r="N22" s="361"/>
      <c r="O22" s="361"/>
      <c r="P22" s="361"/>
      <c r="Q22" s="361"/>
      <c r="R22" s="363">
        <f>'Base MP'!I99</f>
        <v>3</v>
      </c>
      <c r="S22" s="363"/>
      <c r="T22" s="372" t="str">
        <f>'Base MP'!J99</f>
        <v>Realizar el 100 por ciento de las actividades orientadas a la instalacion de 50 señales elevadas.</v>
      </c>
      <c r="U22" s="372"/>
      <c r="V22" s="372"/>
      <c r="W22" s="372"/>
      <c r="X22" s="372"/>
      <c r="Y22" s="372"/>
      <c r="Z22" s="372"/>
      <c r="AA22" s="372"/>
      <c r="AB22" s="372"/>
      <c r="AC22" s="372"/>
      <c r="AD22" s="372"/>
      <c r="AE22" s="372"/>
      <c r="AF22" s="372"/>
      <c r="AG22" s="372"/>
      <c r="AH22" s="372"/>
      <c r="AI22" s="372"/>
      <c r="AJ22" s="372"/>
      <c r="AK22" s="372"/>
      <c r="AL22" s="372"/>
      <c r="AM22" s="369">
        <f>IF('Base MP'!K71=0," ",'Base MP'!K71)</f>
        <v>1</v>
      </c>
      <c r="AN22" s="369"/>
      <c r="AO22" s="369"/>
      <c r="AP22" s="365">
        <f>'Base MP'!L99</f>
        <v>1</v>
      </c>
      <c r="AQ22" s="365"/>
      <c r="AR22" s="365"/>
      <c r="AS22" s="365">
        <f>'Base MP'!M99</f>
        <v>0.99999751120217728</v>
      </c>
      <c r="AT22" s="365"/>
      <c r="AU22" s="365"/>
    </row>
    <row r="23" spans="1:49" s="30" customFormat="1" ht="17.25" customHeight="1" x14ac:dyDescent="0.25">
      <c r="A23" s="368"/>
      <c r="B23" s="368"/>
      <c r="C23" s="368"/>
      <c r="D23" s="368"/>
      <c r="E23" s="367" t="str">
        <f>'Base MP'!G100</f>
        <v xml:space="preserve"> </v>
      </c>
      <c r="F23" s="367"/>
      <c r="G23" s="367"/>
      <c r="H23" s="361" t="str">
        <f>'Base MP'!H100</f>
        <v xml:space="preserve"> </v>
      </c>
      <c r="I23" s="361"/>
      <c r="J23" s="361"/>
      <c r="K23" s="361"/>
      <c r="L23" s="361"/>
      <c r="M23" s="361"/>
      <c r="N23" s="361"/>
      <c r="O23" s="361"/>
      <c r="P23" s="361"/>
      <c r="Q23" s="361"/>
      <c r="R23" s="363">
        <f>'Base MP'!I100</f>
        <v>5</v>
      </c>
      <c r="S23" s="363"/>
      <c r="T23" s="372" t="str">
        <f>'Base MP'!J100</f>
        <v>Realizar mantenimiento a 304,956 señales verticales de pedestal.</v>
      </c>
      <c r="U23" s="372"/>
      <c r="V23" s="372"/>
      <c r="W23" s="372"/>
      <c r="X23" s="372"/>
      <c r="Y23" s="372"/>
      <c r="Z23" s="372"/>
      <c r="AA23" s="372"/>
      <c r="AB23" s="372"/>
      <c r="AC23" s="372"/>
      <c r="AD23" s="372"/>
      <c r="AE23" s="372"/>
      <c r="AF23" s="372"/>
      <c r="AG23" s="372"/>
      <c r="AH23" s="372"/>
      <c r="AI23" s="372"/>
      <c r="AJ23" s="372"/>
      <c r="AK23" s="372"/>
      <c r="AL23" s="372"/>
      <c r="AM23" s="369">
        <f>IF('Base MP'!K72=0," ",'Base MP'!K72)</f>
        <v>1</v>
      </c>
      <c r="AN23" s="369"/>
      <c r="AO23" s="369"/>
      <c r="AP23" s="365">
        <f>'Base MP'!L100</f>
        <v>1</v>
      </c>
      <c r="AQ23" s="365"/>
      <c r="AR23" s="365"/>
      <c r="AS23" s="365">
        <f>'Base MP'!M100</f>
        <v>0.83685589397574223</v>
      </c>
      <c r="AT23" s="365"/>
      <c r="AU23" s="365"/>
    </row>
    <row r="24" spans="1:49" s="30" customFormat="1" ht="17.25" customHeight="1" x14ac:dyDescent="0.25">
      <c r="A24" s="368"/>
      <c r="B24" s="368"/>
      <c r="C24" s="368"/>
      <c r="D24" s="368"/>
      <c r="E24" s="367" t="str">
        <f>'Base MP'!G101</f>
        <v xml:space="preserve"> </v>
      </c>
      <c r="F24" s="367"/>
      <c r="G24" s="367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3">
        <f>'Base MP'!I101</f>
        <v>6</v>
      </c>
      <c r="S24" s="363"/>
      <c r="T24" s="372" t="str">
        <f>'Base MP'!J101</f>
        <v>Realizar mantenimiento a 289 señales elevadas.</v>
      </c>
      <c r="U24" s="372"/>
      <c r="V24" s="372"/>
      <c r="W24" s="372"/>
      <c r="X24" s="372"/>
      <c r="Y24" s="372"/>
      <c r="Z24" s="372"/>
      <c r="AA24" s="372"/>
      <c r="AB24" s="372"/>
      <c r="AC24" s="372"/>
      <c r="AD24" s="372"/>
      <c r="AE24" s="372"/>
      <c r="AF24" s="372"/>
      <c r="AG24" s="372"/>
      <c r="AH24" s="372"/>
      <c r="AI24" s="372"/>
      <c r="AJ24" s="372"/>
      <c r="AK24" s="372"/>
      <c r="AL24" s="372"/>
      <c r="AM24" s="369">
        <f>IF('Base MP'!K73=0," ",'Base MP'!K73)</f>
        <v>1</v>
      </c>
      <c r="AN24" s="369"/>
      <c r="AO24" s="369"/>
      <c r="AP24" s="365">
        <f>'Base MP'!L101</f>
        <v>0.96539792387543255</v>
      </c>
      <c r="AQ24" s="365"/>
      <c r="AR24" s="365"/>
      <c r="AS24" s="365">
        <f>'Base MP'!M101</f>
        <v>0.65371311280578803</v>
      </c>
      <c r="AT24" s="365"/>
      <c r="AU24" s="365"/>
    </row>
    <row r="25" spans="1:49" s="30" customFormat="1" ht="17.25" customHeight="1" x14ac:dyDescent="0.25">
      <c r="E25" s="367" t="str">
        <f>'Base MP'!G102</f>
        <v xml:space="preserve"> </v>
      </c>
      <c r="F25" s="367"/>
      <c r="G25" s="367"/>
      <c r="H25" s="361" t="str">
        <f>'Base MP'!H102</f>
        <v xml:space="preserve"> </v>
      </c>
      <c r="I25" s="361"/>
      <c r="J25" s="361"/>
      <c r="K25" s="361"/>
      <c r="L25" s="361"/>
      <c r="M25" s="361"/>
      <c r="N25" s="361"/>
      <c r="O25" s="361"/>
      <c r="P25" s="361"/>
      <c r="Q25" s="361"/>
      <c r="R25" s="363">
        <f>'Base MP'!I102</f>
        <v>21</v>
      </c>
      <c r="S25" s="363"/>
      <c r="T25" s="372" t="str">
        <f>'Base MP'!J102</f>
        <v>(*) Realizar el 100 por ciento de las acciones necesarias para la instalacion de señales verticales elevadas.</v>
      </c>
      <c r="U25" s="372"/>
      <c r="V25" s="372"/>
      <c r="W25" s="372"/>
      <c r="X25" s="372"/>
      <c r="Y25" s="372"/>
      <c r="Z25" s="372"/>
      <c r="AA25" s="372"/>
      <c r="AB25" s="372"/>
      <c r="AC25" s="372"/>
      <c r="AD25" s="372"/>
      <c r="AE25" s="372"/>
      <c r="AF25" s="372"/>
      <c r="AG25" s="372"/>
      <c r="AH25" s="372"/>
      <c r="AI25" s="372"/>
      <c r="AJ25" s="372"/>
      <c r="AK25" s="372"/>
      <c r="AL25" s="372"/>
      <c r="AM25" s="369" t="str">
        <f>IF('Base MP'!K74=0," ",'Base MP'!K74)</f>
        <v xml:space="preserve"> </v>
      </c>
      <c r="AN25" s="369"/>
      <c r="AO25" s="369"/>
      <c r="AP25" s="365">
        <f>'Base MP'!L102</f>
        <v>1</v>
      </c>
      <c r="AQ25" s="365"/>
      <c r="AR25" s="365"/>
      <c r="AS25" s="365">
        <f>'Base MP'!M102</f>
        <v>1</v>
      </c>
      <c r="AT25" s="365"/>
      <c r="AU25" s="365"/>
    </row>
    <row r="26" spans="1:49" s="30" customFormat="1" ht="17.25" customHeight="1" x14ac:dyDescent="0.25">
      <c r="B26" s="75"/>
      <c r="C26" s="75"/>
      <c r="E26" s="367" t="str">
        <f>'Base MP'!G103</f>
        <v xml:space="preserve"> </v>
      </c>
      <c r="F26" s="367"/>
      <c r="G26" s="367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2">
        <f>'Base MP'!I103</f>
        <v>22</v>
      </c>
      <c r="S26" s="362"/>
      <c r="T26" s="370" t="str">
        <f>'Base MP'!J103</f>
        <v>(*) Realizar el 100 por ciento del pago de compromisos de vigencias anteriores fenecidas</v>
      </c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370"/>
      <c r="AJ26" s="370"/>
      <c r="AK26" s="370"/>
      <c r="AL26" s="370"/>
      <c r="AM26" s="369" t="str">
        <f>IF('Base MP'!K75=0," ",'Base MP'!K75)</f>
        <v xml:space="preserve"> </v>
      </c>
      <c r="AN26" s="369"/>
      <c r="AO26" s="369"/>
      <c r="AP26" s="364">
        <f>'Base MP'!L103</f>
        <v>0.94460000000000011</v>
      </c>
      <c r="AQ26" s="364"/>
      <c r="AR26" s="364"/>
      <c r="AS26" s="364">
        <f>'Base MP'!M103</f>
        <v>0.40098570310671883</v>
      </c>
      <c r="AT26" s="364"/>
      <c r="AU26" s="364"/>
    </row>
    <row r="27" spans="1:49" s="30" customFormat="1" ht="17.25" customHeight="1" x14ac:dyDescent="0.25">
      <c r="E27" s="367" t="str">
        <f>'Base MP'!G104</f>
        <v xml:space="preserve"> </v>
      </c>
      <c r="F27" s="367"/>
      <c r="G27" s="367"/>
      <c r="H27" s="361" t="str">
        <f>'Base MP'!H104</f>
        <v xml:space="preserve"> </v>
      </c>
      <c r="I27" s="361"/>
      <c r="J27" s="361"/>
      <c r="K27" s="361"/>
      <c r="L27" s="361"/>
      <c r="M27" s="361"/>
      <c r="N27" s="361"/>
      <c r="O27" s="361"/>
      <c r="P27" s="361"/>
      <c r="Q27" s="361"/>
      <c r="R27" s="363" t="str">
        <f>'Base MP'!I104</f>
        <v xml:space="preserve"> </v>
      </c>
      <c r="S27" s="363"/>
      <c r="T27" s="372" t="str">
        <f>'Base MP'!J104</f>
        <v xml:space="preserve"> </v>
      </c>
      <c r="U27" s="372"/>
      <c r="V27" s="372"/>
      <c r="W27" s="372"/>
      <c r="X27" s="372"/>
      <c r="Y27" s="372"/>
      <c r="Z27" s="372"/>
      <c r="AA27" s="372"/>
      <c r="AB27" s="372"/>
      <c r="AC27" s="372"/>
      <c r="AD27" s="372"/>
      <c r="AE27" s="372"/>
      <c r="AF27" s="372"/>
      <c r="AG27" s="372"/>
      <c r="AH27" s="372"/>
      <c r="AI27" s="372"/>
      <c r="AJ27" s="372"/>
      <c r="AK27" s="372"/>
      <c r="AL27" s="372"/>
      <c r="AM27" s="369" t="str">
        <f>IF('Base MP'!K76=0," ",'Base MP'!K76)</f>
        <v xml:space="preserve"> </v>
      </c>
      <c r="AN27" s="369"/>
      <c r="AO27" s="369"/>
      <c r="AP27" s="364" t="str">
        <f>'Base MP'!L104</f>
        <v xml:space="preserve"> </v>
      </c>
      <c r="AQ27" s="364"/>
      <c r="AR27" s="364"/>
      <c r="AS27" s="364" t="str">
        <f>'Base MP'!M104</f>
        <v xml:space="preserve"> </v>
      </c>
      <c r="AT27" s="364"/>
      <c r="AU27" s="364"/>
    </row>
    <row r="28" spans="1:49" s="30" customFormat="1" ht="17.25" customHeight="1" x14ac:dyDescent="0.25">
      <c r="B28" s="75"/>
      <c r="C28" s="75"/>
      <c r="E28" s="367" t="str">
        <f>'Base MP'!G105</f>
        <v xml:space="preserve"> </v>
      </c>
      <c r="F28" s="367"/>
      <c r="G28" s="367"/>
      <c r="H28" s="361" t="str">
        <f>'Base MP'!H105</f>
        <v xml:space="preserve"> </v>
      </c>
      <c r="I28" s="361"/>
      <c r="J28" s="361"/>
      <c r="K28" s="361"/>
      <c r="L28" s="361"/>
      <c r="M28" s="361"/>
      <c r="N28" s="361"/>
      <c r="O28" s="361"/>
      <c r="P28" s="361"/>
      <c r="Q28" s="361"/>
      <c r="R28" s="362" t="str">
        <f>'Base MP'!I105</f>
        <v xml:space="preserve"> </v>
      </c>
      <c r="S28" s="362"/>
      <c r="T28" s="370" t="str">
        <f>'Base MP'!J105</f>
        <v xml:space="preserve"> </v>
      </c>
      <c r="U28" s="370"/>
      <c r="V28" s="370"/>
      <c r="W28" s="370"/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  <c r="AH28" s="370"/>
      <c r="AI28" s="370"/>
      <c r="AJ28" s="370"/>
      <c r="AK28" s="370"/>
      <c r="AL28" s="370"/>
      <c r="AM28" s="369" t="str">
        <f>IF('Base MP'!K77=0," ",'Base MP'!K77)</f>
        <v xml:space="preserve"> </v>
      </c>
      <c r="AN28" s="369"/>
      <c r="AO28" s="369"/>
      <c r="AP28" s="364" t="str">
        <f>'Base MP'!L105</f>
        <v xml:space="preserve"> </v>
      </c>
      <c r="AQ28" s="364"/>
      <c r="AR28" s="364"/>
      <c r="AS28" s="364" t="str">
        <f>'Base MP'!M105</f>
        <v xml:space="preserve"> </v>
      </c>
      <c r="AT28" s="364"/>
      <c r="AU28" s="364"/>
    </row>
    <row r="29" spans="1:49" s="30" customFormat="1" ht="17.25" customHeight="1" x14ac:dyDescent="0.25">
      <c r="E29" s="367"/>
      <c r="F29" s="367"/>
      <c r="G29" s="367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3" t="str">
        <f>'Base MP'!I106</f>
        <v xml:space="preserve"> </v>
      </c>
      <c r="S29" s="363"/>
      <c r="T29" s="372" t="str">
        <f>'Base MP'!J106</f>
        <v xml:space="preserve"> </v>
      </c>
      <c r="U29" s="372"/>
      <c r="V29" s="372"/>
      <c r="W29" s="372"/>
      <c r="X29" s="372"/>
      <c r="Y29" s="372"/>
      <c r="Z29" s="372"/>
      <c r="AA29" s="372"/>
      <c r="AB29" s="372"/>
      <c r="AC29" s="372"/>
      <c r="AD29" s="372"/>
      <c r="AE29" s="372"/>
      <c r="AF29" s="372"/>
      <c r="AG29" s="372"/>
      <c r="AH29" s="372"/>
      <c r="AI29" s="372"/>
      <c r="AJ29" s="372"/>
      <c r="AK29" s="372"/>
      <c r="AL29" s="372"/>
      <c r="AM29" s="369" t="str">
        <f>IF('Base MP'!K78=0," ",'Base MP'!K78)</f>
        <v xml:space="preserve"> </v>
      </c>
      <c r="AN29" s="369"/>
      <c r="AO29" s="369"/>
      <c r="AP29" s="364" t="str">
        <f>'Base MP'!L106</f>
        <v xml:space="preserve"> </v>
      </c>
      <c r="AQ29" s="364"/>
      <c r="AR29" s="364"/>
      <c r="AS29" s="364" t="str">
        <f>'Base MP'!M106</f>
        <v xml:space="preserve"> </v>
      </c>
      <c r="AT29" s="364"/>
      <c r="AU29" s="364"/>
    </row>
    <row r="30" spans="1:49" s="30" customFormat="1" ht="17.25" customHeight="1" x14ac:dyDescent="0.25">
      <c r="B30" s="188"/>
      <c r="C30" s="75"/>
      <c r="E30" s="367" t="str">
        <f>'Base MP'!$G$107</f>
        <v xml:space="preserve"> </v>
      </c>
      <c r="F30" s="367"/>
      <c r="G30" s="367"/>
      <c r="H30" s="361" t="str">
        <f>'Base MP'!$H$107</f>
        <v xml:space="preserve"> </v>
      </c>
      <c r="I30" s="361"/>
      <c r="J30" s="361"/>
      <c r="K30" s="361"/>
      <c r="L30" s="361"/>
      <c r="M30" s="361"/>
      <c r="N30" s="361"/>
      <c r="O30" s="361"/>
      <c r="P30" s="361"/>
      <c r="Q30" s="361"/>
      <c r="R30" s="363" t="str">
        <f>'Base MP'!I107</f>
        <v xml:space="preserve"> </v>
      </c>
      <c r="S30" s="363"/>
      <c r="T30" s="372" t="str">
        <f>'Base MP'!J107</f>
        <v xml:space="preserve"> </v>
      </c>
      <c r="U30" s="372"/>
      <c r="V30" s="372"/>
      <c r="W30" s="372"/>
      <c r="X30" s="372"/>
      <c r="Y30" s="372"/>
      <c r="Z30" s="372"/>
      <c r="AA30" s="372"/>
      <c r="AB30" s="372"/>
      <c r="AC30" s="372"/>
      <c r="AD30" s="372"/>
      <c r="AE30" s="372"/>
      <c r="AF30" s="372"/>
      <c r="AG30" s="372"/>
      <c r="AH30" s="372"/>
      <c r="AI30" s="372"/>
      <c r="AJ30" s="372"/>
      <c r="AK30" s="372"/>
      <c r="AL30" s="372"/>
      <c r="AM30" s="369" t="str">
        <f>IF('Base MP'!K79=0," ",'Base MP'!K79)</f>
        <v xml:space="preserve"> </v>
      </c>
      <c r="AN30" s="369"/>
      <c r="AO30" s="369"/>
      <c r="AP30" s="364" t="str">
        <f>'Base MP'!L107</f>
        <v xml:space="preserve"> </v>
      </c>
      <c r="AQ30" s="364"/>
      <c r="AR30" s="364"/>
      <c r="AS30" s="364" t="str">
        <f>'Base MP'!M107</f>
        <v xml:space="preserve"> </v>
      </c>
      <c r="AT30" s="364"/>
      <c r="AU30" s="364"/>
    </row>
    <row r="31" spans="1:49" s="30" customFormat="1" ht="17.25" customHeight="1" x14ac:dyDescent="0.25">
      <c r="E31" s="367" t="str">
        <f>'Base MP'!G108</f>
        <v xml:space="preserve"> </v>
      </c>
      <c r="F31" s="367"/>
      <c r="G31" s="367"/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R31" s="362" t="str">
        <f>'Base MP'!I108</f>
        <v xml:space="preserve"> </v>
      </c>
      <c r="S31" s="362"/>
      <c r="T31" s="370" t="str">
        <f>'Base MP'!J108</f>
        <v xml:space="preserve"> </v>
      </c>
      <c r="U31" s="370"/>
      <c r="V31" s="37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  <c r="AJ31" s="370"/>
      <c r="AK31" s="370"/>
      <c r="AL31" s="370"/>
      <c r="AM31" s="369" t="str">
        <f>IF('Base MP'!K80=0," ",'Base MP'!K80)</f>
        <v xml:space="preserve"> </v>
      </c>
      <c r="AN31" s="369"/>
      <c r="AO31" s="369"/>
      <c r="AP31" s="364" t="str">
        <f>'Base MP'!L108</f>
        <v xml:space="preserve"> </v>
      </c>
      <c r="AQ31" s="364"/>
      <c r="AR31" s="364"/>
      <c r="AS31" s="364" t="str">
        <f>'Base MP'!M108</f>
        <v xml:space="preserve"> </v>
      </c>
      <c r="AT31" s="364"/>
      <c r="AU31" s="364"/>
    </row>
    <row r="32" spans="1:49" s="30" customFormat="1" ht="17.25" customHeight="1" x14ac:dyDescent="0.25">
      <c r="C32" s="75"/>
      <c r="E32" s="367" t="str">
        <f>'Base MP'!G109</f>
        <v xml:space="preserve"> </v>
      </c>
      <c r="F32" s="367"/>
      <c r="G32" s="367"/>
      <c r="H32" s="361" t="str">
        <f>'Base MP'!H109</f>
        <v xml:space="preserve"> </v>
      </c>
      <c r="I32" s="361"/>
      <c r="J32" s="361"/>
      <c r="K32" s="361"/>
      <c r="L32" s="361"/>
      <c r="M32" s="361"/>
      <c r="N32" s="361"/>
      <c r="O32" s="361"/>
      <c r="P32" s="361"/>
      <c r="Q32" s="361"/>
      <c r="R32" s="362" t="str">
        <f>'Base MP'!I109</f>
        <v xml:space="preserve"> </v>
      </c>
      <c r="S32" s="362"/>
      <c r="T32" s="370" t="str">
        <f>'Base MP'!J109</f>
        <v xml:space="preserve"> </v>
      </c>
      <c r="U32" s="370"/>
      <c r="V32" s="37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  <c r="AH32" s="370"/>
      <c r="AI32" s="370"/>
      <c r="AJ32" s="370"/>
      <c r="AK32" s="370"/>
      <c r="AL32" s="370"/>
      <c r="AM32" s="369" t="str">
        <f>IF('Base MP'!K81=0," ",'Base MP'!K81)</f>
        <v xml:space="preserve"> </v>
      </c>
      <c r="AN32" s="369"/>
      <c r="AO32" s="369"/>
      <c r="AP32" s="364" t="str">
        <f>'Base MP'!L109</f>
        <v xml:space="preserve"> </v>
      </c>
      <c r="AQ32" s="364"/>
      <c r="AR32" s="364"/>
      <c r="AS32" s="364" t="str">
        <f>'Base MP'!M109</f>
        <v xml:space="preserve"> </v>
      </c>
      <c r="AT32" s="364"/>
      <c r="AU32" s="364"/>
    </row>
    <row r="33" spans="2:47" s="30" customFormat="1" ht="17.25" customHeight="1" x14ac:dyDescent="0.25">
      <c r="B33" s="191" t="s">
        <v>301</v>
      </c>
      <c r="C33" s="189" t="s">
        <v>305</v>
      </c>
      <c r="D33" s="194"/>
      <c r="E33" s="367" t="str">
        <f>'Base MP'!G110</f>
        <v xml:space="preserve"> </v>
      </c>
      <c r="F33" s="367"/>
      <c r="G33" s="367"/>
      <c r="H33" s="361" t="str">
        <f>'Base MP'!H110</f>
        <v xml:space="preserve"> </v>
      </c>
      <c r="I33" s="361"/>
      <c r="J33" s="361"/>
      <c r="K33" s="361"/>
      <c r="L33" s="361"/>
      <c r="M33" s="361"/>
      <c r="N33" s="361"/>
      <c r="O33" s="361"/>
      <c r="P33" s="361"/>
      <c r="Q33" s="361"/>
      <c r="R33" s="363" t="str">
        <f>'Base MP'!I110</f>
        <v xml:space="preserve"> </v>
      </c>
      <c r="S33" s="363"/>
      <c r="T33" s="372" t="str">
        <f>'Base MP'!J110</f>
        <v xml:space="preserve"> </v>
      </c>
      <c r="U33" s="372"/>
      <c r="V33" s="372"/>
      <c r="W33" s="372"/>
      <c r="X33" s="372"/>
      <c r="Y33" s="372"/>
      <c r="Z33" s="372"/>
      <c r="AA33" s="372"/>
      <c r="AB33" s="372"/>
      <c r="AC33" s="372"/>
      <c r="AD33" s="372"/>
      <c r="AE33" s="372"/>
      <c r="AF33" s="372"/>
      <c r="AG33" s="372"/>
      <c r="AH33" s="372"/>
      <c r="AI33" s="372"/>
      <c r="AJ33" s="372"/>
      <c r="AK33" s="372"/>
      <c r="AL33" s="372"/>
      <c r="AM33" s="369" t="str">
        <f>IF('Base MP'!K82=0," ",'Base MP'!K82)</f>
        <v xml:space="preserve"> </v>
      </c>
      <c r="AN33" s="369"/>
      <c r="AO33" s="369"/>
      <c r="AP33" s="364" t="str">
        <f>'Base MP'!L110</f>
        <v xml:space="preserve"> </v>
      </c>
      <c r="AQ33" s="364"/>
      <c r="AR33" s="364"/>
      <c r="AS33" s="364" t="str">
        <f>'Base MP'!M110</f>
        <v xml:space="preserve"> </v>
      </c>
      <c r="AT33" s="364"/>
      <c r="AU33" s="364"/>
    </row>
    <row r="34" spans="2:47" s="30" customFormat="1" ht="17.25" customHeight="1" x14ac:dyDescent="0.25">
      <c r="B34" s="192" t="s">
        <v>302</v>
      </c>
      <c r="C34" s="189" t="s">
        <v>306</v>
      </c>
      <c r="D34" s="194"/>
      <c r="E34" s="367" t="str">
        <f>'Base MP'!G111</f>
        <v xml:space="preserve"> </v>
      </c>
      <c r="F34" s="367"/>
      <c r="G34" s="367"/>
      <c r="H34" s="361" t="str">
        <f>'Base MP'!H111</f>
        <v xml:space="preserve"> </v>
      </c>
      <c r="I34" s="361"/>
      <c r="J34" s="361"/>
      <c r="K34" s="361"/>
      <c r="L34" s="361"/>
      <c r="M34" s="361"/>
      <c r="N34" s="361"/>
      <c r="O34" s="361"/>
      <c r="P34" s="361"/>
      <c r="Q34" s="361"/>
      <c r="R34" s="363" t="str">
        <f>'Base MP'!I111</f>
        <v xml:space="preserve"> </v>
      </c>
      <c r="S34" s="363"/>
      <c r="T34" s="372" t="str">
        <f>'Base MP'!J111</f>
        <v xml:space="preserve"> </v>
      </c>
      <c r="U34" s="372"/>
      <c r="V34" s="372"/>
      <c r="W34" s="372"/>
      <c r="X34" s="372"/>
      <c r="Y34" s="372"/>
      <c r="Z34" s="372"/>
      <c r="AA34" s="372"/>
      <c r="AB34" s="372"/>
      <c r="AC34" s="372"/>
      <c r="AD34" s="372"/>
      <c r="AE34" s="372"/>
      <c r="AF34" s="372"/>
      <c r="AG34" s="372"/>
      <c r="AH34" s="372"/>
      <c r="AI34" s="372"/>
      <c r="AJ34" s="372"/>
      <c r="AK34" s="372"/>
      <c r="AL34" s="372"/>
      <c r="AM34" s="369" t="str">
        <f>IF('Base MP'!K83=0," ",'Base MP'!K83)</f>
        <v xml:space="preserve"> </v>
      </c>
      <c r="AN34" s="369"/>
      <c r="AO34" s="369"/>
      <c r="AP34" s="364" t="str">
        <f>'Base MP'!L111</f>
        <v xml:space="preserve"> </v>
      </c>
      <c r="AQ34" s="364"/>
      <c r="AR34" s="364"/>
      <c r="AS34" s="364" t="str">
        <f>'Base MP'!M111</f>
        <v xml:space="preserve"> </v>
      </c>
      <c r="AT34" s="364"/>
      <c r="AU34" s="364"/>
    </row>
    <row r="35" spans="2:47" s="30" customFormat="1" ht="17.25" customHeight="1" x14ac:dyDescent="0.25">
      <c r="B35" s="193" t="s">
        <v>304</v>
      </c>
      <c r="C35" s="189" t="s">
        <v>307</v>
      </c>
      <c r="D35" s="194"/>
      <c r="E35" s="367" t="str">
        <f>'Base MP'!G112</f>
        <v xml:space="preserve"> </v>
      </c>
      <c r="F35" s="367"/>
      <c r="G35" s="367"/>
      <c r="H35" s="361"/>
      <c r="I35" s="361"/>
      <c r="J35" s="361"/>
      <c r="K35" s="361"/>
      <c r="L35" s="361"/>
      <c r="M35" s="361"/>
      <c r="N35" s="361"/>
      <c r="O35" s="361"/>
      <c r="P35" s="361"/>
      <c r="Q35" s="361"/>
      <c r="R35" s="363" t="str">
        <f>'Base MP'!I112</f>
        <v xml:space="preserve"> </v>
      </c>
      <c r="S35" s="363"/>
      <c r="T35" s="372" t="str">
        <f>'Base MP'!J112</f>
        <v xml:space="preserve"> </v>
      </c>
      <c r="U35" s="372"/>
      <c r="V35" s="372"/>
      <c r="W35" s="372"/>
      <c r="X35" s="372"/>
      <c r="Y35" s="372"/>
      <c r="Z35" s="372"/>
      <c r="AA35" s="372"/>
      <c r="AB35" s="372"/>
      <c r="AC35" s="372"/>
      <c r="AD35" s="372"/>
      <c r="AE35" s="372"/>
      <c r="AF35" s="372"/>
      <c r="AG35" s="372"/>
      <c r="AH35" s="372"/>
      <c r="AI35" s="372"/>
      <c r="AJ35" s="372"/>
      <c r="AK35" s="372"/>
      <c r="AL35" s="372"/>
      <c r="AM35" s="369" t="str">
        <f>IF('Base MP'!K84=0," ",'Base MP'!K84)</f>
        <v xml:space="preserve"> </v>
      </c>
      <c r="AN35" s="369"/>
      <c r="AO35" s="369"/>
      <c r="AP35" s="364" t="str">
        <f>'Base MP'!L112</f>
        <v xml:space="preserve"> </v>
      </c>
      <c r="AQ35" s="364"/>
      <c r="AR35" s="364"/>
      <c r="AS35" s="364" t="str">
        <f>'Base MP'!M112</f>
        <v xml:space="preserve"> </v>
      </c>
      <c r="AT35" s="364"/>
      <c r="AU35" s="364"/>
    </row>
    <row r="36" spans="2:47" s="30" customFormat="1" ht="17.25" customHeight="1" x14ac:dyDescent="0.25">
      <c r="B36" s="195" t="s">
        <v>303</v>
      </c>
      <c r="C36" s="190" t="s">
        <v>308</v>
      </c>
      <c r="D36" s="194"/>
      <c r="E36" s="367" t="str">
        <f>'Base MP'!G113</f>
        <v xml:space="preserve"> </v>
      </c>
      <c r="F36" s="367"/>
      <c r="G36" s="367"/>
      <c r="H36" s="361" t="str">
        <f>'Base MP'!H113</f>
        <v xml:space="preserve"> </v>
      </c>
      <c r="I36" s="361">
        <f>'Base MP'!K85</f>
        <v>0</v>
      </c>
      <c r="J36" s="361">
        <f>'Base MP'!L85</f>
        <v>0</v>
      </c>
      <c r="K36" s="361">
        <f>'Base MP'!M85</f>
        <v>0</v>
      </c>
      <c r="L36" s="361">
        <f>'Base MP'!N85</f>
        <v>0</v>
      </c>
      <c r="M36" s="361">
        <f>'Base MP'!O85</f>
        <v>0</v>
      </c>
      <c r="N36" s="361">
        <f>'Base MP'!P85</f>
        <v>0</v>
      </c>
      <c r="O36" s="361">
        <f>'Base MP'!Q85</f>
        <v>0</v>
      </c>
      <c r="P36" s="361">
        <f>'Base MP'!R85</f>
        <v>0</v>
      </c>
      <c r="Q36" s="361"/>
      <c r="R36" s="363" t="str">
        <f>'Base MP'!I113</f>
        <v xml:space="preserve"> </v>
      </c>
      <c r="S36" s="363"/>
      <c r="T36" s="372" t="str">
        <f>'Base MP'!J113</f>
        <v xml:space="preserve"> </v>
      </c>
      <c r="U36" s="372"/>
      <c r="V36" s="372"/>
      <c r="W36" s="372"/>
      <c r="X36" s="372"/>
      <c r="Y36" s="372"/>
      <c r="Z36" s="372"/>
      <c r="AA36" s="372"/>
      <c r="AB36" s="372"/>
      <c r="AC36" s="372"/>
      <c r="AD36" s="372"/>
      <c r="AE36" s="372"/>
      <c r="AF36" s="372"/>
      <c r="AG36" s="372"/>
      <c r="AH36" s="372"/>
      <c r="AI36" s="372"/>
      <c r="AJ36" s="372"/>
      <c r="AK36" s="372"/>
      <c r="AL36" s="372"/>
      <c r="AM36" s="369" t="str">
        <f>IF('Base MP'!K85=0," ",'Base MP'!K85)</f>
        <v xml:space="preserve"> </v>
      </c>
      <c r="AN36" s="369"/>
      <c r="AO36" s="369"/>
      <c r="AP36" s="364" t="str">
        <f>'Base MP'!L113</f>
        <v xml:space="preserve"> </v>
      </c>
      <c r="AQ36" s="364"/>
      <c r="AR36" s="364"/>
      <c r="AS36" s="364" t="str">
        <f>'Base MP'!M113</f>
        <v xml:space="preserve"> </v>
      </c>
      <c r="AT36" s="364"/>
      <c r="AU36" s="364"/>
    </row>
    <row r="37" spans="2:47" s="30" customFormat="1" ht="17.25" customHeight="1" x14ac:dyDescent="0.25">
      <c r="E37" s="367" t="str">
        <f>'Base MP'!G114</f>
        <v xml:space="preserve"> </v>
      </c>
      <c r="F37" s="367"/>
      <c r="G37" s="367"/>
      <c r="H37" s="361" t="str">
        <f>'Base MP'!H114</f>
        <v xml:space="preserve"> </v>
      </c>
      <c r="I37" s="361"/>
      <c r="J37" s="361"/>
      <c r="K37" s="361"/>
      <c r="L37" s="361"/>
      <c r="M37" s="361"/>
      <c r="N37" s="361"/>
      <c r="O37" s="361"/>
      <c r="P37" s="361"/>
      <c r="Q37" s="361"/>
      <c r="R37" s="363" t="str">
        <f>'Base MP'!I114</f>
        <v xml:space="preserve"> </v>
      </c>
      <c r="S37" s="363"/>
      <c r="T37" s="372" t="str">
        <f>'Base MP'!J114</f>
        <v xml:space="preserve"> </v>
      </c>
      <c r="U37" s="372"/>
      <c r="V37" s="372"/>
      <c r="W37" s="372"/>
      <c r="X37" s="372"/>
      <c r="Y37" s="372"/>
      <c r="Z37" s="372"/>
      <c r="AA37" s="372"/>
      <c r="AB37" s="372"/>
      <c r="AC37" s="372"/>
      <c r="AD37" s="372"/>
      <c r="AE37" s="372"/>
      <c r="AF37" s="372"/>
      <c r="AG37" s="372"/>
      <c r="AH37" s="372"/>
      <c r="AI37" s="372"/>
      <c r="AJ37" s="372"/>
      <c r="AK37" s="372"/>
      <c r="AL37" s="372"/>
      <c r="AM37" s="369" t="str">
        <f>IF('Base MP'!K86=0," ",'Base MP'!K86)</f>
        <v xml:space="preserve"> </v>
      </c>
      <c r="AN37" s="369"/>
      <c r="AO37" s="369"/>
      <c r="AP37" s="364" t="str">
        <f>'Base MP'!L114</f>
        <v xml:space="preserve"> </v>
      </c>
      <c r="AQ37" s="364"/>
      <c r="AR37" s="364"/>
      <c r="AS37" s="364" t="str">
        <f>'Base MP'!M114</f>
        <v xml:space="preserve"> </v>
      </c>
      <c r="AT37" s="364"/>
      <c r="AU37" s="364"/>
    </row>
    <row r="38" spans="2:47" s="30" customFormat="1" ht="17.25" customHeight="1" thickBot="1" x14ac:dyDescent="0.3">
      <c r="B38" s="75"/>
      <c r="C38" s="75"/>
      <c r="E38" s="374"/>
      <c r="F38" s="374"/>
      <c r="G38" s="374"/>
      <c r="H38" s="375"/>
      <c r="I38" s="375"/>
      <c r="J38" s="375"/>
      <c r="K38" s="375"/>
      <c r="L38" s="375"/>
      <c r="M38" s="375"/>
      <c r="N38" s="375"/>
      <c r="O38" s="375"/>
      <c r="P38" s="375"/>
      <c r="Q38" s="375"/>
      <c r="R38" s="360" t="str">
        <f>'Base MP'!I115</f>
        <v xml:space="preserve"> </v>
      </c>
      <c r="S38" s="360"/>
      <c r="T38" s="373" t="str">
        <f>'Base MP'!J115</f>
        <v xml:space="preserve"> </v>
      </c>
      <c r="U38" s="373"/>
      <c r="V38" s="373"/>
      <c r="W38" s="373"/>
      <c r="X38" s="373"/>
      <c r="Y38" s="373"/>
      <c r="Z38" s="373"/>
      <c r="AA38" s="373"/>
      <c r="AB38" s="373"/>
      <c r="AC38" s="373"/>
      <c r="AD38" s="373"/>
      <c r="AE38" s="373"/>
      <c r="AF38" s="373"/>
      <c r="AG38" s="373"/>
      <c r="AH38" s="373"/>
      <c r="AI38" s="373"/>
      <c r="AJ38" s="373"/>
      <c r="AK38" s="373"/>
      <c r="AL38" s="373"/>
      <c r="AM38" s="376" t="str">
        <f>IF('Base MP'!K87=0," ",'Base MP'!K87)</f>
        <v xml:space="preserve"> </v>
      </c>
      <c r="AN38" s="376"/>
      <c r="AO38" s="376"/>
      <c r="AP38" s="377" t="str">
        <f>'Base MP'!L115</f>
        <v xml:space="preserve"> </v>
      </c>
      <c r="AQ38" s="377"/>
      <c r="AR38" s="377"/>
      <c r="AS38" s="377" t="str">
        <f>'Base MP'!M115</f>
        <v xml:space="preserve"> </v>
      </c>
      <c r="AT38" s="377"/>
      <c r="AU38" s="377"/>
    </row>
    <row r="39" spans="2:47" hidden="1" x14ac:dyDescent="0.25"/>
    <row r="40" spans="2:47" hidden="1" x14ac:dyDescent="0.25"/>
    <row r="41" spans="2:47" hidden="1" x14ac:dyDescent="0.25"/>
    <row r="42" spans="2:47" hidden="1" x14ac:dyDescent="0.25"/>
    <row r="43" spans="2:47" hidden="1" x14ac:dyDescent="0.25"/>
    <row r="44" spans="2:47" hidden="1" x14ac:dyDescent="0.25"/>
    <row r="45" spans="2:47" hidden="1" x14ac:dyDescent="0.25"/>
    <row r="46" spans="2:47" hidden="1" x14ac:dyDescent="0.25"/>
    <row r="47" spans="2:47" hidden="1" x14ac:dyDescent="0.25"/>
    <row r="48" spans="2:47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</sheetData>
  <sheetProtection sort="0" autoFilter="0" pivotTables="0"/>
  <mergeCells count="128">
    <mergeCell ref="AS36:AU36"/>
    <mergeCell ref="AS37:AU37"/>
    <mergeCell ref="AS38:AU38"/>
    <mergeCell ref="AP27:AR27"/>
    <mergeCell ref="AP28:AR28"/>
    <mergeCell ref="AS26:AU26"/>
    <mergeCell ref="AS27:AU27"/>
    <mergeCell ref="AS28:AU28"/>
    <mergeCell ref="A1:AV2"/>
    <mergeCell ref="AM26:AO26"/>
    <mergeCell ref="AM27:AO27"/>
    <mergeCell ref="AM28:AO28"/>
    <mergeCell ref="AP26:AR26"/>
    <mergeCell ref="R23:S23"/>
    <mergeCell ref="R24:S24"/>
    <mergeCell ref="R25:S25"/>
    <mergeCell ref="R26:S26"/>
    <mergeCell ref="R27:S27"/>
    <mergeCell ref="AS21:AU21"/>
    <mergeCell ref="AS22:AU22"/>
    <mergeCell ref="AS23:AU23"/>
    <mergeCell ref="AS24:AU24"/>
    <mergeCell ref="AS25:AU25"/>
    <mergeCell ref="AP21:AR21"/>
    <mergeCell ref="AM36:AO36"/>
    <mergeCell ref="AM37:AO37"/>
    <mergeCell ref="AM38:AO38"/>
    <mergeCell ref="AM29:AO29"/>
    <mergeCell ref="AM30:AO30"/>
    <mergeCell ref="AM31:AO31"/>
    <mergeCell ref="AM32:AO32"/>
    <mergeCell ref="AM33:AO33"/>
    <mergeCell ref="AP29:AR29"/>
    <mergeCell ref="AP30:AR30"/>
    <mergeCell ref="AP31:AR31"/>
    <mergeCell ref="AP32:AR32"/>
    <mergeCell ref="AP33:AR33"/>
    <mergeCell ref="AP34:AR34"/>
    <mergeCell ref="AP35:AR35"/>
    <mergeCell ref="AP36:AR36"/>
    <mergeCell ref="AP37:AR37"/>
    <mergeCell ref="AP38:AR38"/>
    <mergeCell ref="E36:G36"/>
    <mergeCell ref="E27:G27"/>
    <mergeCell ref="E28:G28"/>
    <mergeCell ref="E31:G31"/>
    <mergeCell ref="E32:G32"/>
    <mergeCell ref="E33:G33"/>
    <mergeCell ref="T38:AL38"/>
    <mergeCell ref="T29:AL29"/>
    <mergeCell ref="T30:AL30"/>
    <mergeCell ref="T31:AL31"/>
    <mergeCell ref="T32:AL32"/>
    <mergeCell ref="T33:AL33"/>
    <mergeCell ref="T27:AL27"/>
    <mergeCell ref="T28:AL28"/>
    <mergeCell ref="T34:AL34"/>
    <mergeCell ref="T35:AL35"/>
    <mergeCell ref="T36:AL36"/>
    <mergeCell ref="T37:AL37"/>
    <mergeCell ref="E37:G38"/>
    <mergeCell ref="H37:Q38"/>
    <mergeCell ref="R34:S34"/>
    <mergeCell ref="R35:S35"/>
    <mergeCell ref="R36:S36"/>
    <mergeCell ref="R37:S37"/>
    <mergeCell ref="H21:Q22"/>
    <mergeCell ref="H20:Q20"/>
    <mergeCell ref="R20:S20"/>
    <mergeCell ref="T20:AL20"/>
    <mergeCell ref="AM20:AO20"/>
    <mergeCell ref="T21:AL21"/>
    <mergeCell ref="AP25:AR25"/>
    <mergeCell ref="T22:AL22"/>
    <mergeCell ref="T23:AL23"/>
    <mergeCell ref="T24:AL24"/>
    <mergeCell ref="T25:AL25"/>
    <mergeCell ref="AM21:AO21"/>
    <mergeCell ref="AM22:AO22"/>
    <mergeCell ref="AM23:AO23"/>
    <mergeCell ref="E24:G24"/>
    <mergeCell ref="E25:G25"/>
    <mergeCell ref="E26:G26"/>
    <mergeCell ref="E34:G34"/>
    <mergeCell ref="E35:G35"/>
    <mergeCell ref="A20:D24"/>
    <mergeCell ref="AM24:AO24"/>
    <mergeCell ref="AM25:AO25"/>
    <mergeCell ref="T26:AL26"/>
    <mergeCell ref="AM34:AO34"/>
    <mergeCell ref="AM35:AO35"/>
    <mergeCell ref="E21:G22"/>
    <mergeCell ref="E20:G20"/>
    <mergeCell ref="E23:G23"/>
    <mergeCell ref="H25:Q26"/>
    <mergeCell ref="H23:Q24"/>
    <mergeCell ref="E30:G30"/>
    <mergeCell ref="E29:G29"/>
    <mergeCell ref="H29:Q29"/>
    <mergeCell ref="H30:Q31"/>
    <mergeCell ref="R32:S32"/>
    <mergeCell ref="R33:S33"/>
    <mergeCell ref="R22:S22"/>
    <mergeCell ref="R21:S21"/>
    <mergeCell ref="AK6:AU6"/>
    <mergeCell ref="R38:S38"/>
    <mergeCell ref="H27:Q27"/>
    <mergeCell ref="H28:Q28"/>
    <mergeCell ref="H32:Q32"/>
    <mergeCell ref="H33:Q33"/>
    <mergeCell ref="H36:Q36"/>
    <mergeCell ref="R28:S28"/>
    <mergeCell ref="R29:S29"/>
    <mergeCell ref="R30:S30"/>
    <mergeCell ref="R31:S31"/>
    <mergeCell ref="H34:Q35"/>
    <mergeCell ref="AS29:AU29"/>
    <mergeCell ref="AS30:AU30"/>
    <mergeCell ref="AS31:AU31"/>
    <mergeCell ref="AS32:AU32"/>
    <mergeCell ref="AS33:AU33"/>
    <mergeCell ref="AS34:AU34"/>
    <mergeCell ref="AS35:AU35"/>
    <mergeCell ref="AP22:AR22"/>
    <mergeCell ref="AP23:AR23"/>
    <mergeCell ref="AP24:AR24"/>
    <mergeCell ref="AP20:AR20"/>
    <mergeCell ref="AS20:AU20"/>
  </mergeCells>
  <printOptions horizontalCentered="1" verticalCentered="1"/>
  <pageMargins left="0" right="0" top="0" bottom="0" header="0" footer="0"/>
  <pageSetup scale="95" orientation="landscape" horizontalDpi="300" verticalDpi="30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AC5FCB0-1000-410B-B353-F6CA753F3A3D}">
            <x14:iconSet iconSet="4Arrows" custom="1">
              <x14:cfvo type="percent">
                <xm:f>0</xm:f>
              </x14:cfvo>
              <x14:cfvo type="num">
                <xm:f>0.4</xm:f>
              </x14:cfvo>
              <x14:cfvo type="num">
                <xm:f>0.7</xm:f>
              </x14:cfvo>
              <x14:cfvo type="num">
                <xm:f>0.9</xm:f>
              </x14:cfvo>
              <x14:cfIcon iconSet="3Symbols2" iconId="0"/>
              <x14:cfIcon iconSet="3Symbols2" iconId="1"/>
              <x14:cfIcon iconSet="3Symbols2" iconId="2"/>
              <x14:cfIcon iconSet="3Stars" iconId="2"/>
            </x14:iconSet>
          </x14:cfRule>
          <xm:sqref>AP21:AU38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E65"/>
  </sheetPr>
  <dimension ref="A1:O59"/>
  <sheetViews>
    <sheetView showGridLines="0" zoomScale="115" zoomScaleNormal="115" zoomScalePageLayoutView="130" workbookViewId="0">
      <selection activeCell="A11" sqref="A11"/>
    </sheetView>
  </sheetViews>
  <sheetFormatPr baseColWidth="10" defaultColWidth="0" defaultRowHeight="0" customHeight="1" zeroHeight="1" x14ac:dyDescent="0.25"/>
  <cols>
    <col min="1" max="1" width="6.42578125" customWidth="1"/>
    <col min="2" max="2" width="47" customWidth="1"/>
    <col min="3" max="3" width="3.5703125" bestFit="1" customWidth="1"/>
    <col min="4" max="12" width="12.28515625" customWidth="1"/>
    <col min="13" max="13" width="12.85546875" bestFit="1" customWidth="1"/>
    <col min="14" max="14" width="12.7109375" bestFit="1" customWidth="1"/>
    <col min="15" max="15" width="9.5703125" style="76" bestFit="1" customWidth="1"/>
    <col min="16" max="16384" width="3.42578125" hidden="1"/>
  </cols>
  <sheetData>
    <row r="1" spans="1:15" ht="8.25" customHeigh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24.75" customHeight="1" x14ac:dyDescent="0.25">
      <c r="A2" s="124"/>
      <c r="B2" s="124"/>
      <c r="C2" s="124"/>
      <c r="D2" s="178"/>
      <c r="E2" s="399">
        <f>'Base Proy'!$BF$158</f>
        <v>1032</v>
      </c>
      <c r="F2" s="400"/>
      <c r="G2" s="387" t="str">
        <f>'Base Proy'!$BG$158</f>
        <v>Gestión y control de tránsito y transporte</v>
      </c>
      <c r="H2" s="387"/>
      <c r="I2" s="387"/>
      <c r="J2" s="387"/>
      <c r="K2" s="387"/>
      <c r="L2" s="387"/>
      <c r="M2" s="387"/>
      <c r="N2" s="388"/>
      <c r="O2" s="124"/>
    </row>
    <row r="3" spans="1:15" ht="24.75" customHeight="1" x14ac:dyDescent="0.25">
      <c r="A3" s="124"/>
      <c r="B3" s="124"/>
      <c r="C3" s="124"/>
      <c r="D3" s="178"/>
      <c r="E3" s="401"/>
      <c r="F3" s="402"/>
      <c r="G3" s="389"/>
      <c r="H3" s="389"/>
      <c r="I3" s="389"/>
      <c r="J3" s="389"/>
      <c r="K3" s="389"/>
      <c r="L3" s="389"/>
      <c r="M3" s="389"/>
      <c r="N3" s="390"/>
      <c r="O3" s="124"/>
    </row>
    <row r="4" spans="1:15" s="179" customFormat="1" ht="5.0999999999999996" customHeight="1" x14ac:dyDescent="0.25">
      <c r="A4" s="178"/>
      <c r="B4" s="124"/>
      <c r="C4" s="124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</row>
    <row r="5" spans="1:15" s="185" customFormat="1" ht="12.75" customHeight="1" x14ac:dyDescent="0.25">
      <c r="A5" s="180"/>
      <c r="B5" s="124"/>
      <c r="C5" s="124"/>
      <c r="D5" s="180"/>
      <c r="E5" s="379">
        <v>2016</v>
      </c>
      <c r="F5" s="379"/>
      <c r="G5" s="379">
        <v>2017</v>
      </c>
      <c r="H5" s="379"/>
      <c r="I5" s="379">
        <v>2018</v>
      </c>
      <c r="J5" s="379"/>
      <c r="K5" s="379">
        <v>2019</v>
      </c>
      <c r="L5" s="379"/>
      <c r="M5" s="186">
        <v>2020</v>
      </c>
      <c r="N5" s="180"/>
      <c r="O5" s="180"/>
    </row>
    <row r="6" spans="1:15" s="185" customFormat="1" ht="12.75" customHeight="1" x14ac:dyDescent="0.25">
      <c r="A6" s="180"/>
      <c r="B6" s="124"/>
      <c r="C6" s="124"/>
      <c r="D6" s="180"/>
      <c r="E6" s="379" t="s">
        <v>290</v>
      </c>
      <c r="F6" s="379" t="s">
        <v>291</v>
      </c>
      <c r="G6" s="379" t="s">
        <v>290</v>
      </c>
      <c r="H6" s="379" t="s">
        <v>291</v>
      </c>
      <c r="I6" s="379" t="s">
        <v>290</v>
      </c>
      <c r="J6" s="379" t="s">
        <v>291</v>
      </c>
      <c r="K6" s="379" t="s">
        <v>290</v>
      </c>
      <c r="L6" s="379" t="s">
        <v>291</v>
      </c>
      <c r="M6" s="379" t="s">
        <v>290</v>
      </c>
      <c r="N6" s="379" t="s">
        <v>291</v>
      </c>
      <c r="O6" s="180"/>
    </row>
    <row r="7" spans="1:15" s="184" customFormat="1" ht="5.0999999999999996" customHeight="1" x14ac:dyDescent="0.25">
      <c r="A7" s="178"/>
      <c r="B7" s="124"/>
      <c r="C7" s="124"/>
      <c r="D7" s="178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178"/>
    </row>
    <row r="8" spans="1:15" s="179" customFormat="1" ht="24" customHeight="1" x14ac:dyDescent="0.25">
      <c r="A8" s="178"/>
      <c r="B8" s="124"/>
      <c r="C8" s="124"/>
      <c r="D8" s="178"/>
      <c r="E8" s="181">
        <f>'Base Proy'!BD153</f>
        <v>65027535357</v>
      </c>
      <c r="F8" s="182">
        <f>'Base Proy'!BE153</f>
        <v>63591879328</v>
      </c>
      <c r="G8" s="182">
        <f>'Base Proy'!BF153</f>
        <v>151870633891</v>
      </c>
      <c r="H8" s="182">
        <f>'Base Proy'!BG153</f>
        <v>148730892695</v>
      </c>
      <c r="I8" s="182">
        <f>'Base Proy'!BH153</f>
        <v>208359322463</v>
      </c>
      <c r="J8" s="182">
        <f>'Base Proy'!BI153</f>
        <v>205345173423</v>
      </c>
      <c r="K8" s="182">
        <f>'Base Proy'!BJ153</f>
        <v>278232675964</v>
      </c>
      <c r="L8" s="182">
        <f>'Base Proy'!BK153</f>
        <v>267317953605</v>
      </c>
      <c r="M8" s="183">
        <f>'Base Proy'!BL153</f>
        <v>245828926000</v>
      </c>
      <c r="N8" s="183">
        <f>'Base Proy'!BM153</f>
        <v>81672869105</v>
      </c>
      <c r="O8" s="196" t="s">
        <v>309</v>
      </c>
    </row>
    <row r="9" spans="1:15" s="179" customFormat="1" ht="6.95" customHeight="1" x14ac:dyDescent="0.25">
      <c r="A9" s="178"/>
      <c r="B9" s="124"/>
      <c r="C9" s="124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</row>
    <row r="10" spans="1:15" s="179" customFormat="1" ht="12.75" customHeight="1" x14ac:dyDescent="0.25">
      <c r="A10" s="178"/>
      <c r="B10" s="124"/>
      <c r="C10" s="124"/>
      <c r="D10" s="178"/>
      <c r="E10" s="178"/>
      <c r="F10" s="178"/>
      <c r="G10" s="178"/>
      <c r="H10" s="379" t="s">
        <v>290</v>
      </c>
      <c r="I10" s="379"/>
      <c r="J10" s="379" t="s">
        <v>291</v>
      </c>
      <c r="K10" s="379"/>
      <c r="L10" s="178"/>
      <c r="M10" s="178"/>
      <c r="N10" s="178"/>
      <c r="O10" s="178"/>
    </row>
    <row r="11" spans="1:15" s="179" customFormat="1" ht="18.75" customHeight="1" x14ac:dyDescent="0.25">
      <c r="A11" s="178"/>
      <c r="B11" s="124"/>
      <c r="C11" s="124"/>
      <c r="D11" s="178"/>
      <c r="E11" s="178"/>
      <c r="F11" s="396" t="s">
        <v>300</v>
      </c>
      <c r="G11" s="396"/>
      <c r="H11" s="397">
        <f>+GETPIVOTDATA("[Measures].[Suma de $ programados PDD]",'Base Proy'!$BD$152)</f>
        <v>949319093675</v>
      </c>
      <c r="I11" s="397"/>
      <c r="J11" s="397">
        <f>+GETPIVOTDATA("[Measures].[Suma de $ ejecutados PDD]",'Base Proy'!$BD$152)</f>
        <v>766658768156</v>
      </c>
      <c r="K11" s="398"/>
      <c r="L11" s="187">
        <f>+J11/H11</f>
        <v>0.80758806313282283</v>
      </c>
      <c r="M11" s="178"/>
      <c r="N11" s="178"/>
      <c r="O11" s="178"/>
    </row>
    <row r="12" spans="1:15" s="179" customFormat="1" ht="6.95" customHeight="1" x14ac:dyDescent="0.25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</row>
    <row r="13" spans="1:15" s="1" customFormat="1" ht="19.7" customHeight="1" x14ac:dyDescent="0.25">
      <c r="A13" s="391" t="str">
        <f>'Base Proy'!S51</f>
        <v>Cod Meta</v>
      </c>
      <c r="B13" s="391" t="str">
        <f>'Base Proy'!T51</f>
        <v>Meta</v>
      </c>
      <c r="C13" s="391">
        <f>'Base Proy'!V51</f>
        <v>0</v>
      </c>
      <c r="D13" s="393">
        <f>'Base Proy'!W51</f>
        <v>2016</v>
      </c>
      <c r="E13" s="393"/>
      <c r="F13" s="393">
        <f>'Base Proy'!Z51</f>
        <v>2017</v>
      </c>
      <c r="G13" s="393"/>
      <c r="H13" s="393">
        <f>'Base Proy'!AC51</f>
        <v>2018</v>
      </c>
      <c r="I13" s="393"/>
      <c r="J13" s="393">
        <f>'Base Proy'!AF51</f>
        <v>2019</v>
      </c>
      <c r="K13" s="393"/>
      <c r="L13" s="162">
        <f>'Base Proy'!AI51</f>
        <v>2020</v>
      </c>
      <c r="M13" s="393" t="str">
        <f>'Base Proy'!AK51</f>
        <v>Avance PDD</v>
      </c>
      <c r="N13" s="393"/>
      <c r="O13" s="393"/>
    </row>
    <row r="14" spans="1:15" s="147" customFormat="1" ht="9" customHeight="1" thickBot="1" x14ac:dyDescent="0.2">
      <c r="A14" s="392"/>
      <c r="B14" s="392"/>
      <c r="C14" s="392"/>
      <c r="D14" s="148" t="str">
        <f>'Base Proy'!W52</f>
        <v>Prog</v>
      </c>
      <c r="E14" s="148" t="str">
        <f>'Base Proy'!X52</f>
        <v>Ejec</v>
      </c>
      <c r="F14" s="148" t="str">
        <f>'Base Proy'!Z52</f>
        <v>Prog</v>
      </c>
      <c r="G14" s="148" t="str">
        <f>'Base Proy'!AA52</f>
        <v>Ejec</v>
      </c>
      <c r="H14" s="148" t="str">
        <f>'Base Proy'!AC52</f>
        <v>Prog</v>
      </c>
      <c r="I14" s="148" t="str">
        <f>'Base Proy'!AD52</f>
        <v>Ejec</v>
      </c>
      <c r="J14" s="148" t="str">
        <f>'Base Proy'!AF52</f>
        <v>Prog</v>
      </c>
      <c r="K14" s="148" t="str">
        <f>'Base Proy'!AG52</f>
        <v>Ejec</v>
      </c>
      <c r="L14" s="148" t="str">
        <f>'Base Proy'!AI52</f>
        <v>Prog</v>
      </c>
      <c r="M14" s="148" t="str">
        <f>'Base Proy'!AK52</f>
        <v>Prog</v>
      </c>
      <c r="N14" s="148" t="str">
        <f>'Base Proy'!AL52</f>
        <v>Ejec</v>
      </c>
      <c r="O14" s="149" t="str">
        <f>'Base Proy'!AM52</f>
        <v>%</v>
      </c>
    </row>
    <row r="15" spans="1:15" s="147" customFormat="1" ht="9.9499999999999993" customHeight="1" x14ac:dyDescent="0.15">
      <c r="A15" s="394">
        <f>'Base Proy'!S53</f>
        <v>1</v>
      </c>
      <c r="B15" s="395" t="str">
        <f>'Base Proy'!T53</f>
        <v>Demarcar 2,600 Kilometro Carril en via.</v>
      </c>
      <c r="C15" s="163" t="str">
        <f>'Base Proy'!V53</f>
        <v>Mag</v>
      </c>
      <c r="D15" s="167">
        <f>'Base Proy'!W53</f>
        <v>104.25</v>
      </c>
      <c r="E15" s="167">
        <f>'Base Proy'!X53</f>
        <v>104.25</v>
      </c>
      <c r="F15" s="167">
        <f>'Base Proy'!Z53</f>
        <v>785.72</v>
      </c>
      <c r="G15" s="167">
        <f>'Base Proy'!AA53</f>
        <v>765.72</v>
      </c>
      <c r="H15" s="167">
        <f>'Base Proy'!AC53</f>
        <v>527.1</v>
      </c>
      <c r="I15" s="167">
        <f>'Base Proy'!AD53</f>
        <v>527.1</v>
      </c>
      <c r="J15" s="167">
        <f>'Base Proy'!AF53</f>
        <v>555</v>
      </c>
      <c r="K15" s="167">
        <f>'Base Proy'!AG53</f>
        <v>522.17999999999995</v>
      </c>
      <c r="L15" s="167">
        <f>'Base Proy'!AI53</f>
        <v>680.75</v>
      </c>
      <c r="M15" s="167">
        <f>'Base Proy'!AK53</f>
        <v>2600</v>
      </c>
      <c r="N15" s="167">
        <f>'Base Proy'!AL53</f>
        <v>2356.4899999999998</v>
      </c>
      <c r="O15" s="171">
        <f>'Base Proy'!AM53</f>
        <v>0.90634230769230761</v>
      </c>
    </row>
    <row r="16" spans="1:15" s="147" customFormat="1" ht="9.9499999999999993" customHeight="1" x14ac:dyDescent="0.15">
      <c r="A16" s="381"/>
      <c r="B16" s="383"/>
      <c r="C16" s="164" t="str">
        <f>'Base Proy'!V54</f>
        <v>$</v>
      </c>
      <c r="D16" s="168">
        <f>'Base Proy'!W54</f>
        <v>10869211397</v>
      </c>
      <c r="E16" s="168">
        <f>'Base Proy'!X54</f>
        <v>10869000535</v>
      </c>
      <c r="F16" s="168">
        <f>'Base Proy'!Z54</f>
        <v>16340706999</v>
      </c>
      <c r="G16" s="168">
        <f>'Base Proy'!AA54</f>
        <v>15354066185</v>
      </c>
      <c r="H16" s="168">
        <f>'Base Proy'!AC54</f>
        <v>7469262741</v>
      </c>
      <c r="I16" s="168">
        <f>'Base Proy'!AD54</f>
        <v>7104709904</v>
      </c>
      <c r="J16" s="168">
        <f>'Base Proy'!AF54</f>
        <v>18128148270</v>
      </c>
      <c r="K16" s="168">
        <f>'Base Proy'!AG54</f>
        <v>18128148270</v>
      </c>
      <c r="L16" s="168">
        <f>'Base Proy'!AI54</f>
        <v>12000000000</v>
      </c>
      <c r="M16" s="168">
        <f>'Base Proy'!AK54</f>
        <v>64807329407</v>
      </c>
      <c r="N16" s="168">
        <f>'Base Proy'!AL54</f>
        <v>51455924894</v>
      </c>
      <c r="O16" s="172">
        <f>'Base Proy'!AM54</f>
        <v>0.7939831090839875</v>
      </c>
    </row>
    <row r="17" spans="1:15" s="147" customFormat="1" ht="9.9499999999999993" customHeight="1" x14ac:dyDescent="0.15">
      <c r="A17" s="380">
        <f>'Base Proy'!S55</f>
        <v>2</v>
      </c>
      <c r="B17" s="382" t="str">
        <f>'Base Proy'!T55</f>
        <v>Instalar 35,000 señales verticales de pedestal.</v>
      </c>
      <c r="C17" s="165" t="str">
        <f>'Base Proy'!V55</f>
        <v>Mag</v>
      </c>
      <c r="D17" s="169">
        <f>'Base Proy'!W55</f>
        <v>2414</v>
      </c>
      <c r="E17" s="169">
        <f>'Base Proy'!X55</f>
        <v>2414</v>
      </c>
      <c r="F17" s="169">
        <f>'Base Proy'!Z55</f>
        <v>6638</v>
      </c>
      <c r="G17" s="169">
        <f>'Base Proy'!AA55</f>
        <v>6218</v>
      </c>
      <c r="H17" s="169">
        <f>'Base Proy'!AC55</f>
        <v>11457</v>
      </c>
      <c r="I17" s="169">
        <f>'Base Proy'!AD55</f>
        <v>11457</v>
      </c>
      <c r="J17" s="169">
        <f>'Base Proy'!AF55</f>
        <v>8479</v>
      </c>
      <c r="K17" s="169">
        <f>'Base Proy'!AG55</f>
        <v>8479</v>
      </c>
      <c r="L17" s="169">
        <f>'Base Proy'!AI55</f>
        <v>6432</v>
      </c>
      <c r="M17" s="169">
        <f>'Base Proy'!AK55</f>
        <v>35000</v>
      </c>
      <c r="N17" s="169">
        <f>'Base Proy'!AL55</f>
        <v>32507</v>
      </c>
      <c r="O17" s="173">
        <f>'Base Proy'!AM55</f>
        <v>0.92877142857142858</v>
      </c>
    </row>
    <row r="18" spans="1:15" s="147" customFormat="1" ht="9.9499999999999993" customHeight="1" x14ac:dyDescent="0.15">
      <c r="A18" s="381"/>
      <c r="B18" s="383"/>
      <c r="C18" s="164" t="str">
        <f>'Base Proy'!V56</f>
        <v>$</v>
      </c>
      <c r="D18" s="168">
        <f>'Base Proy'!W56</f>
        <v>6203226183</v>
      </c>
      <c r="E18" s="168">
        <f>'Base Proy'!X56</f>
        <v>6203120752</v>
      </c>
      <c r="F18" s="168">
        <f>'Base Proy'!Z56</f>
        <v>8170353499</v>
      </c>
      <c r="G18" s="168">
        <f>'Base Proy'!AA56</f>
        <v>7677033092</v>
      </c>
      <c r="H18" s="168">
        <f>'Base Proy'!AC56</f>
        <v>3734631371</v>
      </c>
      <c r="I18" s="168">
        <f>'Base Proy'!AD56</f>
        <v>3552354952</v>
      </c>
      <c r="J18" s="168">
        <f>'Base Proy'!AF56</f>
        <v>9064074135</v>
      </c>
      <c r="K18" s="168">
        <f>'Base Proy'!AG56</f>
        <v>9064074135</v>
      </c>
      <c r="L18" s="168">
        <f>'Base Proy'!AI56</f>
        <v>6000000000</v>
      </c>
      <c r="M18" s="168">
        <f>'Base Proy'!AK56</f>
        <v>33172285188</v>
      </c>
      <c r="N18" s="168">
        <f>'Base Proy'!AL56</f>
        <v>26496582931</v>
      </c>
      <c r="O18" s="172">
        <f>'Base Proy'!AM56</f>
        <v>0.79875663617485959</v>
      </c>
    </row>
    <row r="19" spans="1:15" s="147" customFormat="1" ht="9.9499999999999993" customHeight="1" x14ac:dyDescent="0.15">
      <c r="A19" s="380">
        <f>'Base Proy'!S57</f>
        <v>3</v>
      </c>
      <c r="B19" s="382" t="str">
        <f>'Base Proy'!T57</f>
        <v>Realizar el 100 por ciento de las actividades orientadas a la instalacion de 50 señales elevadas.</v>
      </c>
      <c r="C19" s="165" t="str">
        <f>'Base Proy'!V57</f>
        <v>Mag</v>
      </c>
      <c r="D19" s="169" t="str">
        <f>'Base Proy'!W57</f>
        <v xml:space="preserve"> </v>
      </c>
      <c r="E19" s="169" t="str">
        <f>'Base Proy'!X57</f>
        <v xml:space="preserve"> </v>
      </c>
      <c r="F19" s="169">
        <f>'Base Proy'!Z57</f>
        <v>100</v>
      </c>
      <c r="G19" s="169">
        <f>'Base Proy'!AA57</f>
        <v>100</v>
      </c>
      <c r="H19" s="169" t="str">
        <f>'Base Proy'!AC57</f>
        <v xml:space="preserve"> </v>
      </c>
      <c r="I19" s="169" t="str">
        <f>'Base Proy'!AD57</f>
        <v xml:space="preserve"> </v>
      </c>
      <c r="J19" s="169" t="str">
        <f>'Base Proy'!AF57</f>
        <v xml:space="preserve"> </v>
      </c>
      <c r="K19" s="169" t="str">
        <f>'Base Proy'!AG57</f>
        <v xml:space="preserve"> </v>
      </c>
      <c r="L19" s="169" t="str">
        <f>'Base Proy'!AI57</f>
        <v xml:space="preserve"> </v>
      </c>
      <c r="M19" s="169">
        <f>'Base Proy'!AK57</f>
        <v>100</v>
      </c>
      <c r="N19" s="169">
        <f>'Base Proy'!AL57</f>
        <v>100</v>
      </c>
      <c r="O19" s="173">
        <f>'Base Proy'!AM57</f>
        <v>1</v>
      </c>
    </row>
    <row r="20" spans="1:15" s="147" customFormat="1" ht="9.9499999999999993" customHeight="1" x14ac:dyDescent="0.15">
      <c r="A20" s="381"/>
      <c r="B20" s="383"/>
      <c r="C20" s="164" t="str">
        <f>'Base Proy'!V58</f>
        <v>$</v>
      </c>
      <c r="D20" s="168" t="str">
        <f>'Base Proy'!W58</f>
        <v xml:space="preserve"> </v>
      </c>
      <c r="E20" s="168" t="str">
        <f>'Base Proy'!X58</f>
        <v xml:space="preserve"> </v>
      </c>
      <c r="F20" s="168">
        <f>'Base Proy'!Z58</f>
        <v>966330000</v>
      </c>
      <c r="G20" s="168">
        <f>'Base Proy'!AA58</f>
        <v>966327595</v>
      </c>
      <c r="H20" s="168" t="str">
        <f>'Base Proy'!AC58</f>
        <v xml:space="preserve"> </v>
      </c>
      <c r="I20" s="168" t="str">
        <f>'Base Proy'!AD58</f>
        <v xml:space="preserve"> </v>
      </c>
      <c r="J20" s="168" t="str">
        <f>'Base Proy'!AF58</f>
        <v xml:space="preserve"> </v>
      </c>
      <c r="K20" s="168" t="str">
        <f>'Base Proy'!AG58</f>
        <v xml:space="preserve"> </v>
      </c>
      <c r="L20" s="168" t="str">
        <f>'Base Proy'!AI58</f>
        <v xml:space="preserve"> </v>
      </c>
      <c r="M20" s="168">
        <f>'Base Proy'!AK58</f>
        <v>966330000</v>
      </c>
      <c r="N20" s="168">
        <f>'Base Proy'!AL58</f>
        <v>966327595</v>
      </c>
      <c r="O20" s="172">
        <f>'Base Proy'!AM58</f>
        <v>0.99999751120217728</v>
      </c>
    </row>
    <row r="21" spans="1:15" s="147" customFormat="1" ht="9.9499999999999993" customHeight="1" x14ac:dyDescent="0.15">
      <c r="A21" s="380">
        <f>'Base Proy'!S59</f>
        <v>4</v>
      </c>
      <c r="B21" s="382" t="str">
        <f>'Base Proy'!T59</f>
        <v>Demarcar 26,222 zonas con dispositivos de control de velocidad.</v>
      </c>
      <c r="C21" s="165" t="str">
        <f>'Base Proy'!V59</f>
        <v>Mag</v>
      </c>
      <c r="D21" s="169">
        <f>'Base Proy'!W59</f>
        <v>1355</v>
      </c>
      <c r="E21" s="169">
        <f>'Base Proy'!X59</f>
        <v>1355</v>
      </c>
      <c r="F21" s="169">
        <f>'Base Proy'!Z59</f>
        <v>4456</v>
      </c>
      <c r="G21" s="169">
        <f>'Base Proy'!AA59</f>
        <v>4256</v>
      </c>
      <c r="H21" s="169">
        <f>'Base Proy'!AC59</f>
        <v>7322</v>
      </c>
      <c r="I21" s="169">
        <f>'Base Proy'!AD59</f>
        <v>7322</v>
      </c>
      <c r="J21" s="169">
        <f>'Base Proy'!AF59</f>
        <v>8532</v>
      </c>
      <c r="K21" s="169">
        <f>'Base Proy'!AG59</f>
        <v>8532</v>
      </c>
      <c r="L21" s="169">
        <f>'Base Proy'!AI59</f>
        <v>4757</v>
      </c>
      <c r="M21" s="169">
        <f>'Base Proy'!AK59</f>
        <v>26222</v>
      </c>
      <c r="N21" s="169">
        <f>'Base Proy'!AL59</f>
        <v>26222</v>
      </c>
      <c r="O21" s="173">
        <f>'Base Proy'!AM59</f>
        <v>1</v>
      </c>
    </row>
    <row r="22" spans="1:15" s="147" customFormat="1" ht="9.9499999999999993" customHeight="1" x14ac:dyDescent="0.15">
      <c r="A22" s="381"/>
      <c r="B22" s="383"/>
      <c r="C22" s="164" t="str">
        <f>'Base Proy'!V60</f>
        <v>$</v>
      </c>
      <c r="D22" s="168">
        <f>'Base Proy'!W60</f>
        <v>6603226183</v>
      </c>
      <c r="E22" s="168">
        <f>'Base Proy'!X60</f>
        <v>6603120752</v>
      </c>
      <c r="F22" s="168">
        <f>'Base Proy'!Z60</f>
        <v>8170353499</v>
      </c>
      <c r="G22" s="168">
        <f>'Base Proy'!AA60</f>
        <v>7677033092</v>
      </c>
      <c r="H22" s="168">
        <f>'Base Proy'!AC60</f>
        <v>3734631371</v>
      </c>
      <c r="I22" s="168">
        <f>'Base Proy'!AD60</f>
        <v>3552354952</v>
      </c>
      <c r="J22" s="168">
        <f>'Base Proy'!AF60</f>
        <v>16248490646</v>
      </c>
      <c r="K22" s="168">
        <f>'Base Proy'!AG60</f>
        <v>16077589708</v>
      </c>
      <c r="L22" s="168">
        <f>'Base Proy'!AI60</f>
        <v>10000000000</v>
      </c>
      <c r="M22" s="168">
        <f>'Base Proy'!AK60</f>
        <v>44756701699</v>
      </c>
      <c r="N22" s="168">
        <f>'Base Proy'!AL60</f>
        <v>33910098504</v>
      </c>
      <c r="O22" s="172">
        <f>'Base Proy'!AM60</f>
        <v>0.75765409909009573</v>
      </c>
    </row>
    <row r="23" spans="1:15" s="147" customFormat="1" ht="9.9499999999999993" customHeight="1" x14ac:dyDescent="0.15">
      <c r="A23" s="380">
        <f>'Base Proy'!S61</f>
        <v>5</v>
      </c>
      <c r="B23" s="382" t="str">
        <f>'Base Proy'!T61</f>
        <v>Realizar mantenimiento a 304,956 señales verticales de pedestal.</v>
      </c>
      <c r="C23" s="165" t="str">
        <f>'Base Proy'!V61</f>
        <v>Mag</v>
      </c>
      <c r="D23" s="169">
        <f>'Base Proy'!W61</f>
        <v>25000</v>
      </c>
      <c r="E23" s="169" t="str">
        <f>'Base Proy'!X61</f>
        <v xml:space="preserve"> </v>
      </c>
      <c r="F23" s="169">
        <f>'Base Proy'!Z61</f>
        <v>91593</v>
      </c>
      <c r="G23" s="169">
        <f>'Base Proy'!AA61</f>
        <v>90593</v>
      </c>
      <c r="H23" s="169">
        <f>'Base Proy'!AC61</f>
        <v>50950</v>
      </c>
      <c r="I23" s="169">
        <f>'Base Proy'!AD61</f>
        <v>50950</v>
      </c>
      <c r="J23" s="169">
        <f>'Base Proy'!AF61</f>
        <v>163000</v>
      </c>
      <c r="K23" s="169">
        <f>'Base Proy'!AG61</f>
        <v>160315</v>
      </c>
      <c r="L23" s="169">
        <f>'Base Proy'!AI61</f>
        <v>3098</v>
      </c>
      <c r="M23" s="169">
        <f>'Base Proy'!AK61</f>
        <v>304956</v>
      </c>
      <c r="N23" s="169">
        <f>'Base Proy'!AL61</f>
        <v>304956</v>
      </c>
      <c r="O23" s="173">
        <f>'Base Proy'!AM61</f>
        <v>1</v>
      </c>
    </row>
    <row r="24" spans="1:15" s="147" customFormat="1" ht="9.9499999999999993" customHeight="1" x14ac:dyDescent="0.15">
      <c r="A24" s="381"/>
      <c r="B24" s="383"/>
      <c r="C24" s="164" t="str">
        <f>'Base Proy'!V62</f>
        <v>$</v>
      </c>
      <c r="D24" s="168">
        <f>'Base Proy'!W62</f>
        <v>1330380113</v>
      </c>
      <c r="E24" s="168">
        <f>'Base Proy'!X62</f>
        <v>1330380113</v>
      </c>
      <c r="F24" s="168">
        <f>'Base Proy'!Z62</f>
        <v>663945300</v>
      </c>
      <c r="G24" s="168">
        <f>'Base Proy'!AA62</f>
        <v>663945300</v>
      </c>
      <c r="H24" s="168">
        <f>'Base Proy'!AC62</f>
        <v>1800000000</v>
      </c>
      <c r="I24" s="168">
        <f>'Base Proy'!AD62</f>
        <v>1800000000</v>
      </c>
      <c r="J24" s="168">
        <f>'Base Proy'!AF62</f>
        <v>900000000</v>
      </c>
      <c r="K24" s="168">
        <f>'Base Proy'!AG62</f>
        <v>900000000</v>
      </c>
      <c r="L24" s="168">
        <f>'Base Proy'!AI62</f>
        <v>4500000000</v>
      </c>
      <c r="M24" s="168">
        <f>'Base Proy'!AK62</f>
        <v>9194325413</v>
      </c>
      <c r="N24" s="168">
        <f>'Base Proy'!AL62</f>
        <v>7694325413</v>
      </c>
      <c r="O24" s="172">
        <f>'Base Proy'!AM62</f>
        <v>0.83685589397574223</v>
      </c>
    </row>
    <row r="25" spans="1:15" s="147" customFormat="1" ht="9.9499999999999993" customHeight="1" x14ac:dyDescent="0.15">
      <c r="A25" s="380">
        <f>'Base Proy'!S63</f>
        <v>6</v>
      </c>
      <c r="B25" s="382" t="str">
        <f>'Base Proy'!T63</f>
        <v>Realizar mantenimiento a 289 señales elevadas.</v>
      </c>
      <c r="C25" s="165" t="str">
        <f>'Base Proy'!V63</f>
        <v>Mag</v>
      </c>
      <c r="D25" s="169">
        <f>'Base Proy'!W63</f>
        <v>2</v>
      </c>
      <c r="E25" s="169" t="str">
        <f>'Base Proy'!X63</f>
        <v xml:space="preserve"> </v>
      </c>
      <c r="F25" s="169">
        <f>'Base Proy'!Z63</f>
        <v>112</v>
      </c>
      <c r="G25" s="169">
        <f>'Base Proy'!AA63</f>
        <v>106</v>
      </c>
      <c r="H25" s="169">
        <f>'Base Proy'!AC63</f>
        <v>171</v>
      </c>
      <c r="I25" s="169">
        <f>'Base Proy'!AD63</f>
        <v>171</v>
      </c>
      <c r="J25" s="169">
        <f>'Base Proy'!AF63</f>
        <v>2</v>
      </c>
      <c r="K25" s="169">
        <f>'Base Proy'!AG63</f>
        <v>2</v>
      </c>
      <c r="L25" s="169">
        <f>'Base Proy'!AI63</f>
        <v>10</v>
      </c>
      <c r="M25" s="169">
        <f>'Base Proy'!AK63</f>
        <v>289</v>
      </c>
      <c r="N25" s="169">
        <f>'Base Proy'!AL63</f>
        <v>279</v>
      </c>
      <c r="O25" s="173">
        <f>'Base Proy'!AM63</f>
        <v>0.96539792387543255</v>
      </c>
    </row>
    <row r="26" spans="1:15" s="147" customFormat="1" ht="9.9499999999999993" customHeight="1" x14ac:dyDescent="0.15">
      <c r="A26" s="381"/>
      <c r="B26" s="383"/>
      <c r="C26" s="164" t="str">
        <f>'Base Proy'!V64</f>
        <v>$</v>
      </c>
      <c r="D26" s="168">
        <f>'Base Proy'!W64</f>
        <v>2658333334</v>
      </c>
      <c r="E26" s="168">
        <f>'Base Proy'!X64</f>
        <v>2657935734</v>
      </c>
      <c r="F26" s="168">
        <f>'Base Proy'!Z64</f>
        <v>20000000</v>
      </c>
      <c r="G26" s="168">
        <f>'Base Proy'!AA64</f>
        <v>20000000</v>
      </c>
      <c r="H26" s="168">
        <f>'Base Proy'!AC64</f>
        <v>138999625</v>
      </c>
      <c r="I26" s="168">
        <f>'Base Proy'!AD64</f>
        <v>138999625</v>
      </c>
      <c r="J26" s="168">
        <f>'Base Proy'!AF64</f>
        <v>4823139087</v>
      </c>
      <c r="K26" s="168">
        <f>'Base Proy'!AG64</f>
        <v>3981831634</v>
      </c>
      <c r="L26" s="168">
        <f>'Base Proy'!AI64</f>
        <v>4100000000</v>
      </c>
      <c r="M26" s="168">
        <f>'Base Proy'!AK64</f>
        <v>11740472046</v>
      </c>
      <c r="N26" s="168">
        <f>'Base Proy'!AL64</f>
        <v>7674900527</v>
      </c>
      <c r="O26" s="172">
        <f>'Base Proy'!AM64</f>
        <v>0.65371311280578803</v>
      </c>
    </row>
    <row r="27" spans="1:15" s="147" customFormat="1" ht="9.9499999999999993" customHeight="1" x14ac:dyDescent="0.15">
      <c r="A27" s="380">
        <f>'Base Proy'!S65</f>
        <v>7</v>
      </c>
      <c r="B27" s="382" t="str">
        <f>'Base Proy'!T65</f>
        <v>(*) Soportar el 100 por ciento de la gestion y control de transito y transporte.</v>
      </c>
      <c r="C27" s="165" t="str">
        <f>'Base Proy'!V65</f>
        <v>Mag</v>
      </c>
      <c r="D27" s="169">
        <f>'Base Proy'!W65</f>
        <v>100</v>
      </c>
      <c r="E27" s="169">
        <f>'Base Proy'!X65</f>
        <v>100</v>
      </c>
      <c r="F27" s="169">
        <f>'Base Proy'!Z65</f>
        <v>100</v>
      </c>
      <c r="G27" s="169">
        <f>'Base Proy'!AA65</f>
        <v>96.02</v>
      </c>
      <c r="H27" s="169">
        <f>'Base Proy'!AC65</f>
        <v>100</v>
      </c>
      <c r="I27" s="169">
        <f>'Base Proy'!AD65</f>
        <v>95.03</v>
      </c>
      <c r="J27" s="169">
        <f>'Base Proy'!AF65</f>
        <v>100</v>
      </c>
      <c r="K27" s="169">
        <f>'Base Proy'!AG65</f>
        <v>99.09</v>
      </c>
      <c r="L27" s="169">
        <f>'Base Proy'!AI65</f>
        <v>100</v>
      </c>
      <c r="M27" s="169">
        <f>'Base Proy'!AK65</f>
        <v>100</v>
      </c>
      <c r="N27" s="169">
        <f>'Base Proy'!AL65</f>
        <v>89.274000000000001</v>
      </c>
      <c r="O27" s="173">
        <f>'Base Proy'!AM65</f>
        <v>0.89273999999999998</v>
      </c>
    </row>
    <row r="28" spans="1:15" s="147" customFormat="1" ht="9.9499999999999993" customHeight="1" x14ac:dyDescent="0.15">
      <c r="A28" s="381"/>
      <c r="B28" s="383"/>
      <c r="C28" s="164" t="str">
        <f>'Base Proy'!V66</f>
        <v>$</v>
      </c>
      <c r="D28" s="168">
        <f>'Base Proy'!W66</f>
        <v>917400646</v>
      </c>
      <c r="E28" s="168">
        <f>'Base Proy'!X66</f>
        <v>814455640</v>
      </c>
      <c r="F28" s="168">
        <f>'Base Proy'!Z66</f>
        <v>11641766841</v>
      </c>
      <c r="G28" s="168">
        <f>'Base Proy'!AA66</f>
        <v>11219117960</v>
      </c>
      <c r="H28" s="168">
        <f>'Base Proy'!AC66</f>
        <v>8007639736</v>
      </c>
      <c r="I28" s="168">
        <f>'Base Proy'!AD66</f>
        <v>7531961171</v>
      </c>
      <c r="J28" s="168">
        <f>'Base Proy'!AF66</f>
        <v>7575571167</v>
      </c>
      <c r="K28" s="168">
        <f>'Base Proy'!AG66</f>
        <v>7568769475</v>
      </c>
      <c r="L28" s="168">
        <f>'Base Proy'!AI66</f>
        <v>17899864000</v>
      </c>
      <c r="M28" s="168">
        <f>'Base Proy'!AK66</f>
        <v>46042242390</v>
      </c>
      <c r="N28" s="168">
        <f>'Base Proy'!AL66</f>
        <v>35081471897</v>
      </c>
      <c r="O28" s="172">
        <f>'Base Proy'!AM66</f>
        <v>0.76194099322624242</v>
      </c>
    </row>
    <row r="29" spans="1:15" s="147" customFormat="1" ht="9.9499999999999993" customHeight="1" x14ac:dyDescent="0.15">
      <c r="A29" s="380">
        <f>'Base Proy'!S67</f>
        <v>8</v>
      </c>
      <c r="B29" s="382" t="str">
        <f>'Base Proy'!T67</f>
        <v>(*) Mantener en operacion el 99 por ciento del Sistema Semaforico.</v>
      </c>
      <c r="C29" s="166" t="str">
        <f>'Base Proy'!V67</f>
        <v>Mag</v>
      </c>
      <c r="D29" s="169">
        <f>'Base Proy'!W67</f>
        <v>99</v>
      </c>
      <c r="E29" s="169">
        <f>'Base Proy'!X67</f>
        <v>99.83</v>
      </c>
      <c r="F29" s="169">
        <f>'Base Proy'!Z67</f>
        <v>99</v>
      </c>
      <c r="G29" s="169">
        <f>'Base Proy'!AA67</f>
        <v>99.73</v>
      </c>
      <c r="H29" s="169">
        <f>'Base Proy'!AC67</f>
        <v>99</v>
      </c>
      <c r="I29" s="169">
        <f>'Base Proy'!AD67</f>
        <v>99.71</v>
      </c>
      <c r="J29" s="169">
        <f>'Base Proy'!AF67</f>
        <v>99</v>
      </c>
      <c r="K29" s="169">
        <f>'Base Proy'!AG67</f>
        <v>99.54</v>
      </c>
      <c r="L29" s="169">
        <f>'Base Proy'!AI67</f>
        <v>99</v>
      </c>
      <c r="M29" s="169">
        <f>'Base Proy'!AK67</f>
        <v>99</v>
      </c>
      <c r="N29" s="169">
        <f>'Base Proy'!AL67</f>
        <v>99.72</v>
      </c>
      <c r="O29" s="173">
        <f>'Base Proy'!AM67</f>
        <v>1.0072727272727273</v>
      </c>
    </row>
    <row r="30" spans="1:15" s="147" customFormat="1" ht="9.9499999999999993" customHeight="1" x14ac:dyDescent="0.15">
      <c r="A30" s="381"/>
      <c r="B30" s="383"/>
      <c r="C30" s="164" t="str">
        <f>'Base Proy'!V68</f>
        <v>$</v>
      </c>
      <c r="D30" s="168">
        <f>'Base Proy'!W68</f>
        <v>7182499382</v>
      </c>
      <c r="E30" s="168">
        <f>'Base Proy'!X68</f>
        <v>7076906135</v>
      </c>
      <c r="F30" s="168">
        <f>'Base Proy'!Z68</f>
        <v>29300776601</v>
      </c>
      <c r="G30" s="168">
        <f>'Base Proy'!AA68</f>
        <v>29244344413</v>
      </c>
      <c r="H30" s="168">
        <f>'Base Proy'!AC68</f>
        <v>25568158609</v>
      </c>
      <c r="I30" s="168">
        <f>'Base Proy'!AD68</f>
        <v>25054000559</v>
      </c>
      <c r="J30" s="168">
        <f>'Base Proy'!AF68</f>
        <v>26249008088</v>
      </c>
      <c r="K30" s="168">
        <f>'Base Proy'!AG68</f>
        <v>25495900928</v>
      </c>
      <c r="L30" s="168">
        <f>'Base Proy'!AI68</f>
        <v>32349515174</v>
      </c>
      <c r="M30" s="168">
        <f>'Base Proy'!AK68</f>
        <v>120649957854</v>
      </c>
      <c r="N30" s="168">
        <f>'Base Proy'!AL68</f>
        <v>93001153094</v>
      </c>
      <c r="O30" s="172">
        <f>'Base Proy'!AM68</f>
        <v>0.77083452616321546</v>
      </c>
    </row>
    <row r="31" spans="1:15" s="147" customFormat="1" ht="9.9499999999999993" customHeight="1" x14ac:dyDescent="0.15">
      <c r="A31" s="380">
        <f>'Base Proy'!S69</f>
        <v>9</v>
      </c>
      <c r="B31" s="382" t="str">
        <f>'Base Proy'!T69</f>
        <v>Semaforizar 128 intersecciones nuevas.</v>
      </c>
      <c r="C31" s="165" t="str">
        <f>'Base Proy'!V69</f>
        <v>Mag</v>
      </c>
      <c r="D31" s="170">
        <f>'Base Proy'!W69</f>
        <v>21</v>
      </c>
      <c r="E31" s="169">
        <f>'Base Proy'!X69</f>
        <v>21</v>
      </c>
      <c r="F31" s="169">
        <f>'Base Proy'!Z69</f>
        <v>52</v>
      </c>
      <c r="G31" s="169">
        <f>'Base Proy'!AA69</f>
        <v>50</v>
      </c>
      <c r="H31" s="169">
        <f>'Base Proy'!AC69</f>
        <v>33</v>
      </c>
      <c r="I31" s="169">
        <f>'Base Proy'!AD69</f>
        <v>33</v>
      </c>
      <c r="J31" s="169">
        <f>'Base Proy'!AF69</f>
        <v>16</v>
      </c>
      <c r="K31" s="169">
        <f>'Base Proy'!AG69</f>
        <v>16</v>
      </c>
      <c r="L31" s="169">
        <f>'Base Proy'!AI69</f>
        <v>8</v>
      </c>
      <c r="M31" s="169">
        <f>'Base Proy'!AK69</f>
        <v>128</v>
      </c>
      <c r="N31" s="169">
        <f>'Base Proy'!AL69</f>
        <v>128</v>
      </c>
      <c r="O31" s="173">
        <f>'Base Proy'!AM69</f>
        <v>1</v>
      </c>
    </row>
    <row r="32" spans="1:15" s="147" customFormat="1" ht="9.9499999999999993" customHeight="1" x14ac:dyDescent="0.15">
      <c r="A32" s="381"/>
      <c r="B32" s="383"/>
      <c r="C32" s="164" t="str">
        <f>'Base Proy'!V70</f>
        <v>$</v>
      </c>
      <c r="D32" s="168">
        <f>'Base Proy'!W70</f>
        <v>4423035227</v>
      </c>
      <c r="E32" s="168">
        <f>'Base Proy'!X70</f>
        <v>4423034534</v>
      </c>
      <c r="F32" s="168">
        <f>'Base Proy'!Z70</f>
        <v>9762326651</v>
      </c>
      <c r="G32" s="168">
        <f>'Base Proy'!AA70</f>
        <v>9743562671</v>
      </c>
      <c r="H32" s="168">
        <f>'Base Proy'!AC70</f>
        <v>7436625530</v>
      </c>
      <c r="I32" s="168">
        <f>'Base Proy'!AD70</f>
        <v>7265239513</v>
      </c>
      <c r="J32" s="168">
        <f>'Base Proy'!AF70</f>
        <v>7617493056</v>
      </c>
      <c r="K32" s="168">
        <f>'Base Proy'!AG70</f>
        <v>7366457334</v>
      </c>
      <c r="L32" s="168">
        <f>'Base Proy'!AI70</f>
        <v>6270242413</v>
      </c>
      <c r="M32" s="168">
        <f>'Base Proy'!AK70</f>
        <v>35509722877</v>
      </c>
      <c r="N32" s="168">
        <f>'Base Proy'!AL70</f>
        <v>30048032028</v>
      </c>
      <c r="O32" s="172">
        <f>'Base Proy'!AM70</f>
        <v>0.84619167916577598</v>
      </c>
    </row>
    <row r="33" spans="1:15" s="147" customFormat="1" ht="9.9499999999999993" customHeight="1" x14ac:dyDescent="0.15">
      <c r="A33" s="380">
        <f>'Base Proy'!S71</f>
        <v>10</v>
      </c>
      <c r="B33" s="382" t="str">
        <f>'Base Proy'!T71</f>
        <v>Complementar 157 intersecciones semaforizadas existentes.</v>
      </c>
      <c r="C33" s="166" t="str">
        <f>'Base Proy'!V71</f>
        <v>Mag</v>
      </c>
      <c r="D33" s="169">
        <f>'Base Proy'!W71</f>
        <v>36</v>
      </c>
      <c r="E33" s="169">
        <f>'Base Proy'!X71</f>
        <v>36</v>
      </c>
      <c r="F33" s="169">
        <f>'Base Proy'!Z71</f>
        <v>44</v>
      </c>
      <c r="G33" s="169">
        <f>'Base Proy'!AA71</f>
        <v>43</v>
      </c>
      <c r="H33" s="169">
        <f>'Base Proy'!AC71</f>
        <v>29</v>
      </c>
      <c r="I33" s="169">
        <f>'Base Proy'!AD71</f>
        <v>29</v>
      </c>
      <c r="J33" s="169">
        <f>'Base Proy'!AF71</f>
        <v>43</v>
      </c>
      <c r="K33" s="169">
        <f>'Base Proy'!AG71</f>
        <v>43</v>
      </c>
      <c r="L33" s="169">
        <f>'Base Proy'!AI71</f>
        <v>6</v>
      </c>
      <c r="M33" s="169">
        <f>'Base Proy'!AK71</f>
        <v>157</v>
      </c>
      <c r="N33" s="169">
        <f>'Base Proy'!AL71</f>
        <v>157</v>
      </c>
      <c r="O33" s="173">
        <f>'Base Proy'!AM71</f>
        <v>1</v>
      </c>
    </row>
    <row r="34" spans="1:15" s="156" customFormat="1" ht="9.9499999999999993" customHeight="1" x14ac:dyDescent="0.15">
      <c r="A34" s="381"/>
      <c r="B34" s="383"/>
      <c r="C34" s="164" t="str">
        <f>'Base Proy'!V72</f>
        <v>$</v>
      </c>
      <c r="D34" s="168">
        <f>'Base Proy'!W72</f>
        <v>3644158747</v>
      </c>
      <c r="E34" s="168">
        <f>'Base Proy'!X72</f>
        <v>3585879824</v>
      </c>
      <c r="F34" s="168">
        <f>'Base Proy'!Z72</f>
        <v>9762326651</v>
      </c>
      <c r="G34" s="168">
        <f>'Base Proy'!AA72</f>
        <v>9743562671</v>
      </c>
      <c r="H34" s="168">
        <f>'Base Proy'!AC72</f>
        <v>4897478583</v>
      </c>
      <c r="I34" s="168">
        <f>'Base Proy'!AD72</f>
        <v>4726092566</v>
      </c>
      <c r="J34" s="168">
        <f>'Base Proy'!AF72</f>
        <v>5121131606</v>
      </c>
      <c r="K34" s="168">
        <f>'Base Proy'!AG72</f>
        <v>4870095884</v>
      </c>
      <c r="L34" s="168">
        <f>'Base Proy'!AI72</f>
        <v>5180242413</v>
      </c>
      <c r="M34" s="168">
        <f>'Base Proy'!AK72</f>
        <v>28605338000</v>
      </c>
      <c r="N34" s="168">
        <f>'Base Proy'!AL72</f>
        <v>23443369724</v>
      </c>
      <c r="O34" s="172">
        <f>'Base Proy'!AM72</f>
        <v>0.81954527941603073</v>
      </c>
    </row>
    <row r="35" spans="1:15" s="156" customFormat="1" ht="9.9499999999999993" customHeight="1" x14ac:dyDescent="0.15">
      <c r="A35" s="380">
        <f>'Base Proy'!S73</f>
        <v>11</v>
      </c>
      <c r="B35" s="382" t="str">
        <f>'Base Proy'!T73</f>
        <v>Realizar el 100 por ciento de las actividades para la segunda fase del Sistema Inteligente de Transporte - SIT</v>
      </c>
      <c r="C35" s="166" t="str">
        <f>'Base Proy'!V73</f>
        <v>Mag</v>
      </c>
      <c r="D35" s="169">
        <f>'Base Proy'!W73</f>
        <v>5</v>
      </c>
      <c r="E35" s="169">
        <f>'Base Proy'!X73</f>
        <v>5</v>
      </c>
      <c r="F35" s="169">
        <f>'Base Proy'!Z73</f>
        <v>25</v>
      </c>
      <c r="G35" s="169">
        <f>'Base Proy'!AA73</f>
        <v>14</v>
      </c>
      <c r="H35" s="169">
        <f>'Base Proy'!AC73</f>
        <v>25</v>
      </c>
      <c r="I35" s="169">
        <f>'Base Proy'!AD73</f>
        <v>25</v>
      </c>
      <c r="J35" s="169">
        <f>'Base Proy'!AF73</f>
        <v>55</v>
      </c>
      <c r="K35" s="169">
        <f>'Base Proy'!AG73</f>
        <v>55</v>
      </c>
      <c r="L35" s="169">
        <f>'Base Proy'!AI73</f>
        <v>1</v>
      </c>
      <c r="M35" s="169">
        <f>'Base Proy'!AK73</f>
        <v>100</v>
      </c>
      <c r="N35" s="169">
        <f>'Base Proy'!AL73</f>
        <v>100</v>
      </c>
      <c r="O35" s="173">
        <f>'Base Proy'!AM73</f>
        <v>1</v>
      </c>
    </row>
    <row r="36" spans="1:15" s="156" customFormat="1" ht="9.9499999999999993" customHeight="1" x14ac:dyDescent="0.15">
      <c r="A36" s="381"/>
      <c r="B36" s="383"/>
      <c r="C36" s="164" t="str">
        <f>'Base Proy'!V74</f>
        <v>$</v>
      </c>
      <c r="D36" s="168">
        <f>'Base Proy'!W74</f>
        <v>2756160000</v>
      </c>
      <c r="E36" s="168">
        <f>'Base Proy'!X74</f>
        <v>2756160000</v>
      </c>
      <c r="F36" s="168">
        <f>'Base Proy'!Z74</f>
        <v>1057326221</v>
      </c>
      <c r="G36" s="168">
        <f>'Base Proy'!AA74</f>
        <v>546643790</v>
      </c>
      <c r="H36" s="168">
        <f>'Base Proy'!AC74</f>
        <v>2608757220</v>
      </c>
      <c r="I36" s="168">
        <f>'Base Proy'!AD74</f>
        <v>2571669700</v>
      </c>
      <c r="J36" s="168">
        <f>'Base Proy'!AF74</f>
        <v>9629772407</v>
      </c>
      <c r="K36" s="168">
        <f>'Base Proy'!AG74</f>
        <v>9629772407</v>
      </c>
      <c r="L36" s="168">
        <f>'Base Proy'!AI74</f>
        <v>18835000000</v>
      </c>
      <c r="M36" s="168">
        <f>'Base Proy'!AK74</f>
        <v>34887015848</v>
      </c>
      <c r="N36" s="168">
        <f>'Base Proy'!AL74</f>
        <v>24655080848</v>
      </c>
      <c r="O36" s="172">
        <f>'Base Proy'!AM74</f>
        <v>0.70671223229353464</v>
      </c>
    </row>
    <row r="37" spans="1:15" s="156" customFormat="1" ht="9.9499999999999993" customHeight="1" x14ac:dyDescent="0.15">
      <c r="A37" s="380">
        <f>'Base Proy'!S75</f>
        <v>12</v>
      </c>
      <c r="B37" s="382" t="str">
        <f>'Base Proy'!T75</f>
        <v>Realizar el 100 por ciento de las actividades para la segunda fase de semaforos inteligentes.</v>
      </c>
      <c r="C37" s="165" t="str">
        <f>'Base Proy'!V75</f>
        <v>Mag</v>
      </c>
      <c r="D37" s="170">
        <f>'Base Proy'!W75</f>
        <v>1</v>
      </c>
      <c r="E37" s="170">
        <f>'Base Proy'!X75</f>
        <v>1</v>
      </c>
      <c r="F37" s="170">
        <f>'Base Proy'!Z75</f>
        <v>15</v>
      </c>
      <c r="G37" s="169">
        <f>'Base Proy'!AA75</f>
        <v>15</v>
      </c>
      <c r="H37" s="169">
        <f>'Base Proy'!AC75</f>
        <v>42</v>
      </c>
      <c r="I37" s="169">
        <f>'Base Proy'!AD75</f>
        <v>42</v>
      </c>
      <c r="J37" s="169">
        <f>'Base Proy'!AF75</f>
        <v>41.95</v>
      </c>
      <c r="K37" s="169">
        <f>'Base Proy'!AG75</f>
        <v>41.95</v>
      </c>
      <c r="L37" s="169">
        <f>'Base Proy'!AI75</f>
        <v>0.05</v>
      </c>
      <c r="M37" s="169">
        <f>'Base Proy'!AK75</f>
        <v>100</v>
      </c>
      <c r="N37" s="169">
        <f>'Base Proy'!AL75</f>
        <v>100</v>
      </c>
      <c r="O37" s="173">
        <f>'Base Proy'!AM75</f>
        <v>1</v>
      </c>
    </row>
    <row r="38" spans="1:15" s="156" customFormat="1" ht="9.9499999999999993" customHeight="1" x14ac:dyDescent="0.15">
      <c r="A38" s="381"/>
      <c r="B38" s="383"/>
      <c r="C38" s="164" t="str">
        <f>'Base Proy'!V76</f>
        <v>$</v>
      </c>
      <c r="D38" s="168">
        <f>'Base Proy'!W76</f>
        <v>6893987333</v>
      </c>
      <c r="E38" s="168">
        <f>'Base Proy'!X76</f>
        <v>6782679000</v>
      </c>
      <c r="F38" s="168">
        <f>'Base Proy'!Z76</f>
        <v>32250000000</v>
      </c>
      <c r="G38" s="168">
        <f>'Base Proy'!AA76</f>
        <v>32250000000</v>
      </c>
      <c r="H38" s="168">
        <f>'Base Proy'!AC76</f>
        <v>99640576940</v>
      </c>
      <c r="I38" s="168">
        <f>'Base Proy'!AD76</f>
        <v>99602198212</v>
      </c>
      <c r="J38" s="168">
        <f>'Base Proy'!AF76</f>
        <v>49450002594</v>
      </c>
      <c r="K38" s="168">
        <f>'Base Proy'!AG76</f>
        <v>49450002594</v>
      </c>
      <c r="L38" s="168">
        <f>'Base Proy'!AI76</f>
        <v>5600000000</v>
      </c>
      <c r="M38" s="168">
        <f>'Base Proy'!AK76</f>
        <v>193834566867</v>
      </c>
      <c r="N38" s="168">
        <f>'Base Proy'!AL76</f>
        <v>191749252256</v>
      </c>
      <c r="O38" s="172">
        <f>'Base Proy'!AM76</f>
        <v>0.98924178156298181</v>
      </c>
    </row>
    <row r="39" spans="1:15" s="156" customFormat="1" ht="9.9499999999999993" customHeight="1" x14ac:dyDescent="0.15">
      <c r="A39" s="380">
        <f>'Base Proy'!S77</f>
        <v>13</v>
      </c>
      <c r="B39" s="382" t="str">
        <f>'Base Proy'!T77</f>
        <v>Realizar el 100 por ciento de las actividades para la primera fase de deteccion electronica de infracciones - DEI</v>
      </c>
      <c r="C39" s="166" t="str">
        <f>'Base Proy'!V77</f>
        <v>Mag</v>
      </c>
      <c r="D39" s="169">
        <f>'Base Proy'!W77</f>
        <v>1</v>
      </c>
      <c r="E39" s="169">
        <f>'Base Proy'!X77</f>
        <v>1</v>
      </c>
      <c r="F39" s="169">
        <f>'Base Proy'!Z77</f>
        <v>10</v>
      </c>
      <c r="G39" s="169">
        <f>'Base Proy'!AA77</f>
        <v>10</v>
      </c>
      <c r="H39" s="169">
        <f>'Base Proy'!AC77</f>
        <v>30</v>
      </c>
      <c r="I39" s="169">
        <f>'Base Proy'!AD77</f>
        <v>30</v>
      </c>
      <c r="J39" s="169">
        <f>'Base Proy'!AF77</f>
        <v>58</v>
      </c>
      <c r="K39" s="169">
        <f>'Base Proy'!AG77</f>
        <v>58</v>
      </c>
      <c r="L39" s="169">
        <f>'Base Proy'!AI77</f>
        <v>1</v>
      </c>
      <c r="M39" s="169">
        <f>'Base Proy'!AK77</f>
        <v>100</v>
      </c>
      <c r="N39" s="169">
        <f>'Base Proy'!AL77</f>
        <v>100</v>
      </c>
      <c r="O39" s="173">
        <f>'Base Proy'!AM77</f>
        <v>1</v>
      </c>
    </row>
    <row r="40" spans="1:15" s="156" customFormat="1" ht="9.9499999999999993" customHeight="1" x14ac:dyDescent="0.15">
      <c r="A40" s="381"/>
      <c r="B40" s="383"/>
      <c r="C40" s="164" t="str">
        <f>'Base Proy'!V78</f>
        <v>$</v>
      </c>
      <c r="D40" s="168">
        <f>'Base Proy'!W78</f>
        <v>6673500000</v>
      </c>
      <c r="E40" s="168">
        <f>'Base Proy'!X78</f>
        <v>6673500000</v>
      </c>
      <c r="F40" s="168">
        <f>'Base Proy'!Z78</f>
        <v>5567729525</v>
      </c>
      <c r="G40" s="168">
        <f>'Base Proy'!AA78</f>
        <v>5567729525</v>
      </c>
      <c r="H40" s="168">
        <f>'Base Proy'!AC78</f>
        <v>27208848383</v>
      </c>
      <c r="I40" s="168">
        <f>'Base Proy'!AD78</f>
        <v>27208848383</v>
      </c>
      <c r="J40" s="168">
        <f>'Base Proy'!AF78</f>
        <v>30513740857</v>
      </c>
      <c r="K40" s="168">
        <f>'Base Proy'!AG78</f>
        <v>30513740857</v>
      </c>
      <c r="L40" s="168">
        <f>'Base Proy'!AI78</f>
        <v>8290000000</v>
      </c>
      <c r="M40" s="168">
        <f>'Base Proy'!AK78</f>
        <v>78253818765</v>
      </c>
      <c r="N40" s="168">
        <f>'Base Proy'!AL78</f>
        <v>72632713293</v>
      </c>
      <c r="O40" s="172">
        <f>'Base Proy'!AM78</f>
        <v>0.92816829183914396</v>
      </c>
    </row>
    <row r="41" spans="1:15" s="156" customFormat="1" ht="9.9499999999999993" customHeight="1" x14ac:dyDescent="0.15">
      <c r="A41" s="380">
        <f>'Base Proy'!S79</f>
        <v>14</v>
      </c>
      <c r="B41" s="382" t="str">
        <f>'Base Proy'!T79</f>
        <v>Realizar 133 visitas administrativas y de seguimiento a empresas prestadoras del servicio publico de transporte.</v>
      </c>
      <c r="C41" s="166" t="str">
        <f>'Base Proy'!V79</f>
        <v>Mag</v>
      </c>
      <c r="D41" s="169">
        <f>'Base Proy'!W79</f>
        <v>66</v>
      </c>
      <c r="E41" s="170">
        <f>'Base Proy'!X79</f>
        <v>59</v>
      </c>
      <c r="F41" s="169">
        <f>'Base Proy'!Z79</f>
        <v>74</v>
      </c>
      <c r="G41" s="169">
        <f>'Base Proy'!AA79</f>
        <v>74</v>
      </c>
      <c r="H41" s="169" t="str">
        <f>'Base Proy'!AC79</f>
        <v xml:space="preserve"> </v>
      </c>
      <c r="I41" s="169" t="str">
        <f>'Base Proy'!AD79</f>
        <v xml:space="preserve"> </v>
      </c>
      <c r="J41" s="169" t="str">
        <f>'Base Proy'!AF79</f>
        <v xml:space="preserve"> </v>
      </c>
      <c r="K41" s="169" t="str">
        <f>'Base Proy'!AG79</f>
        <v xml:space="preserve"> </v>
      </c>
      <c r="L41" s="169" t="str">
        <f>'Base Proy'!AI79</f>
        <v xml:space="preserve"> </v>
      </c>
      <c r="M41" s="169">
        <f>'Base Proy'!AK79</f>
        <v>133</v>
      </c>
      <c r="N41" s="169">
        <f>'Base Proy'!AL79</f>
        <v>133</v>
      </c>
      <c r="O41" s="173">
        <f>'Base Proy'!AM79</f>
        <v>1</v>
      </c>
    </row>
    <row r="42" spans="1:15" s="156" customFormat="1" ht="9.9499999999999993" customHeight="1" x14ac:dyDescent="0.15">
      <c r="A42" s="381"/>
      <c r="B42" s="383"/>
      <c r="C42" s="164" t="str">
        <f>'Base Proy'!V80</f>
        <v>$</v>
      </c>
      <c r="D42" s="168">
        <f>'Base Proy'!W80</f>
        <v>1869125000</v>
      </c>
      <c r="E42" s="168">
        <f>'Base Proy'!X80</f>
        <v>1868544440</v>
      </c>
      <c r="F42" s="168">
        <f>'Base Proy'!Z80</f>
        <v>874068667</v>
      </c>
      <c r="G42" s="168">
        <f>'Base Proy'!AA80</f>
        <v>874068667</v>
      </c>
      <c r="H42" s="168" t="str">
        <f>'Base Proy'!AC80</f>
        <v xml:space="preserve"> </v>
      </c>
      <c r="I42" s="168" t="str">
        <f>'Base Proy'!AD80</f>
        <v xml:space="preserve"> </v>
      </c>
      <c r="J42" s="168" t="str">
        <f>'Base Proy'!AF80</f>
        <v xml:space="preserve"> </v>
      </c>
      <c r="K42" s="168" t="str">
        <f>'Base Proy'!AG80</f>
        <v xml:space="preserve"> </v>
      </c>
      <c r="L42" s="168" t="str">
        <f>'Base Proy'!AI80</f>
        <v xml:space="preserve"> </v>
      </c>
      <c r="M42" s="168">
        <f>'Base Proy'!AK80</f>
        <v>2743193667</v>
      </c>
      <c r="N42" s="168">
        <f>'Base Proy'!AL80</f>
        <v>2742613107</v>
      </c>
      <c r="O42" s="172">
        <f>'Base Proy'!AM80</f>
        <v>0.99978836346591782</v>
      </c>
    </row>
    <row r="43" spans="1:15" s="156" customFormat="1" ht="9.9499999999999993" customHeight="1" x14ac:dyDescent="0.15">
      <c r="A43" s="380">
        <f>'Base Proy'!S81</f>
        <v>15</v>
      </c>
      <c r="B43" s="382" t="str">
        <f>'Base Proy'!T81</f>
        <v>Realizar la verificacion de 28,569 vehiculos de transporte especial escolar.</v>
      </c>
      <c r="C43" s="166" t="str">
        <f>'Base Proy'!V81</f>
        <v>Mag</v>
      </c>
      <c r="D43" s="169">
        <f>'Base Proy'!W81</f>
        <v>3670</v>
      </c>
      <c r="E43" s="169">
        <f>'Base Proy'!X81</f>
        <v>3670</v>
      </c>
      <c r="F43" s="169">
        <f>'Base Proy'!Z81</f>
        <v>8000</v>
      </c>
      <c r="G43" s="169">
        <f>'Base Proy'!AA81</f>
        <v>8069</v>
      </c>
      <c r="H43" s="169">
        <f>'Base Proy'!AC81</f>
        <v>8570</v>
      </c>
      <c r="I43" s="169">
        <f>'Base Proy'!AD81</f>
        <v>8570</v>
      </c>
      <c r="J43" s="169">
        <f>'Base Proy'!AF81</f>
        <v>8260</v>
      </c>
      <c r="K43" s="169">
        <f>'Base Proy'!AG81</f>
        <v>8434</v>
      </c>
      <c r="L43" s="169" t="str">
        <f>'Base Proy'!AI81</f>
        <v xml:space="preserve"> </v>
      </c>
      <c r="M43" s="169">
        <f>'Base Proy'!AK81</f>
        <v>28569</v>
      </c>
      <c r="N43" s="169">
        <f>'Base Proy'!AL81</f>
        <v>28743</v>
      </c>
      <c r="O43" s="173">
        <f>'Base Proy'!AM81</f>
        <v>1.006090517694004</v>
      </c>
    </row>
    <row r="44" spans="1:15" s="156" customFormat="1" ht="9.9499999999999993" customHeight="1" x14ac:dyDescent="0.15">
      <c r="A44" s="381"/>
      <c r="B44" s="383"/>
      <c r="C44" s="164" t="str">
        <f>'Base Proy'!V82</f>
        <v>$</v>
      </c>
      <c r="D44" s="168">
        <f>'Base Proy'!W82</f>
        <v>138098000</v>
      </c>
      <c r="E44" s="168">
        <f>'Base Proy'!X82</f>
        <v>138098000</v>
      </c>
      <c r="F44" s="168">
        <f>'Base Proy'!Z82</f>
        <v>1054702000</v>
      </c>
      <c r="G44" s="168">
        <f>'Base Proy'!AA82</f>
        <v>995392000</v>
      </c>
      <c r="H44" s="168">
        <f>'Base Proy'!AC82</f>
        <v>996134320</v>
      </c>
      <c r="I44" s="168">
        <f>'Base Proy'!AD82</f>
        <v>981212320</v>
      </c>
      <c r="J44" s="168">
        <f>'Base Proy'!AF82</f>
        <v>1029066699</v>
      </c>
      <c r="K44" s="168">
        <f>'Base Proy'!AG82</f>
        <v>1028921604</v>
      </c>
      <c r="L44" s="168" t="str">
        <f>'Base Proy'!AI82</f>
        <v xml:space="preserve"> </v>
      </c>
      <c r="M44" s="168">
        <f>'Base Proy'!AK82</f>
        <v>3218001019</v>
      </c>
      <c r="N44" s="168">
        <f>'Base Proy'!AL82</f>
        <v>3143623924</v>
      </c>
      <c r="O44" s="172">
        <f>'Base Proy'!AM82</f>
        <v>0.97688717481416065</v>
      </c>
    </row>
    <row r="45" spans="1:15" s="156" customFormat="1" ht="9.9499999999999993" customHeight="1" x14ac:dyDescent="0.15">
      <c r="A45" s="380">
        <f>'Base Proy'!S83</f>
        <v>16</v>
      </c>
      <c r="B45" s="382" t="str">
        <f>'Base Proy'!T83</f>
        <v>(*) Realizar seguimiento al 90 por ciento de los PMT'S de alto impacto.</v>
      </c>
      <c r="C45" s="154" t="str">
        <f>'Base Proy'!V83</f>
        <v>Mag</v>
      </c>
      <c r="D45" s="153">
        <f>'Base Proy'!W83</f>
        <v>90</v>
      </c>
      <c r="E45" s="153">
        <f>'Base Proy'!X83</f>
        <v>93.7</v>
      </c>
      <c r="F45" s="153">
        <f>'Base Proy'!Z83</f>
        <v>90</v>
      </c>
      <c r="G45" s="153">
        <f>'Base Proy'!AA83</f>
        <v>91.5</v>
      </c>
      <c r="H45" s="153">
        <f>'Base Proy'!AC83</f>
        <v>90</v>
      </c>
      <c r="I45" s="153">
        <f>'Base Proy'!AD83</f>
        <v>94.77</v>
      </c>
      <c r="J45" s="153">
        <f>'Base Proy'!AF83</f>
        <v>90</v>
      </c>
      <c r="K45" s="153">
        <f>'Base Proy'!AG83</f>
        <v>97.91</v>
      </c>
      <c r="L45" s="153">
        <f>'Base Proy'!AI83</f>
        <v>90</v>
      </c>
      <c r="M45" s="153">
        <f>'Base Proy'!AK83</f>
        <v>90</v>
      </c>
      <c r="N45" s="153">
        <f>'Base Proy'!AL83</f>
        <v>94.444000000000003</v>
      </c>
      <c r="O45" s="174">
        <f>'Base Proy'!AM83</f>
        <v>1.0493777777777777</v>
      </c>
    </row>
    <row r="46" spans="1:15" s="156" customFormat="1" ht="9.9499999999999993" customHeight="1" x14ac:dyDescent="0.15">
      <c r="A46" s="381"/>
      <c r="B46" s="383"/>
      <c r="C46" s="150" t="str">
        <f>'Base Proy'!V84</f>
        <v>$</v>
      </c>
      <c r="D46" s="151">
        <f>'Base Proy'!W84</f>
        <v>786652740</v>
      </c>
      <c r="E46" s="151">
        <f>'Base Proy'!X84</f>
        <v>775533849</v>
      </c>
      <c r="F46" s="151">
        <f>'Base Proy'!Z84</f>
        <v>4782968333</v>
      </c>
      <c r="G46" s="151">
        <f>'Base Proy'!AA84</f>
        <v>4756935877</v>
      </c>
      <c r="H46" s="151">
        <f>'Base Proy'!AC84</f>
        <v>4228912929</v>
      </c>
      <c r="I46" s="151">
        <f>'Base Proy'!AD84</f>
        <v>4201935279</v>
      </c>
      <c r="J46" s="151">
        <f>'Base Proy'!AF84</f>
        <v>5644243645</v>
      </c>
      <c r="K46" s="151">
        <f>'Base Proy'!AG84</f>
        <v>5644243645</v>
      </c>
      <c r="L46" s="151">
        <f>'Base Proy'!AI84</f>
        <v>3620000000</v>
      </c>
      <c r="M46" s="151">
        <f>'Base Proy'!AK84</f>
        <v>19062777647</v>
      </c>
      <c r="N46" s="151">
        <f>'Base Proy'!AL84</f>
        <v>16535648650</v>
      </c>
      <c r="O46" s="175">
        <f>'Base Proy'!AM84</f>
        <v>0.86743122939391226</v>
      </c>
    </row>
    <row r="47" spans="1:15" s="156" customFormat="1" ht="9.9499999999999993" customHeight="1" x14ac:dyDescent="0.15">
      <c r="A47" s="380">
        <f>'Base Proy'!S85</f>
        <v>17</v>
      </c>
      <c r="B47" s="382" t="str">
        <f>'Base Proy'!T85</f>
        <v>Realizar 9,400 jornadas de gestion en via.</v>
      </c>
      <c r="C47" s="154" t="str">
        <f>'Base Proy'!V85</f>
        <v>Mag</v>
      </c>
      <c r="D47" s="153">
        <f>'Base Proy'!W85</f>
        <v>500</v>
      </c>
      <c r="E47" s="153">
        <f>'Base Proy'!X85</f>
        <v>497</v>
      </c>
      <c r="F47" s="153">
        <f>'Base Proy'!Z85</f>
        <v>2500</v>
      </c>
      <c r="G47" s="153">
        <f>'Base Proy'!AA85</f>
        <v>2648</v>
      </c>
      <c r="H47" s="153">
        <f>'Base Proy'!AC85</f>
        <v>2500</v>
      </c>
      <c r="I47" s="153">
        <f>'Base Proy'!AD85</f>
        <v>2490</v>
      </c>
      <c r="J47" s="153">
        <f>'Base Proy'!AF85</f>
        <v>2500</v>
      </c>
      <c r="K47" s="153">
        <f>'Base Proy'!AG85</f>
        <v>2774</v>
      </c>
      <c r="L47" s="153">
        <f>'Base Proy'!AI85</f>
        <v>991</v>
      </c>
      <c r="M47" s="153">
        <f>'Base Proy'!AK85</f>
        <v>9400</v>
      </c>
      <c r="N47" s="153">
        <f>'Base Proy'!AL85</f>
        <v>9417</v>
      </c>
      <c r="O47" s="174">
        <f>'Base Proy'!AM85</f>
        <v>1.0018085106382979</v>
      </c>
    </row>
    <row r="48" spans="1:15" s="156" customFormat="1" ht="9.9499999999999993" customHeight="1" x14ac:dyDescent="0.15">
      <c r="A48" s="381"/>
      <c r="B48" s="383"/>
      <c r="C48" s="150" t="str">
        <f>'Base Proy'!V86</f>
        <v>$</v>
      </c>
      <c r="D48" s="151">
        <f>'Base Proy'!W86</f>
        <v>1082756700</v>
      </c>
      <c r="E48" s="151">
        <f>'Base Proy'!X86</f>
        <v>1033530020</v>
      </c>
      <c r="F48" s="151">
        <f>'Base Proy'!Z86</f>
        <v>3738571725</v>
      </c>
      <c r="G48" s="151">
        <f>'Base Proy'!AA86</f>
        <v>3695741240</v>
      </c>
      <c r="H48" s="151">
        <f>'Base Proy'!AC86</f>
        <v>3348633519</v>
      </c>
      <c r="I48" s="151">
        <f>'Base Proy'!AD86</f>
        <v>3144248221</v>
      </c>
      <c r="J48" s="151">
        <f>'Base Proy'!AF86</f>
        <v>4440543328</v>
      </c>
      <c r="K48" s="151">
        <f>'Base Proy'!AG86</f>
        <v>4319986925</v>
      </c>
      <c r="L48" s="151">
        <f>'Base Proy'!AI86</f>
        <v>1517900000</v>
      </c>
      <c r="M48" s="151">
        <f>'Base Proy'!AK86</f>
        <v>14128405272</v>
      </c>
      <c r="N48" s="151">
        <f>'Base Proy'!AL86</f>
        <v>12374631126</v>
      </c>
      <c r="O48" s="175">
        <f>'Base Proy'!AM86</f>
        <v>0.87586892418242912</v>
      </c>
    </row>
    <row r="49" spans="1:15" s="156" customFormat="1" ht="9.9499999999999993" customHeight="1" x14ac:dyDescent="0.15">
      <c r="A49" s="380">
        <f>'Base Proy'!S87</f>
        <v>18</v>
      </c>
      <c r="B49" s="382" t="str">
        <f>'Base Proy'!T87</f>
        <v>Realizar el 100 por ciento de la gestion para la elaboracion de diseños de infraestructura segura para intersecciones viales existentes</v>
      </c>
      <c r="C49" s="154" t="str">
        <f>'Base Proy'!V87</f>
        <v>Mag</v>
      </c>
      <c r="D49" s="153">
        <f>'Base Proy'!W87</f>
        <v>100</v>
      </c>
      <c r="E49" s="155" t="str">
        <f>'Base Proy'!X87</f>
        <v xml:space="preserve"> </v>
      </c>
      <c r="F49" s="153" t="str">
        <f>'Base Proy'!Z87</f>
        <v xml:space="preserve"> </v>
      </c>
      <c r="G49" s="153" t="str">
        <f>'Base Proy'!AA87</f>
        <v xml:space="preserve"> </v>
      </c>
      <c r="H49" s="153" t="str">
        <f>'Base Proy'!AC87</f>
        <v xml:space="preserve"> </v>
      </c>
      <c r="I49" s="153" t="str">
        <f>'Base Proy'!AD87</f>
        <v xml:space="preserve"> </v>
      </c>
      <c r="J49" s="153" t="str">
        <f>'Base Proy'!AF87</f>
        <v xml:space="preserve"> </v>
      </c>
      <c r="K49" s="153" t="str">
        <f>'Base Proy'!AG87</f>
        <v xml:space="preserve"> </v>
      </c>
      <c r="L49" s="153" t="str">
        <f>'Base Proy'!AI87</f>
        <v xml:space="preserve"> </v>
      </c>
      <c r="M49" s="153">
        <f>'Base Proy'!AK87</f>
        <v>100</v>
      </c>
      <c r="N49" s="153" t="str">
        <f>'Base Proy'!AL87</f>
        <v xml:space="preserve"> </v>
      </c>
      <c r="O49" s="174" t="str">
        <f>'Base Proy'!AM87</f>
        <v xml:space="preserve"> </v>
      </c>
    </row>
    <row r="50" spans="1:15" s="156" customFormat="1" ht="9.9499999999999993" customHeight="1" x14ac:dyDescent="0.15">
      <c r="A50" s="381"/>
      <c r="B50" s="383"/>
      <c r="C50" s="150" t="str">
        <f>'Base Proy'!V88</f>
        <v>$</v>
      </c>
      <c r="D50" s="151">
        <f>'Base Proy'!W88</f>
        <v>995784372</v>
      </c>
      <c r="E50" s="151" t="str">
        <f>'Base Proy'!X88</f>
        <v xml:space="preserve"> </v>
      </c>
      <c r="F50" s="151" t="str">
        <f>'Base Proy'!Z88</f>
        <v xml:space="preserve"> </v>
      </c>
      <c r="G50" s="151" t="str">
        <f>'Base Proy'!AA88</f>
        <v xml:space="preserve"> </v>
      </c>
      <c r="H50" s="151" t="str">
        <f>'Base Proy'!AC88</f>
        <v xml:space="preserve"> </v>
      </c>
      <c r="I50" s="151" t="str">
        <f>'Base Proy'!AD88</f>
        <v xml:space="preserve"> </v>
      </c>
      <c r="J50" s="151" t="str">
        <f>'Base Proy'!AF88</f>
        <v xml:space="preserve"> </v>
      </c>
      <c r="K50" s="151" t="str">
        <f>'Base Proy'!AG88</f>
        <v xml:space="preserve"> </v>
      </c>
      <c r="L50" s="151" t="str">
        <f>'Base Proy'!AI88</f>
        <v xml:space="preserve"> </v>
      </c>
      <c r="M50" s="151">
        <f>'Base Proy'!AK88</f>
        <v>995784372</v>
      </c>
      <c r="N50" s="151" t="str">
        <f>'Base Proy'!AL88</f>
        <v xml:space="preserve"> </v>
      </c>
      <c r="O50" s="175" t="str">
        <f>'Base Proy'!AM88</f>
        <v xml:space="preserve"> </v>
      </c>
    </row>
    <row r="51" spans="1:15" s="156" customFormat="1" ht="9.9499999999999993" customHeight="1" x14ac:dyDescent="0.15">
      <c r="A51" s="380">
        <f>'Base Proy'!S89</f>
        <v>19</v>
      </c>
      <c r="B51" s="382" t="str">
        <f>'Base Proy'!T89</f>
        <v>Realizar 1,567,674 viajes de acompañamiento y control del transito a los biciusuarios de la estrategia "Al Colegio en Bici" en el Distrito Capital.</v>
      </c>
      <c r="C51" s="152" t="str">
        <f>'Base Proy'!V89</f>
        <v>Mag</v>
      </c>
      <c r="D51" s="155" t="str">
        <f>'Base Proy'!W89</f>
        <v xml:space="preserve"> </v>
      </c>
      <c r="E51" s="155" t="str">
        <f>'Base Proy'!X89</f>
        <v xml:space="preserve"> </v>
      </c>
      <c r="F51" s="153">
        <f>'Base Proy'!Z89</f>
        <v>562191</v>
      </c>
      <c r="G51" s="153">
        <f>'Base Proy'!AA89</f>
        <v>562191</v>
      </c>
      <c r="H51" s="153">
        <f>'Base Proy'!AC89</f>
        <v>379891</v>
      </c>
      <c r="I51" s="153">
        <f>'Base Proy'!AD89</f>
        <v>222301</v>
      </c>
      <c r="J51" s="153">
        <f>'Base Proy'!AF89</f>
        <v>755403</v>
      </c>
      <c r="K51" s="153">
        <f>'Base Proy'!AG89</f>
        <v>755403</v>
      </c>
      <c r="L51" s="153">
        <f>'Base Proy'!AI89</f>
        <v>27779</v>
      </c>
      <c r="M51" s="153">
        <f>'Base Proy'!AK89</f>
        <v>1567674</v>
      </c>
      <c r="N51" s="153">
        <f>'Base Proy'!AL89</f>
        <v>1567674</v>
      </c>
      <c r="O51" s="174">
        <f>'Base Proy'!AM89</f>
        <v>1</v>
      </c>
    </row>
    <row r="52" spans="1:15" s="156" customFormat="1" ht="9.9499999999999993" customHeight="1" x14ac:dyDescent="0.15">
      <c r="A52" s="381"/>
      <c r="B52" s="383"/>
      <c r="C52" s="150" t="str">
        <f>'Base Proy'!V90</f>
        <v>$</v>
      </c>
      <c r="D52" s="151" t="str">
        <f>'Base Proy'!W90</f>
        <v xml:space="preserve"> </v>
      </c>
      <c r="E52" s="151" t="str">
        <f>'Base Proy'!X90</f>
        <v xml:space="preserve"> </v>
      </c>
      <c r="F52" s="151">
        <f>'Base Proy'!Z90</f>
        <v>3604203379</v>
      </c>
      <c r="G52" s="151">
        <f>'Base Proy'!AA90</f>
        <v>3593756988</v>
      </c>
      <c r="H52" s="151">
        <f>'Base Proy'!AC90</f>
        <v>4551578000</v>
      </c>
      <c r="I52" s="151">
        <f>'Base Proy'!AD90</f>
        <v>3983237058</v>
      </c>
      <c r="J52" s="151">
        <f>'Base Proy'!AF90</f>
        <v>5018131000</v>
      </c>
      <c r="K52" s="151">
        <f>'Base Proy'!AG90</f>
        <v>5008329558</v>
      </c>
      <c r="L52" s="151">
        <f>'Base Proy'!AI90</f>
        <v>6310547000</v>
      </c>
      <c r="M52" s="151">
        <f>'Base Proy'!AK90</f>
        <v>19484459379</v>
      </c>
      <c r="N52" s="151">
        <f>'Base Proy'!AL90</f>
        <v>18218875429</v>
      </c>
      <c r="O52" s="175">
        <f>'Base Proy'!AM90</f>
        <v>0.9350464939579477</v>
      </c>
    </row>
    <row r="53" spans="1:15" s="156" customFormat="1" ht="9.9499999999999993" customHeight="1" x14ac:dyDescent="0.15">
      <c r="A53" s="380">
        <f>'Base Proy'!S91</f>
        <v>20</v>
      </c>
      <c r="B53" s="382" t="str">
        <f>'Base Proy'!T91</f>
        <v>Realizar 1,567,674 viajes de acompañamiento y control del transito a los biciusuarios de la estrategia "Al Colegio en Bici" en el Distrito Capital.</v>
      </c>
      <c r="C53" s="154" t="str">
        <f>'Base Proy'!V91</f>
        <v>Mag</v>
      </c>
      <c r="D53" s="153" t="str">
        <f>'Base Proy'!W91</f>
        <v xml:space="preserve"> </v>
      </c>
      <c r="E53" s="153" t="str">
        <f>'Base Proy'!X91</f>
        <v xml:space="preserve"> </v>
      </c>
      <c r="F53" s="153">
        <f>'Base Proy'!Z91</f>
        <v>100</v>
      </c>
      <c r="G53" s="153">
        <f>'Base Proy'!AA91</f>
        <v>65</v>
      </c>
      <c r="H53" s="153">
        <f>'Base Proy'!AC91</f>
        <v>100</v>
      </c>
      <c r="I53" s="153">
        <f>'Base Proy'!AD91</f>
        <v>100</v>
      </c>
      <c r="J53" s="153" t="str">
        <f>'Base Proy'!AF91</f>
        <v xml:space="preserve"> </v>
      </c>
      <c r="K53" s="153" t="str">
        <f>'Base Proy'!AG91</f>
        <v xml:space="preserve"> </v>
      </c>
      <c r="L53" s="153" t="str">
        <f>'Base Proy'!AI91</f>
        <v xml:space="preserve"> </v>
      </c>
      <c r="M53" s="153">
        <f>'Base Proy'!AK91</f>
        <v>100</v>
      </c>
      <c r="N53" s="153">
        <f>'Base Proy'!AL91</f>
        <v>82.5</v>
      </c>
      <c r="O53" s="174">
        <f>'Base Proy'!AM91</f>
        <v>0.82499999999999996</v>
      </c>
    </row>
    <row r="54" spans="1:15" s="156" customFormat="1" ht="9.9499999999999993" customHeight="1" x14ac:dyDescent="0.15">
      <c r="A54" s="381"/>
      <c r="B54" s="383"/>
      <c r="C54" s="150" t="str">
        <f>'Base Proy'!V92</f>
        <v>$</v>
      </c>
      <c r="D54" s="151" t="str">
        <f>'Base Proy'!W92</f>
        <v xml:space="preserve"> </v>
      </c>
      <c r="E54" s="151" t="str">
        <f>'Base Proy'!X92</f>
        <v xml:space="preserve"> </v>
      </c>
      <c r="F54" s="151">
        <f>'Base Proy'!Z92</f>
        <v>4142178000</v>
      </c>
      <c r="G54" s="151">
        <f>'Base Proy'!AA92</f>
        <v>4141631629</v>
      </c>
      <c r="H54" s="151">
        <f>'Base Proy'!AC92</f>
        <v>2647367456</v>
      </c>
      <c r="I54" s="151">
        <f>'Base Proy'!AD92</f>
        <v>2585024878</v>
      </c>
      <c r="J54" s="151" t="str">
        <f>'Base Proy'!AF92</f>
        <v xml:space="preserve"> </v>
      </c>
      <c r="K54" s="151" t="str">
        <f>'Base Proy'!AG92</f>
        <v xml:space="preserve"> </v>
      </c>
      <c r="L54" s="151" t="str">
        <f>'Base Proy'!AI92</f>
        <v xml:space="preserve"> </v>
      </c>
      <c r="M54" s="151">
        <f>'Base Proy'!AK92</f>
        <v>6789545456</v>
      </c>
      <c r="N54" s="151">
        <f>'Base Proy'!AL92</f>
        <v>6726656507</v>
      </c>
      <c r="O54" s="175">
        <f>'Base Proy'!AM92</f>
        <v>0.99073738449686288</v>
      </c>
    </row>
    <row r="55" spans="1:15" s="156" customFormat="1" ht="9.9499999999999993" customHeight="1" x14ac:dyDescent="0.15">
      <c r="A55" s="380">
        <f>'Base Proy'!S93</f>
        <v>21</v>
      </c>
      <c r="B55" s="382" t="str">
        <f>'Base Proy'!T93</f>
        <v>(*) Realizar el 100 por ciento de las actividades para la verificacion integral de las empresas de transporte publico de pasajeros.</v>
      </c>
      <c r="C55" s="154" t="str">
        <f>'Base Proy'!V93</f>
        <v>Mag</v>
      </c>
      <c r="D55" s="153" t="str">
        <f>'Base Proy'!W93</f>
        <v xml:space="preserve"> </v>
      </c>
      <c r="E55" s="153" t="str">
        <f>'Base Proy'!X93</f>
        <v xml:space="preserve"> </v>
      </c>
      <c r="F55" s="153" t="str">
        <f>'Base Proy'!Z93</f>
        <v xml:space="preserve"> </v>
      </c>
      <c r="G55" s="153" t="str">
        <f>'Base Proy'!AA93</f>
        <v xml:space="preserve"> </v>
      </c>
      <c r="H55" s="153">
        <f>'Base Proy'!AC93</f>
        <v>100</v>
      </c>
      <c r="I55" s="153">
        <f>'Base Proy'!AD93</f>
        <v>100</v>
      </c>
      <c r="J55" s="153" t="str">
        <f>'Base Proy'!AF93</f>
        <v xml:space="preserve"> </v>
      </c>
      <c r="K55" s="153" t="str">
        <f>'Base Proy'!AG93</f>
        <v xml:space="preserve"> </v>
      </c>
      <c r="L55" s="153" t="str">
        <f>'Base Proy'!AI93</f>
        <v xml:space="preserve"> </v>
      </c>
      <c r="M55" s="153">
        <f>'Base Proy'!AK93</f>
        <v>100</v>
      </c>
      <c r="N55" s="153">
        <f>'Base Proy'!AL93</f>
        <v>100</v>
      </c>
      <c r="O55" s="174">
        <f>'Base Proy'!AM93</f>
        <v>1</v>
      </c>
    </row>
    <row r="56" spans="1:15" s="156" customFormat="1" ht="9.9499999999999993" customHeight="1" x14ac:dyDescent="0.15">
      <c r="A56" s="381"/>
      <c r="B56" s="383"/>
      <c r="C56" s="150" t="str">
        <f>'Base Proy'!V94</f>
        <v>$</v>
      </c>
      <c r="D56" s="151" t="str">
        <f>'Base Proy'!W94</f>
        <v xml:space="preserve"> </v>
      </c>
      <c r="E56" s="151" t="str">
        <f>'Base Proy'!X94</f>
        <v xml:space="preserve"> </v>
      </c>
      <c r="F56" s="151" t="str">
        <f>'Base Proy'!Z94</f>
        <v xml:space="preserve"> </v>
      </c>
      <c r="G56" s="151" t="str">
        <f>'Base Proy'!AA94</f>
        <v xml:space="preserve"> </v>
      </c>
      <c r="H56" s="151">
        <f>'Base Proy'!AC94</f>
        <v>341086130</v>
      </c>
      <c r="I56" s="151">
        <f>'Base Proy'!AD94</f>
        <v>341086130</v>
      </c>
      <c r="J56" s="151" t="str">
        <f>'Base Proy'!AF94</f>
        <v xml:space="preserve"> </v>
      </c>
      <c r="K56" s="151" t="str">
        <f>'Base Proy'!AG94</f>
        <v xml:space="preserve"> </v>
      </c>
      <c r="L56" s="151" t="str">
        <f>'Base Proy'!AI94</f>
        <v xml:space="preserve"> </v>
      </c>
      <c r="M56" s="151">
        <f>'Base Proy'!AK94</f>
        <v>341086130</v>
      </c>
      <c r="N56" s="151">
        <f>'Base Proy'!AL94</f>
        <v>341086130</v>
      </c>
      <c r="O56" s="175">
        <f>'Base Proy'!AM94</f>
        <v>1</v>
      </c>
    </row>
    <row r="57" spans="1:15" s="156" customFormat="1" ht="9.9499999999999993" customHeight="1" x14ac:dyDescent="0.15">
      <c r="A57" s="380">
        <f>'Base Proy'!S95</f>
        <v>22</v>
      </c>
      <c r="B57" s="385" t="str">
        <f>'Base Proy'!T95</f>
        <v>(*) Realizar el 100 por ciento de las acciones necesarias para la instalacion de señales verticales elevadas.</v>
      </c>
      <c r="C57" s="157" t="str">
        <f>'Base Proy'!V95</f>
        <v>Mag</v>
      </c>
      <c r="D57" s="158" t="str">
        <f>'Base Proy'!W95</f>
        <v xml:space="preserve"> </v>
      </c>
      <c r="E57" s="158" t="str">
        <f>'Base Proy'!X95</f>
        <v xml:space="preserve"> </v>
      </c>
      <c r="F57" s="153" t="str">
        <f>'Base Proy'!Z95</f>
        <v xml:space="preserve"> </v>
      </c>
      <c r="G57" s="153" t="str">
        <f>'Base Proy'!AA95</f>
        <v xml:space="preserve"> </v>
      </c>
      <c r="H57" s="153" t="str">
        <f>'Base Proy'!AC95</f>
        <v xml:space="preserve"> </v>
      </c>
      <c r="I57" s="153" t="str">
        <f>'Base Proy'!AD95</f>
        <v xml:space="preserve"> </v>
      </c>
      <c r="J57" s="153">
        <f>'Base Proy'!AF95</f>
        <v>100</v>
      </c>
      <c r="K57" s="153">
        <f>'Base Proy'!AG95</f>
        <v>88.92</v>
      </c>
      <c r="L57" s="153">
        <f>'Base Proy'!AI95</f>
        <v>100</v>
      </c>
      <c r="M57" s="153">
        <f>'Base Proy'!AK95</f>
        <v>100</v>
      </c>
      <c r="N57" s="153">
        <f>'Base Proy'!AL95</f>
        <v>94.460000000000008</v>
      </c>
      <c r="O57" s="174">
        <f>'Base Proy'!AM95</f>
        <v>0.94460000000000011</v>
      </c>
    </row>
    <row r="58" spans="1:15" s="156" customFormat="1" ht="9.9499999999999993" customHeight="1" thickBot="1" x14ac:dyDescent="0.2">
      <c r="A58" s="384"/>
      <c r="B58" s="386"/>
      <c r="C58" s="159" t="str">
        <f>'Base Proy'!V96</f>
        <v>$</v>
      </c>
      <c r="D58" s="160" t="str">
        <f>'Base Proy'!W96</f>
        <v xml:space="preserve"> </v>
      </c>
      <c r="E58" s="160" t="str">
        <f>'Base Proy'!X96</f>
        <v xml:space="preserve"> </v>
      </c>
      <c r="F58" s="161" t="str">
        <f>'Base Proy'!Z96</f>
        <v xml:space="preserve"> </v>
      </c>
      <c r="G58" s="161" t="str">
        <f>'Base Proy'!AA96</f>
        <v xml:space="preserve"> </v>
      </c>
      <c r="H58" s="161" t="str">
        <f>'Base Proy'!AC96</f>
        <v xml:space="preserve"> </v>
      </c>
      <c r="I58" s="161" t="str">
        <f>'Base Proy'!AD96</f>
        <v xml:space="preserve"> </v>
      </c>
      <c r="J58" s="161">
        <f>'Base Proy'!AF96</f>
        <v>76780119379</v>
      </c>
      <c r="K58" s="161">
        <f>'Base Proy'!AG96</f>
        <v>68270088647</v>
      </c>
      <c r="L58" s="161">
        <f>'Base Proy'!AI96</f>
        <v>101952211000</v>
      </c>
      <c r="M58" s="161">
        <f>'Base Proy'!AK96</f>
        <v>178732330379</v>
      </c>
      <c r="N58" s="161">
        <f>'Base Proy'!AL96</f>
        <v>106394857098</v>
      </c>
      <c r="O58" s="176">
        <f>'Base Proy'!AM96</f>
        <v>0.57836627682494268</v>
      </c>
    </row>
    <row r="59" spans="1:15" s="146" customFormat="1" ht="9" customHeight="1" x14ac:dyDescent="0.3">
      <c r="O59" s="177"/>
    </row>
  </sheetData>
  <mergeCells count="73">
    <mergeCell ref="K5:L5"/>
    <mergeCell ref="F11:G11"/>
    <mergeCell ref="H11:I11"/>
    <mergeCell ref="J11:K11"/>
    <mergeCell ref="E2:F3"/>
    <mergeCell ref="H10:I10"/>
    <mergeCell ref="J10:K10"/>
    <mergeCell ref="E6:E7"/>
    <mergeCell ref="F6:F7"/>
    <mergeCell ref="E5:F5"/>
    <mergeCell ref="G5:H5"/>
    <mergeCell ref="I5:J5"/>
    <mergeCell ref="G6:G7"/>
    <mergeCell ref="H6:H7"/>
    <mergeCell ref="I6:I7"/>
    <mergeCell ref="J6:J7"/>
    <mergeCell ref="K6:K7"/>
    <mergeCell ref="G2:N3"/>
    <mergeCell ref="L6:L7"/>
    <mergeCell ref="M6:M7"/>
    <mergeCell ref="A17:A18"/>
    <mergeCell ref="B17:B18"/>
    <mergeCell ref="A13:A14"/>
    <mergeCell ref="B13:B14"/>
    <mergeCell ref="C13:C14"/>
    <mergeCell ref="H13:I13"/>
    <mergeCell ref="J13:K13"/>
    <mergeCell ref="M13:O13"/>
    <mergeCell ref="A15:A16"/>
    <mergeCell ref="B15:B16"/>
    <mergeCell ref="D13:E13"/>
    <mergeCell ref="F13:G13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B47:B48"/>
    <mergeCell ref="A37:A38"/>
    <mergeCell ref="B37:B38"/>
    <mergeCell ref="A39:A40"/>
    <mergeCell ref="B39:B40"/>
    <mergeCell ref="A41:A42"/>
    <mergeCell ref="B41:B42"/>
    <mergeCell ref="N6:N7"/>
    <mergeCell ref="A55:A56"/>
    <mergeCell ref="B55:B56"/>
    <mergeCell ref="A57:A58"/>
    <mergeCell ref="B57:B58"/>
    <mergeCell ref="A49:A50"/>
    <mergeCell ref="B49:B50"/>
    <mergeCell ref="A51:A52"/>
    <mergeCell ref="B51:B52"/>
    <mergeCell ref="A53:A54"/>
    <mergeCell ref="B53:B54"/>
    <mergeCell ref="A43:A44"/>
    <mergeCell ref="B43:B44"/>
    <mergeCell ref="A45:A46"/>
    <mergeCell ref="B45:B46"/>
    <mergeCell ref="A47:A48"/>
  </mergeCells>
  <printOptions horizontalCentered="1" verticalCentered="1"/>
  <pageMargins left="0" right="0" top="0" bottom="0" header="0" footer="0"/>
  <pageSetup scale="70" orientation="landscape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Z366"/>
  <sheetViews>
    <sheetView topLeftCell="D1" zoomScale="70" zoomScaleNormal="70" workbookViewId="0">
      <pane ySplit="1" topLeftCell="A77" activePane="bottomLeft" state="frozen"/>
      <selection pane="bottomLeft" activeCell="Y11" sqref="Y11"/>
    </sheetView>
  </sheetViews>
  <sheetFormatPr baseColWidth="10" defaultColWidth="9.7109375" defaultRowHeight="15" x14ac:dyDescent="0.25"/>
  <cols>
    <col min="1" max="1" width="11.7109375" style="1" customWidth="1"/>
    <col min="2" max="2" width="26.85546875" style="1" customWidth="1"/>
    <col min="3" max="3" width="9.7109375" style="1" customWidth="1"/>
    <col min="4" max="4" width="9.7109375" style="1"/>
    <col min="5" max="9" width="9.7109375" style="1" customWidth="1"/>
    <col min="10" max="11" width="9.7109375" style="1"/>
    <col min="12" max="12" width="23.5703125" style="1" customWidth="1"/>
    <col min="13" max="17" width="9.7109375" style="1"/>
    <col min="18" max="18" width="12.85546875" style="1" customWidth="1"/>
    <col min="19" max="19" width="9.7109375" style="1"/>
    <col min="20" max="20" width="9.7109375" style="210"/>
    <col min="21" max="22" width="9.140625" style="208" customWidth="1"/>
    <col min="23" max="23" width="9.42578125" style="12" customWidth="1"/>
    <col min="24" max="16384" width="9.7109375" style="1"/>
  </cols>
  <sheetData>
    <row r="1" spans="1:23" s="7" customFormat="1" ht="10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173</v>
      </c>
      <c r="G1" s="8" t="s">
        <v>174</v>
      </c>
      <c r="H1" s="8" t="s">
        <v>175</v>
      </c>
      <c r="I1" s="8" t="s">
        <v>176</v>
      </c>
      <c r="J1" s="8" t="s">
        <v>177</v>
      </c>
      <c r="K1" s="8" t="s">
        <v>178</v>
      </c>
      <c r="L1" s="8" t="s">
        <v>179</v>
      </c>
      <c r="M1" s="8" t="s">
        <v>180</v>
      </c>
      <c r="N1" s="8" t="s">
        <v>182</v>
      </c>
      <c r="O1" s="8" t="s">
        <v>183</v>
      </c>
      <c r="P1" s="8" t="s">
        <v>184</v>
      </c>
      <c r="Q1" s="8" t="s">
        <v>185</v>
      </c>
      <c r="R1" s="8" t="s">
        <v>186</v>
      </c>
      <c r="S1" s="8" t="s">
        <v>187</v>
      </c>
      <c r="T1" s="209" t="s">
        <v>188</v>
      </c>
      <c r="U1" s="209" t="s">
        <v>189</v>
      </c>
      <c r="V1" s="209" t="s">
        <v>190</v>
      </c>
      <c r="W1" s="13" t="s">
        <v>245</v>
      </c>
    </row>
    <row r="2" spans="1:23" x14ac:dyDescent="0.25">
      <c r="A2" s="1">
        <v>841872982</v>
      </c>
      <c r="B2" s="1" t="s">
        <v>402</v>
      </c>
      <c r="C2" s="1">
        <v>5</v>
      </c>
      <c r="D2" s="1">
        <v>2020</v>
      </c>
      <c r="E2" s="1">
        <v>2</v>
      </c>
      <c r="F2" s="1">
        <v>95</v>
      </c>
      <c r="G2" s="1">
        <v>113</v>
      </c>
      <c r="H2" s="1">
        <v>177</v>
      </c>
      <c r="I2" s="1">
        <v>143</v>
      </c>
      <c r="J2" s="1">
        <v>223</v>
      </c>
      <c r="K2" s="1">
        <v>170</v>
      </c>
      <c r="L2" s="1" t="s">
        <v>5</v>
      </c>
      <c r="M2" s="1" t="s">
        <v>6</v>
      </c>
      <c r="N2" s="1">
        <v>1</v>
      </c>
      <c r="O2" s="1" t="s">
        <v>7</v>
      </c>
      <c r="P2" s="1">
        <v>2016</v>
      </c>
      <c r="Q2" s="1">
        <v>2000</v>
      </c>
      <c r="R2" s="1">
        <v>2000</v>
      </c>
      <c r="S2" s="1">
        <v>2414</v>
      </c>
      <c r="T2" s="210">
        <v>120.7</v>
      </c>
    </row>
    <row r="3" spans="1:23" x14ac:dyDescent="0.25">
      <c r="A3" s="1">
        <v>841872982</v>
      </c>
      <c r="B3" s="1" t="s">
        <v>402</v>
      </c>
      <c r="C3" s="1">
        <v>5</v>
      </c>
      <c r="D3" s="1">
        <v>2020</v>
      </c>
      <c r="E3" s="1">
        <v>2</v>
      </c>
      <c r="F3" s="1">
        <v>95</v>
      </c>
      <c r="G3" s="1">
        <v>113</v>
      </c>
      <c r="H3" s="1">
        <v>177</v>
      </c>
      <c r="I3" s="1">
        <v>143</v>
      </c>
      <c r="J3" s="1">
        <v>223</v>
      </c>
      <c r="K3" s="1">
        <v>170</v>
      </c>
      <c r="L3" s="1" t="s">
        <v>5</v>
      </c>
      <c r="M3" s="1" t="s">
        <v>6</v>
      </c>
      <c r="N3" s="1">
        <v>1</v>
      </c>
      <c r="O3" s="1" t="s">
        <v>7</v>
      </c>
      <c r="P3" s="1">
        <v>2017</v>
      </c>
      <c r="Q3" s="1">
        <v>10000</v>
      </c>
      <c r="R3" s="1">
        <v>6638</v>
      </c>
      <c r="S3" s="1">
        <v>6218</v>
      </c>
      <c r="T3" s="210">
        <v>93.67</v>
      </c>
    </row>
    <row r="4" spans="1:23" x14ac:dyDescent="0.25">
      <c r="A4" s="1">
        <v>841872982</v>
      </c>
      <c r="B4" s="1" t="s">
        <v>402</v>
      </c>
      <c r="C4" s="1">
        <v>5</v>
      </c>
      <c r="D4" s="1">
        <v>2020</v>
      </c>
      <c r="E4" s="1">
        <v>2</v>
      </c>
      <c r="F4" s="1">
        <v>95</v>
      </c>
      <c r="G4" s="1">
        <v>113</v>
      </c>
      <c r="H4" s="1">
        <v>177</v>
      </c>
      <c r="I4" s="1">
        <v>143</v>
      </c>
      <c r="J4" s="1">
        <v>223</v>
      </c>
      <c r="K4" s="1">
        <v>170</v>
      </c>
      <c r="L4" s="1" t="s">
        <v>5</v>
      </c>
      <c r="M4" s="1" t="s">
        <v>6</v>
      </c>
      <c r="N4" s="1">
        <v>1</v>
      </c>
      <c r="O4" s="1" t="s">
        <v>7</v>
      </c>
      <c r="P4" s="1">
        <v>2018</v>
      </c>
      <c r="Q4" s="1">
        <v>10000</v>
      </c>
      <c r="R4" s="1">
        <v>11457</v>
      </c>
      <c r="S4" s="1">
        <v>11457</v>
      </c>
      <c r="T4" s="210">
        <v>100</v>
      </c>
    </row>
    <row r="5" spans="1:23" x14ac:dyDescent="0.25">
      <c r="A5" s="1">
        <v>841872982</v>
      </c>
      <c r="B5" s="1" t="s">
        <v>402</v>
      </c>
      <c r="C5" s="1">
        <v>5</v>
      </c>
      <c r="D5" s="1">
        <v>2020</v>
      </c>
      <c r="E5" s="1">
        <v>2</v>
      </c>
      <c r="F5" s="1">
        <v>95</v>
      </c>
      <c r="G5" s="1">
        <v>113</v>
      </c>
      <c r="H5" s="1">
        <v>177</v>
      </c>
      <c r="I5" s="1">
        <v>143</v>
      </c>
      <c r="J5" s="1">
        <v>223</v>
      </c>
      <c r="K5" s="1">
        <v>170</v>
      </c>
      <c r="L5" s="1" t="s">
        <v>5</v>
      </c>
      <c r="M5" s="1" t="s">
        <v>6</v>
      </c>
      <c r="N5" s="1">
        <v>1</v>
      </c>
      <c r="O5" s="1" t="s">
        <v>7</v>
      </c>
      <c r="P5" s="1">
        <v>2019</v>
      </c>
      <c r="Q5" s="1">
        <v>10000</v>
      </c>
      <c r="R5" s="1">
        <v>8479</v>
      </c>
      <c r="S5" s="1">
        <v>8479</v>
      </c>
      <c r="T5" s="210">
        <v>100</v>
      </c>
      <c r="W5" s="208"/>
    </row>
    <row r="6" spans="1:23" x14ac:dyDescent="0.25">
      <c r="A6" s="1">
        <v>841872982</v>
      </c>
      <c r="B6" s="1" t="s">
        <v>402</v>
      </c>
      <c r="C6" s="1">
        <v>5</v>
      </c>
      <c r="D6" s="1">
        <v>2020</v>
      </c>
      <c r="E6" s="1">
        <v>2</v>
      </c>
      <c r="F6" s="1">
        <v>95</v>
      </c>
      <c r="G6" s="1">
        <v>113</v>
      </c>
      <c r="H6" s="1">
        <v>177</v>
      </c>
      <c r="I6" s="1">
        <v>143</v>
      </c>
      <c r="J6" s="1">
        <v>223</v>
      </c>
      <c r="K6" s="1">
        <v>170</v>
      </c>
      <c r="L6" s="1" t="s">
        <v>5</v>
      </c>
      <c r="M6" s="1" t="s">
        <v>6</v>
      </c>
      <c r="N6" s="1">
        <v>1</v>
      </c>
      <c r="O6" s="1" t="s">
        <v>7</v>
      </c>
      <c r="P6" s="1">
        <v>2020</v>
      </c>
      <c r="Q6" s="1">
        <v>3000</v>
      </c>
      <c r="R6" s="1">
        <v>6432</v>
      </c>
      <c r="S6" s="1">
        <v>3939</v>
      </c>
      <c r="T6" s="210">
        <v>61.24</v>
      </c>
      <c r="U6" s="208">
        <v>92.88</v>
      </c>
      <c r="V6" s="208">
        <v>92.88</v>
      </c>
      <c r="W6" s="208">
        <f>100-Magnitud_Metaproducto[[#This Row],[% Avance total Plan de Desarrollo]]</f>
        <v>7.1200000000000045</v>
      </c>
    </row>
    <row r="7" spans="1:23" x14ac:dyDescent="0.25">
      <c r="A7" s="1">
        <v>841872982</v>
      </c>
      <c r="B7" s="1" t="s">
        <v>404</v>
      </c>
      <c r="C7" s="1">
        <v>5</v>
      </c>
      <c r="D7" s="1">
        <v>2020</v>
      </c>
      <c r="E7" s="1">
        <v>2</v>
      </c>
      <c r="F7" s="1">
        <v>95</v>
      </c>
      <c r="G7" s="1">
        <v>113</v>
      </c>
      <c r="H7" s="1">
        <v>177</v>
      </c>
      <c r="I7" s="1">
        <v>143</v>
      </c>
      <c r="J7" s="1">
        <v>224</v>
      </c>
      <c r="K7" s="1">
        <v>171</v>
      </c>
      <c r="L7" s="1" t="s">
        <v>8</v>
      </c>
      <c r="M7" s="1" t="s">
        <v>6</v>
      </c>
      <c r="N7" s="1">
        <v>1</v>
      </c>
      <c r="O7" s="1" t="s">
        <v>7</v>
      </c>
      <c r="P7" s="1">
        <v>2016</v>
      </c>
      <c r="Q7" s="1">
        <v>100</v>
      </c>
      <c r="R7" s="1">
        <v>100</v>
      </c>
      <c r="S7" s="1">
        <v>104.25</v>
      </c>
      <c r="T7" s="210">
        <v>104.25</v>
      </c>
      <c r="W7" s="208"/>
    </row>
    <row r="8" spans="1:23" x14ac:dyDescent="0.25">
      <c r="A8" s="1">
        <v>841872982</v>
      </c>
      <c r="B8" s="1" t="s">
        <v>404</v>
      </c>
      <c r="C8" s="1">
        <v>5</v>
      </c>
      <c r="D8" s="1">
        <v>2020</v>
      </c>
      <c r="E8" s="1">
        <v>2</v>
      </c>
      <c r="F8" s="1">
        <v>95</v>
      </c>
      <c r="G8" s="1">
        <v>113</v>
      </c>
      <c r="H8" s="1">
        <v>177</v>
      </c>
      <c r="I8" s="1">
        <v>143</v>
      </c>
      <c r="J8" s="1">
        <v>224</v>
      </c>
      <c r="K8" s="1">
        <v>171</v>
      </c>
      <c r="L8" s="1" t="s">
        <v>8</v>
      </c>
      <c r="M8" s="1" t="s">
        <v>6</v>
      </c>
      <c r="N8" s="1">
        <v>1</v>
      </c>
      <c r="O8" s="1" t="s">
        <v>7</v>
      </c>
      <c r="P8" s="1">
        <v>2017</v>
      </c>
      <c r="Q8" s="1">
        <v>750</v>
      </c>
      <c r="R8" s="1">
        <v>785.72</v>
      </c>
      <c r="S8" s="1">
        <v>765.72</v>
      </c>
      <c r="T8" s="210">
        <v>97.45</v>
      </c>
      <c r="W8" s="208"/>
    </row>
    <row r="9" spans="1:23" x14ac:dyDescent="0.25">
      <c r="A9" s="1">
        <v>841872982</v>
      </c>
      <c r="B9" s="1" t="s">
        <v>404</v>
      </c>
      <c r="C9" s="1">
        <v>5</v>
      </c>
      <c r="D9" s="1">
        <v>2020</v>
      </c>
      <c r="E9" s="1">
        <v>2</v>
      </c>
      <c r="F9" s="1">
        <v>95</v>
      </c>
      <c r="G9" s="1">
        <v>113</v>
      </c>
      <c r="H9" s="1">
        <v>177</v>
      </c>
      <c r="I9" s="1">
        <v>143</v>
      </c>
      <c r="J9" s="1">
        <v>224</v>
      </c>
      <c r="K9" s="1">
        <v>171</v>
      </c>
      <c r="L9" s="1" t="s">
        <v>8</v>
      </c>
      <c r="M9" s="1" t="s">
        <v>6</v>
      </c>
      <c r="N9" s="1">
        <v>1</v>
      </c>
      <c r="O9" s="1" t="s">
        <v>7</v>
      </c>
      <c r="P9" s="1">
        <v>2018</v>
      </c>
      <c r="Q9" s="1">
        <v>750</v>
      </c>
      <c r="R9" s="1">
        <v>527.1</v>
      </c>
      <c r="S9" s="1">
        <v>527.1</v>
      </c>
      <c r="T9" s="210">
        <v>100</v>
      </c>
      <c r="W9" s="208"/>
    </row>
    <row r="10" spans="1:23" x14ac:dyDescent="0.25">
      <c r="A10" s="1">
        <v>841872982</v>
      </c>
      <c r="B10" s="1" t="s">
        <v>404</v>
      </c>
      <c r="C10" s="1">
        <v>5</v>
      </c>
      <c r="D10" s="1">
        <v>2020</v>
      </c>
      <c r="E10" s="1">
        <v>2</v>
      </c>
      <c r="F10" s="1">
        <v>95</v>
      </c>
      <c r="G10" s="1">
        <v>113</v>
      </c>
      <c r="H10" s="1">
        <v>177</v>
      </c>
      <c r="I10" s="1">
        <v>143</v>
      </c>
      <c r="J10" s="1">
        <v>224</v>
      </c>
      <c r="K10" s="1">
        <v>171</v>
      </c>
      <c r="L10" s="1" t="s">
        <v>8</v>
      </c>
      <c r="M10" s="1" t="s">
        <v>6</v>
      </c>
      <c r="N10" s="1">
        <v>1</v>
      </c>
      <c r="O10" s="1" t="s">
        <v>7</v>
      </c>
      <c r="P10" s="1">
        <v>2019</v>
      </c>
      <c r="Q10" s="1">
        <v>750</v>
      </c>
      <c r="R10" s="1">
        <v>555</v>
      </c>
      <c r="S10" s="1">
        <v>522.12</v>
      </c>
      <c r="T10" s="210">
        <v>94.08</v>
      </c>
      <c r="W10" s="208"/>
    </row>
    <row r="11" spans="1:23" x14ac:dyDescent="0.25">
      <c r="A11" s="1">
        <v>841872982</v>
      </c>
      <c r="B11" s="1" t="s">
        <v>404</v>
      </c>
      <c r="C11" s="1">
        <v>5</v>
      </c>
      <c r="D11" s="1">
        <v>2020</v>
      </c>
      <c r="E11" s="1">
        <v>2</v>
      </c>
      <c r="F11" s="1">
        <v>95</v>
      </c>
      <c r="G11" s="1">
        <v>113</v>
      </c>
      <c r="H11" s="1">
        <v>177</v>
      </c>
      <c r="I11" s="1">
        <v>143</v>
      </c>
      <c r="J11" s="1">
        <v>224</v>
      </c>
      <c r="K11" s="1">
        <v>171</v>
      </c>
      <c r="L11" s="1" t="s">
        <v>8</v>
      </c>
      <c r="M11" s="1" t="s">
        <v>6</v>
      </c>
      <c r="N11" s="1">
        <v>1</v>
      </c>
      <c r="O11" s="1" t="s">
        <v>7</v>
      </c>
      <c r="P11" s="1">
        <v>2020</v>
      </c>
      <c r="Q11" s="1">
        <v>250</v>
      </c>
      <c r="R11" s="1">
        <v>680.81</v>
      </c>
      <c r="S11" s="1">
        <v>437.3</v>
      </c>
      <c r="T11" s="210">
        <v>64.23</v>
      </c>
      <c r="U11" s="208">
        <v>90.63</v>
      </c>
      <c r="V11" s="208">
        <v>90.63</v>
      </c>
      <c r="W11" s="208">
        <f>100-Magnitud_Metaproducto[[#This Row],[% Avance total Plan de Desarrollo]]</f>
        <v>9.3700000000000045</v>
      </c>
    </row>
    <row r="12" spans="1:23" x14ac:dyDescent="0.25">
      <c r="A12" s="1">
        <v>841872982</v>
      </c>
      <c r="B12" s="1" t="s">
        <v>405</v>
      </c>
      <c r="C12" s="1">
        <v>5</v>
      </c>
      <c r="D12" s="1">
        <v>2020</v>
      </c>
      <c r="E12" s="1">
        <v>2</v>
      </c>
      <c r="F12" s="1">
        <v>95</v>
      </c>
      <c r="G12" s="1">
        <v>113</v>
      </c>
      <c r="H12" s="1">
        <v>177</v>
      </c>
      <c r="I12" s="1">
        <v>144</v>
      </c>
      <c r="J12" s="1">
        <v>230</v>
      </c>
      <c r="K12" s="1">
        <v>177</v>
      </c>
      <c r="L12" s="1" t="s">
        <v>9</v>
      </c>
      <c r="M12" s="1" t="s">
        <v>6</v>
      </c>
      <c r="N12" s="1">
        <v>1</v>
      </c>
      <c r="O12" s="1" t="s">
        <v>7</v>
      </c>
      <c r="P12" s="1">
        <v>2016</v>
      </c>
      <c r="Q12" s="1">
        <v>6.25</v>
      </c>
      <c r="R12" s="1">
        <v>6.25</v>
      </c>
      <c r="S12" s="1">
        <v>5.25</v>
      </c>
      <c r="T12" s="210">
        <v>84</v>
      </c>
      <c r="W12" s="208"/>
    </row>
    <row r="13" spans="1:23" x14ac:dyDescent="0.25">
      <c r="A13" s="1">
        <v>841872982</v>
      </c>
      <c r="B13" s="1" t="s">
        <v>405</v>
      </c>
      <c r="C13" s="1">
        <v>5</v>
      </c>
      <c r="D13" s="1">
        <v>2020</v>
      </c>
      <c r="E13" s="1">
        <v>2</v>
      </c>
      <c r="F13" s="1">
        <v>95</v>
      </c>
      <c r="G13" s="1">
        <v>113</v>
      </c>
      <c r="H13" s="1">
        <v>177</v>
      </c>
      <c r="I13" s="1">
        <v>144</v>
      </c>
      <c r="J13" s="1">
        <v>230</v>
      </c>
      <c r="K13" s="1">
        <v>177</v>
      </c>
      <c r="L13" s="1" t="s">
        <v>9</v>
      </c>
      <c r="M13" s="1" t="s">
        <v>6</v>
      </c>
      <c r="N13" s="1">
        <v>1</v>
      </c>
      <c r="O13" s="1" t="s">
        <v>7</v>
      </c>
      <c r="P13" s="1">
        <v>2017</v>
      </c>
      <c r="Q13" s="1">
        <v>18.75</v>
      </c>
      <c r="R13" s="1">
        <v>19.75</v>
      </c>
      <c r="S13" s="1">
        <v>19.75</v>
      </c>
      <c r="T13" s="210">
        <v>100</v>
      </c>
      <c r="W13" s="208"/>
    </row>
    <row r="14" spans="1:23" x14ac:dyDescent="0.25">
      <c r="A14" s="1">
        <v>841872982</v>
      </c>
      <c r="B14" s="1" t="s">
        <v>405</v>
      </c>
      <c r="C14" s="1">
        <v>5</v>
      </c>
      <c r="D14" s="1">
        <v>2020</v>
      </c>
      <c r="E14" s="1">
        <v>2</v>
      </c>
      <c r="F14" s="1">
        <v>95</v>
      </c>
      <c r="G14" s="1">
        <v>113</v>
      </c>
      <c r="H14" s="1">
        <v>177</v>
      </c>
      <c r="I14" s="1">
        <v>144</v>
      </c>
      <c r="J14" s="1">
        <v>230</v>
      </c>
      <c r="K14" s="1">
        <v>177</v>
      </c>
      <c r="L14" s="1" t="s">
        <v>9</v>
      </c>
      <c r="M14" s="1" t="s">
        <v>6</v>
      </c>
      <c r="N14" s="1">
        <v>1</v>
      </c>
      <c r="O14" s="1" t="s">
        <v>7</v>
      </c>
      <c r="P14" s="1">
        <v>2018</v>
      </c>
      <c r="Q14" s="1">
        <v>25</v>
      </c>
      <c r="R14" s="1">
        <v>25</v>
      </c>
      <c r="S14" s="1">
        <v>24.56</v>
      </c>
      <c r="T14" s="210">
        <v>98.24</v>
      </c>
      <c r="W14" s="208"/>
    </row>
    <row r="15" spans="1:23" x14ac:dyDescent="0.25">
      <c r="A15" s="1">
        <v>841872982</v>
      </c>
      <c r="B15" s="1" t="s">
        <v>405</v>
      </c>
      <c r="C15" s="1">
        <v>5</v>
      </c>
      <c r="D15" s="1">
        <v>2020</v>
      </c>
      <c r="E15" s="1">
        <v>2</v>
      </c>
      <c r="F15" s="1">
        <v>95</v>
      </c>
      <c r="G15" s="1">
        <v>113</v>
      </c>
      <c r="H15" s="1">
        <v>177</v>
      </c>
      <c r="I15" s="1">
        <v>144</v>
      </c>
      <c r="J15" s="1">
        <v>230</v>
      </c>
      <c r="K15" s="1">
        <v>177</v>
      </c>
      <c r="L15" s="1" t="s">
        <v>9</v>
      </c>
      <c r="M15" s="1" t="s">
        <v>6</v>
      </c>
      <c r="N15" s="1">
        <v>1</v>
      </c>
      <c r="O15" s="1" t="s">
        <v>7</v>
      </c>
      <c r="P15" s="1">
        <v>2019</v>
      </c>
      <c r="Q15" s="1">
        <v>25</v>
      </c>
      <c r="R15" s="1">
        <v>50.44</v>
      </c>
      <c r="S15" s="1">
        <v>50.44</v>
      </c>
      <c r="T15" s="210">
        <v>100</v>
      </c>
      <c r="W15" s="208"/>
    </row>
    <row r="16" spans="1:23" x14ac:dyDescent="0.25">
      <c r="A16" s="1">
        <v>841872982</v>
      </c>
      <c r="B16" s="1" t="s">
        <v>405</v>
      </c>
      <c r="C16" s="1">
        <v>5</v>
      </c>
      <c r="D16" s="1">
        <v>2020</v>
      </c>
      <c r="E16" s="1">
        <v>2</v>
      </c>
      <c r="F16" s="1">
        <v>95</v>
      </c>
      <c r="G16" s="1">
        <v>113</v>
      </c>
      <c r="H16" s="1">
        <v>177</v>
      </c>
      <c r="I16" s="1">
        <v>144</v>
      </c>
      <c r="J16" s="1">
        <v>230</v>
      </c>
      <c r="K16" s="1">
        <v>177</v>
      </c>
      <c r="L16" s="1" t="s">
        <v>9</v>
      </c>
      <c r="M16" s="1" t="s">
        <v>6</v>
      </c>
      <c r="N16" s="1">
        <v>1</v>
      </c>
      <c r="O16" s="1" t="s">
        <v>7</v>
      </c>
      <c r="P16" s="1">
        <v>2020</v>
      </c>
      <c r="Q16" s="1">
        <v>25</v>
      </c>
      <c r="R16" s="1">
        <v>0</v>
      </c>
      <c r="S16" s="1">
        <v>0</v>
      </c>
      <c r="T16" s="210">
        <v>0</v>
      </c>
      <c r="U16" s="208">
        <v>100</v>
      </c>
      <c r="V16" s="208">
        <v>100</v>
      </c>
      <c r="W16" s="208">
        <f>100-Magnitud_Metaproducto[[#This Row],[% Avance total Plan de Desarrollo]]</f>
        <v>0</v>
      </c>
    </row>
    <row r="17" spans="1:23" x14ac:dyDescent="0.25">
      <c r="A17" s="1">
        <v>841872982</v>
      </c>
      <c r="B17" s="1" t="s">
        <v>406</v>
      </c>
      <c r="C17" s="1">
        <v>5</v>
      </c>
      <c r="D17" s="1">
        <v>2020</v>
      </c>
      <c r="E17" s="1">
        <v>2</v>
      </c>
      <c r="F17" s="1">
        <v>95</v>
      </c>
      <c r="G17" s="1">
        <v>113</v>
      </c>
      <c r="H17" s="1">
        <v>177</v>
      </c>
      <c r="I17" s="1">
        <v>144</v>
      </c>
      <c r="J17" s="1">
        <v>231</v>
      </c>
      <c r="K17" s="1">
        <v>178</v>
      </c>
      <c r="L17" s="1" t="s">
        <v>10</v>
      </c>
      <c r="M17" s="1" t="s">
        <v>6</v>
      </c>
      <c r="N17" s="1">
        <v>1</v>
      </c>
      <c r="O17" s="1" t="s">
        <v>7</v>
      </c>
      <c r="P17" s="1">
        <v>2016</v>
      </c>
      <c r="Q17" s="1">
        <v>5</v>
      </c>
      <c r="R17" s="1">
        <v>5</v>
      </c>
      <c r="S17" s="1">
        <v>5</v>
      </c>
      <c r="T17" s="210">
        <v>100</v>
      </c>
      <c r="W17" s="208"/>
    </row>
    <row r="18" spans="1:23" x14ac:dyDescent="0.25">
      <c r="A18" s="1">
        <v>841872982</v>
      </c>
      <c r="B18" s="1" t="s">
        <v>406</v>
      </c>
      <c r="C18" s="1">
        <v>5</v>
      </c>
      <c r="D18" s="1">
        <v>2020</v>
      </c>
      <c r="E18" s="1">
        <v>2</v>
      </c>
      <c r="F18" s="1">
        <v>95</v>
      </c>
      <c r="G18" s="1">
        <v>113</v>
      </c>
      <c r="H18" s="1">
        <v>177</v>
      </c>
      <c r="I18" s="1">
        <v>144</v>
      </c>
      <c r="J18" s="1">
        <v>231</v>
      </c>
      <c r="K18" s="1">
        <v>178</v>
      </c>
      <c r="L18" s="1" t="s">
        <v>10</v>
      </c>
      <c r="M18" s="1" t="s">
        <v>6</v>
      </c>
      <c r="N18" s="1">
        <v>1</v>
      </c>
      <c r="O18" s="1" t="s">
        <v>7</v>
      </c>
      <c r="P18" s="1">
        <v>2017</v>
      </c>
      <c r="Q18" s="1">
        <v>20</v>
      </c>
      <c r="R18" s="1">
        <v>30</v>
      </c>
      <c r="S18" s="1">
        <v>30</v>
      </c>
      <c r="T18" s="210">
        <v>100</v>
      </c>
      <c r="W18" s="208"/>
    </row>
    <row r="19" spans="1:23" x14ac:dyDescent="0.25">
      <c r="A19" s="1">
        <v>841872982</v>
      </c>
      <c r="B19" s="1" t="s">
        <v>406</v>
      </c>
      <c r="C19" s="1">
        <v>5</v>
      </c>
      <c r="D19" s="1">
        <v>2020</v>
      </c>
      <c r="E19" s="1">
        <v>2</v>
      </c>
      <c r="F19" s="1">
        <v>95</v>
      </c>
      <c r="G19" s="1">
        <v>113</v>
      </c>
      <c r="H19" s="1">
        <v>177</v>
      </c>
      <c r="I19" s="1">
        <v>144</v>
      </c>
      <c r="J19" s="1">
        <v>231</v>
      </c>
      <c r="K19" s="1">
        <v>178</v>
      </c>
      <c r="L19" s="1" t="s">
        <v>10</v>
      </c>
      <c r="M19" s="1" t="s">
        <v>6</v>
      </c>
      <c r="N19" s="1">
        <v>1</v>
      </c>
      <c r="O19" s="1" t="s">
        <v>7</v>
      </c>
      <c r="P19" s="1">
        <v>2018</v>
      </c>
      <c r="Q19" s="1">
        <v>20</v>
      </c>
      <c r="R19" s="1">
        <v>25</v>
      </c>
      <c r="S19" s="1">
        <v>25</v>
      </c>
      <c r="T19" s="210">
        <v>100</v>
      </c>
      <c r="W19" s="208"/>
    </row>
    <row r="20" spans="1:23" x14ac:dyDescent="0.25">
      <c r="A20" s="1">
        <v>841872982</v>
      </c>
      <c r="B20" s="1" t="s">
        <v>406</v>
      </c>
      <c r="C20" s="1">
        <v>5</v>
      </c>
      <c r="D20" s="1">
        <v>2020</v>
      </c>
      <c r="E20" s="1">
        <v>2</v>
      </c>
      <c r="F20" s="1">
        <v>95</v>
      </c>
      <c r="G20" s="1">
        <v>113</v>
      </c>
      <c r="H20" s="1">
        <v>177</v>
      </c>
      <c r="I20" s="1">
        <v>144</v>
      </c>
      <c r="J20" s="1">
        <v>231</v>
      </c>
      <c r="K20" s="1">
        <v>178</v>
      </c>
      <c r="L20" s="1" t="s">
        <v>10</v>
      </c>
      <c r="M20" s="1" t="s">
        <v>6</v>
      </c>
      <c r="N20" s="1">
        <v>1</v>
      </c>
      <c r="O20" s="1" t="s">
        <v>7</v>
      </c>
      <c r="P20" s="1">
        <v>2019</v>
      </c>
      <c r="Q20" s="1">
        <v>55</v>
      </c>
      <c r="R20" s="1">
        <v>39</v>
      </c>
      <c r="S20" s="1">
        <v>39</v>
      </c>
      <c r="T20" s="210">
        <v>100</v>
      </c>
      <c r="W20" s="208"/>
    </row>
    <row r="21" spans="1:23" x14ac:dyDescent="0.25">
      <c r="A21" s="1">
        <v>841872982</v>
      </c>
      <c r="B21" s="1" t="s">
        <v>406</v>
      </c>
      <c r="C21" s="1">
        <v>5</v>
      </c>
      <c r="D21" s="1">
        <v>2020</v>
      </c>
      <c r="E21" s="1">
        <v>2</v>
      </c>
      <c r="F21" s="1">
        <v>95</v>
      </c>
      <c r="G21" s="1">
        <v>113</v>
      </c>
      <c r="H21" s="1">
        <v>177</v>
      </c>
      <c r="I21" s="1">
        <v>144</v>
      </c>
      <c r="J21" s="1">
        <v>231</v>
      </c>
      <c r="K21" s="1">
        <v>178</v>
      </c>
      <c r="L21" s="1" t="s">
        <v>10</v>
      </c>
      <c r="M21" s="1" t="s">
        <v>6</v>
      </c>
      <c r="N21" s="1">
        <v>1</v>
      </c>
      <c r="O21" s="1" t="s">
        <v>7</v>
      </c>
      <c r="P21" s="1">
        <v>2020</v>
      </c>
      <c r="Q21" s="1">
        <v>0</v>
      </c>
      <c r="R21" s="1">
        <v>1</v>
      </c>
      <c r="S21" s="1">
        <v>1</v>
      </c>
      <c r="T21" s="210">
        <v>100</v>
      </c>
      <c r="U21" s="208">
        <v>100</v>
      </c>
      <c r="V21" s="208">
        <v>100</v>
      </c>
      <c r="W21" s="208">
        <f>100-Magnitud_Metaproducto[[#This Row],[% Avance total Plan de Desarrollo]]</f>
        <v>0</v>
      </c>
    </row>
    <row r="22" spans="1:23" x14ac:dyDescent="0.25">
      <c r="A22" s="1">
        <v>841872982</v>
      </c>
      <c r="B22" s="1" t="s">
        <v>407</v>
      </c>
      <c r="C22" s="1">
        <v>5</v>
      </c>
      <c r="D22" s="1">
        <v>2020</v>
      </c>
      <c r="E22" s="1">
        <v>2</v>
      </c>
      <c r="F22" s="1">
        <v>95</v>
      </c>
      <c r="G22" s="1">
        <v>113</v>
      </c>
      <c r="H22" s="1">
        <v>177</v>
      </c>
      <c r="I22" s="1">
        <v>144</v>
      </c>
      <c r="J22" s="1">
        <v>232</v>
      </c>
      <c r="K22" s="1">
        <v>179</v>
      </c>
      <c r="L22" s="1" t="s">
        <v>11</v>
      </c>
      <c r="M22" s="1" t="s">
        <v>6</v>
      </c>
      <c r="N22" s="1">
        <v>1</v>
      </c>
      <c r="O22" s="1" t="s">
        <v>7</v>
      </c>
      <c r="P22" s="1">
        <v>2016</v>
      </c>
      <c r="Q22" s="1">
        <v>1</v>
      </c>
      <c r="R22" s="1">
        <v>1</v>
      </c>
      <c r="S22" s="1">
        <v>1</v>
      </c>
      <c r="T22" s="210">
        <v>100</v>
      </c>
      <c r="W22" s="208"/>
    </row>
    <row r="23" spans="1:23" x14ac:dyDescent="0.25">
      <c r="A23" s="1">
        <v>841872982</v>
      </c>
      <c r="B23" s="1" t="s">
        <v>407</v>
      </c>
      <c r="C23" s="1">
        <v>5</v>
      </c>
      <c r="D23" s="1">
        <v>2020</v>
      </c>
      <c r="E23" s="1">
        <v>2</v>
      </c>
      <c r="F23" s="1">
        <v>95</v>
      </c>
      <c r="G23" s="1">
        <v>113</v>
      </c>
      <c r="H23" s="1">
        <v>177</v>
      </c>
      <c r="I23" s="1">
        <v>144</v>
      </c>
      <c r="J23" s="1">
        <v>232</v>
      </c>
      <c r="K23" s="1">
        <v>179</v>
      </c>
      <c r="L23" s="1" t="s">
        <v>11</v>
      </c>
      <c r="M23" s="1" t="s">
        <v>6</v>
      </c>
      <c r="N23" s="1">
        <v>1</v>
      </c>
      <c r="O23" s="1" t="s">
        <v>7</v>
      </c>
      <c r="P23" s="1">
        <v>2017</v>
      </c>
      <c r="Q23" s="1">
        <v>15</v>
      </c>
      <c r="R23" s="1">
        <v>15</v>
      </c>
      <c r="S23" s="1">
        <v>15</v>
      </c>
      <c r="T23" s="210">
        <v>100</v>
      </c>
      <c r="W23" s="208"/>
    </row>
    <row r="24" spans="1:23" x14ac:dyDescent="0.25">
      <c r="A24" s="1">
        <v>841872982</v>
      </c>
      <c r="B24" s="1" t="s">
        <v>407</v>
      </c>
      <c r="C24" s="1">
        <v>5</v>
      </c>
      <c r="D24" s="1">
        <v>2020</v>
      </c>
      <c r="E24" s="1">
        <v>2</v>
      </c>
      <c r="F24" s="1">
        <v>95</v>
      </c>
      <c r="G24" s="1">
        <v>113</v>
      </c>
      <c r="H24" s="1">
        <v>177</v>
      </c>
      <c r="I24" s="1">
        <v>144</v>
      </c>
      <c r="J24" s="1">
        <v>232</v>
      </c>
      <c r="K24" s="1">
        <v>179</v>
      </c>
      <c r="L24" s="1" t="s">
        <v>11</v>
      </c>
      <c r="M24" s="1" t="s">
        <v>6</v>
      </c>
      <c r="N24" s="1">
        <v>1</v>
      </c>
      <c r="O24" s="1" t="s">
        <v>7</v>
      </c>
      <c r="P24" s="1">
        <v>2018</v>
      </c>
      <c r="Q24" s="1">
        <v>42</v>
      </c>
      <c r="R24" s="1">
        <v>42</v>
      </c>
      <c r="S24" s="1">
        <v>42</v>
      </c>
      <c r="T24" s="210">
        <v>100</v>
      </c>
      <c r="W24" s="208"/>
    </row>
    <row r="25" spans="1:23" x14ac:dyDescent="0.25">
      <c r="A25" s="1">
        <v>841872982</v>
      </c>
      <c r="B25" s="1" t="s">
        <v>407</v>
      </c>
      <c r="C25" s="1">
        <v>5</v>
      </c>
      <c r="D25" s="1">
        <v>2020</v>
      </c>
      <c r="E25" s="1">
        <v>2</v>
      </c>
      <c r="F25" s="1">
        <v>95</v>
      </c>
      <c r="G25" s="1">
        <v>113</v>
      </c>
      <c r="H25" s="1">
        <v>177</v>
      </c>
      <c r="I25" s="1">
        <v>144</v>
      </c>
      <c r="J25" s="1">
        <v>232</v>
      </c>
      <c r="K25" s="1">
        <v>179</v>
      </c>
      <c r="L25" s="1" t="s">
        <v>11</v>
      </c>
      <c r="M25" s="1" t="s">
        <v>6</v>
      </c>
      <c r="N25" s="1">
        <v>1</v>
      </c>
      <c r="O25" s="1" t="s">
        <v>7</v>
      </c>
      <c r="P25" s="1">
        <v>2019</v>
      </c>
      <c r="Q25" s="1">
        <v>42</v>
      </c>
      <c r="R25" s="1">
        <v>41.95</v>
      </c>
      <c r="S25" s="1">
        <v>41.95</v>
      </c>
      <c r="T25" s="210">
        <v>100</v>
      </c>
      <c r="W25" s="208"/>
    </row>
    <row r="26" spans="1:23" x14ac:dyDescent="0.25">
      <c r="A26" s="1">
        <v>841872982</v>
      </c>
      <c r="B26" s="1" t="s">
        <v>407</v>
      </c>
      <c r="C26" s="1">
        <v>5</v>
      </c>
      <c r="D26" s="1">
        <v>2020</v>
      </c>
      <c r="E26" s="1">
        <v>2</v>
      </c>
      <c r="F26" s="1">
        <v>95</v>
      </c>
      <c r="G26" s="1">
        <v>113</v>
      </c>
      <c r="H26" s="1">
        <v>177</v>
      </c>
      <c r="I26" s="1">
        <v>144</v>
      </c>
      <c r="J26" s="1">
        <v>232</v>
      </c>
      <c r="K26" s="1">
        <v>179</v>
      </c>
      <c r="L26" s="1" t="s">
        <v>11</v>
      </c>
      <c r="M26" s="1" t="s">
        <v>6</v>
      </c>
      <c r="N26" s="1">
        <v>1</v>
      </c>
      <c r="O26" s="1" t="s">
        <v>7</v>
      </c>
      <c r="P26" s="1">
        <v>2020</v>
      </c>
      <c r="Q26" s="1">
        <v>0</v>
      </c>
      <c r="R26" s="1">
        <v>0.05</v>
      </c>
      <c r="S26" s="1">
        <v>0.05</v>
      </c>
      <c r="T26" s="210">
        <v>100</v>
      </c>
      <c r="U26" s="208">
        <v>100</v>
      </c>
      <c r="V26" s="208">
        <v>100</v>
      </c>
      <c r="W26" s="208">
        <f>100-Magnitud_Metaproducto[[#This Row],[% Avance total Plan de Desarrollo]]</f>
        <v>0</v>
      </c>
    </row>
    <row r="27" spans="1:23" x14ac:dyDescent="0.25">
      <c r="A27" s="1">
        <v>841872982</v>
      </c>
      <c r="B27" s="1" t="s">
        <v>408</v>
      </c>
      <c r="C27" s="1">
        <v>5</v>
      </c>
      <c r="D27" s="1">
        <v>2020</v>
      </c>
      <c r="E27" s="1">
        <v>2</v>
      </c>
      <c r="F27" s="1">
        <v>95</v>
      </c>
      <c r="G27" s="1">
        <v>113</v>
      </c>
      <c r="H27" s="1">
        <v>177</v>
      </c>
      <c r="I27" s="1">
        <v>144</v>
      </c>
      <c r="J27" s="1">
        <v>233</v>
      </c>
      <c r="K27" s="1">
        <v>180</v>
      </c>
      <c r="L27" s="1" t="s">
        <v>12</v>
      </c>
      <c r="M27" s="1" t="s">
        <v>6</v>
      </c>
      <c r="N27" s="1">
        <v>1</v>
      </c>
      <c r="O27" s="1" t="s">
        <v>7</v>
      </c>
      <c r="P27" s="1">
        <v>2016</v>
      </c>
      <c r="Q27" s="1">
        <v>1</v>
      </c>
      <c r="R27" s="1">
        <v>1</v>
      </c>
      <c r="S27" s="1">
        <v>1</v>
      </c>
      <c r="T27" s="210">
        <v>100</v>
      </c>
      <c r="W27" s="208"/>
    </row>
    <row r="28" spans="1:23" x14ac:dyDescent="0.25">
      <c r="A28" s="1">
        <v>841872982</v>
      </c>
      <c r="B28" s="1" t="s">
        <v>408</v>
      </c>
      <c r="C28" s="1">
        <v>5</v>
      </c>
      <c r="D28" s="1">
        <v>2020</v>
      </c>
      <c r="E28" s="1">
        <v>2</v>
      </c>
      <c r="F28" s="1">
        <v>95</v>
      </c>
      <c r="G28" s="1">
        <v>113</v>
      </c>
      <c r="H28" s="1">
        <v>177</v>
      </c>
      <c r="I28" s="1">
        <v>144</v>
      </c>
      <c r="J28" s="1">
        <v>233</v>
      </c>
      <c r="K28" s="1">
        <v>180</v>
      </c>
      <c r="L28" s="1" t="s">
        <v>12</v>
      </c>
      <c r="M28" s="1" t="s">
        <v>6</v>
      </c>
      <c r="N28" s="1">
        <v>1</v>
      </c>
      <c r="O28" s="1" t="s">
        <v>7</v>
      </c>
      <c r="P28" s="1">
        <v>2017</v>
      </c>
      <c r="Q28" s="1">
        <v>1</v>
      </c>
      <c r="R28" s="1">
        <v>10</v>
      </c>
      <c r="S28" s="1">
        <v>10</v>
      </c>
      <c r="T28" s="210">
        <v>100</v>
      </c>
      <c r="W28" s="208"/>
    </row>
    <row r="29" spans="1:23" x14ac:dyDescent="0.25">
      <c r="A29" s="1">
        <v>841872982</v>
      </c>
      <c r="B29" s="1" t="s">
        <v>408</v>
      </c>
      <c r="C29" s="1">
        <v>5</v>
      </c>
      <c r="D29" s="1">
        <v>2020</v>
      </c>
      <c r="E29" s="1">
        <v>2</v>
      </c>
      <c r="F29" s="1">
        <v>95</v>
      </c>
      <c r="G29" s="1">
        <v>113</v>
      </c>
      <c r="H29" s="1">
        <v>177</v>
      </c>
      <c r="I29" s="1">
        <v>144</v>
      </c>
      <c r="J29" s="1">
        <v>233</v>
      </c>
      <c r="K29" s="1">
        <v>180</v>
      </c>
      <c r="L29" s="1" t="s">
        <v>12</v>
      </c>
      <c r="M29" s="1" t="s">
        <v>6</v>
      </c>
      <c r="N29" s="1">
        <v>1</v>
      </c>
      <c r="O29" s="1" t="s">
        <v>7</v>
      </c>
      <c r="P29" s="1">
        <v>2018</v>
      </c>
      <c r="Q29" s="1">
        <v>1</v>
      </c>
      <c r="R29" s="1">
        <v>30</v>
      </c>
      <c r="S29" s="1">
        <v>30</v>
      </c>
      <c r="T29" s="210">
        <v>100</v>
      </c>
      <c r="W29" s="208"/>
    </row>
    <row r="30" spans="1:23" x14ac:dyDescent="0.25">
      <c r="A30" s="1">
        <v>841872982</v>
      </c>
      <c r="B30" s="1" t="s">
        <v>408</v>
      </c>
      <c r="C30" s="1">
        <v>5</v>
      </c>
      <c r="D30" s="1">
        <v>2020</v>
      </c>
      <c r="E30" s="1">
        <v>2</v>
      </c>
      <c r="F30" s="1">
        <v>95</v>
      </c>
      <c r="G30" s="1">
        <v>113</v>
      </c>
      <c r="H30" s="1">
        <v>177</v>
      </c>
      <c r="I30" s="1">
        <v>144</v>
      </c>
      <c r="J30" s="1">
        <v>233</v>
      </c>
      <c r="K30" s="1">
        <v>180</v>
      </c>
      <c r="L30" s="1" t="s">
        <v>12</v>
      </c>
      <c r="M30" s="1" t="s">
        <v>6</v>
      </c>
      <c r="N30" s="1">
        <v>1</v>
      </c>
      <c r="O30" s="1" t="s">
        <v>7</v>
      </c>
      <c r="P30" s="1">
        <v>2019</v>
      </c>
      <c r="Q30" s="1">
        <v>97</v>
      </c>
      <c r="R30" s="1">
        <v>58</v>
      </c>
      <c r="S30" s="1">
        <v>58</v>
      </c>
      <c r="T30" s="210">
        <v>100</v>
      </c>
      <c r="W30" s="208"/>
    </row>
    <row r="31" spans="1:23" x14ac:dyDescent="0.25">
      <c r="A31" s="1">
        <v>841872982</v>
      </c>
      <c r="B31" s="1" t="s">
        <v>408</v>
      </c>
      <c r="C31" s="1">
        <v>5</v>
      </c>
      <c r="D31" s="1">
        <v>2020</v>
      </c>
      <c r="E31" s="1">
        <v>2</v>
      </c>
      <c r="F31" s="1">
        <v>95</v>
      </c>
      <c r="G31" s="1">
        <v>113</v>
      </c>
      <c r="H31" s="1">
        <v>177</v>
      </c>
      <c r="I31" s="1">
        <v>144</v>
      </c>
      <c r="J31" s="1">
        <v>233</v>
      </c>
      <c r="K31" s="1">
        <v>180</v>
      </c>
      <c r="L31" s="1" t="s">
        <v>12</v>
      </c>
      <c r="M31" s="1" t="s">
        <v>6</v>
      </c>
      <c r="N31" s="1">
        <v>1</v>
      </c>
      <c r="O31" s="1" t="s">
        <v>7</v>
      </c>
      <c r="P31" s="1">
        <v>2020</v>
      </c>
      <c r="Q31" s="1">
        <v>0</v>
      </c>
      <c r="R31" s="1">
        <v>1</v>
      </c>
      <c r="S31" s="1">
        <v>1</v>
      </c>
      <c r="T31" s="210">
        <v>100</v>
      </c>
      <c r="U31" s="208">
        <v>100</v>
      </c>
      <c r="V31" s="208">
        <v>100</v>
      </c>
      <c r="W31" s="208">
        <f>100-Magnitud_Metaproducto[[#This Row],[% Avance total Plan de Desarrollo]]</f>
        <v>0</v>
      </c>
    </row>
    <row r="32" spans="1:23" x14ac:dyDescent="0.25">
      <c r="A32" s="1">
        <v>841872982</v>
      </c>
      <c r="B32" s="1" t="s">
        <v>409</v>
      </c>
      <c r="C32" s="1">
        <v>5</v>
      </c>
      <c r="D32" s="1">
        <v>2020</v>
      </c>
      <c r="E32" s="1">
        <v>2</v>
      </c>
      <c r="F32" s="1">
        <v>95</v>
      </c>
      <c r="G32" s="1">
        <v>113</v>
      </c>
      <c r="H32" s="1">
        <v>177</v>
      </c>
      <c r="I32" s="1">
        <v>145</v>
      </c>
      <c r="J32" s="1">
        <v>234</v>
      </c>
      <c r="K32" s="1">
        <v>181</v>
      </c>
      <c r="L32" s="1" t="s">
        <v>13</v>
      </c>
      <c r="M32" s="1" t="s">
        <v>6</v>
      </c>
      <c r="N32" s="1">
        <v>1</v>
      </c>
      <c r="O32" s="1" t="s">
        <v>7</v>
      </c>
      <c r="P32" s="1">
        <v>2016</v>
      </c>
      <c r="Q32" s="1">
        <v>20</v>
      </c>
      <c r="R32" s="1">
        <v>20</v>
      </c>
      <c r="S32" s="1">
        <v>16</v>
      </c>
      <c r="T32" s="210">
        <v>80</v>
      </c>
      <c r="W32" s="208"/>
    </row>
    <row r="33" spans="1:26" x14ac:dyDescent="0.25">
      <c r="A33" s="1">
        <v>841872982</v>
      </c>
      <c r="B33" s="1" t="s">
        <v>409</v>
      </c>
      <c r="C33" s="1">
        <v>5</v>
      </c>
      <c r="D33" s="1">
        <v>2020</v>
      </c>
      <c r="E33" s="1">
        <v>2</v>
      </c>
      <c r="F33" s="1">
        <v>95</v>
      </c>
      <c r="G33" s="1">
        <v>113</v>
      </c>
      <c r="H33" s="1">
        <v>177</v>
      </c>
      <c r="I33" s="1">
        <v>145</v>
      </c>
      <c r="J33" s="1">
        <v>234</v>
      </c>
      <c r="K33" s="1">
        <v>181</v>
      </c>
      <c r="L33" s="1" t="s">
        <v>13</v>
      </c>
      <c r="M33" s="1" t="s">
        <v>6</v>
      </c>
      <c r="N33" s="1">
        <v>1</v>
      </c>
      <c r="O33" s="1" t="s">
        <v>7</v>
      </c>
      <c r="P33" s="1">
        <v>2017</v>
      </c>
      <c r="Q33" s="1">
        <v>35</v>
      </c>
      <c r="R33" s="1">
        <v>39</v>
      </c>
      <c r="S33" s="1">
        <v>38.71</v>
      </c>
      <c r="T33" s="210">
        <v>99.26</v>
      </c>
      <c r="W33" s="208"/>
      <c r="Z33" s="306"/>
    </row>
    <row r="34" spans="1:26" x14ac:dyDescent="0.25">
      <c r="A34" s="1">
        <v>841872982</v>
      </c>
      <c r="B34" s="1" t="s">
        <v>409</v>
      </c>
      <c r="C34" s="1">
        <v>5</v>
      </c>
      <c r="D34" s="1">
        <v>2020</v>
      </c>
      <c r="E34" s="1">
        <v>2</v>
      </c>
      <c r="F34" s="1">
        <v>95</v>
      </c>
      <c r="G34" s="1">
        <v>113</v>
      </c>
      <c r="H34" s="1">
        <v>177</v>
      </c>
      <c r="I34" s="1">
        <v>145</v>
      </c>
      <c r="J34" s="1">
        <v>234</v>
      </c>
      <c r="K34" s="1">
        <v>181</v>
      </c>
      <c r="L34" s="1" t="s">
        <v>13</v>
      </c>
      <c r="M34" s="1" t="s">
        <v>6</v>
      </c>
      <c r="N34" s="1">
        <v>1</v>
      </c>
      <c r="O34" s="1" t="s">
        <v>7</v>
      </c>
      <c r="P34" s="1">
        <v>2018</v>
      </c>
      <c r="Q34" s="1">
        <v>25</v>
      </c>
      <c r="R34" s="1">
        <v>25.29</v>
      </c>
      <c r="S34" s="1">
        <v>24.79</v>
      </c>
      <c r="T34" s="210">
        <v>98.02</v>
      </c>
      <c r="W34" s="208"/>
    </row>
    <row r="35" spans="1:26" x14ac:dyDescent="0.25">
      <c r="A35" s="1">
        <v>841872982</v>
      </c>
      <c r="B35" s="1" t="s">
        <v>409</v>
      </c>
      <c r="C35" s="1">
        <v>5</v>
      </c>
      <c r="D35" s="1">
        <v>2020</v>
      </c>
      <c r="E35" s="1">
        <v>2</v>
      </c>
      <c r="F35" s="1">
        <v>95</v>
      </c>
      <c r="G35" s="1">
        <v>113</v>
      </c>
      <c r="H35" s="1">
        <v>177</v>
      </c>
      <c r="I35" s="1">
        <v>145</v>
      </c>
      <c r="J35" s="1">
        <v>234</v>
      </c>
      <c r="K35" s="1">
        <v>181</v>
      </c>
      <c r="L35" s="1" t="s">
        <v>13</v>
      </c>
      <c r="M35" s="1" t="s">
        <v>6</v>
      </c>
      <c r="N35" s="1">
        <v>1</v>
      </c>
      <c r="O35" s="1" t="s">
        <v>7</v>
      </c>
      <c r="P35" s="1">
        <v>2019</v>
      </c>
      <c r="Q35" s="1">
        <v>15</v>
      </c>
      <c r="R35" s="1">
        <v>20.5</v>
      </c>
      <c r="S35" s="1">
        <v>20.5</v>
      </c>
      <c r="T35" s="210">
        <v>100</v>
      </c>
      <c r="W35" s="208"/>
    </row>
    <row r="36" spans="1:26" x14ac:dyDescent="0.25">
      <c r="A36" s="1">
        <v>841872982</v>
      </c>
      <c r="B36" s="1" t="s">
        <v>409</v>
      </c>
      <c r="C36" s="1">
        <v>5</v>
      </c>
      <c r="D36" s="1">
        <v>2020</v>
      </c>
      <c r="E36" s="1">
        <v>2</v>
      </c>
      <c r="F36" s="1">
        <v>95</v>
      </c>
      <c r="G36" s="1">
        <v>113</v>
      </c>
      <c r="H36" s="1">
        <v>177</v>
      </c>
      <c r="I36" s="1">
        <v>145</v>
      </c>
      <c r="J36" s="1">
        <v>234</v>
      </c>
      <c r="K36" s="1">
        <v>181</v>
      </c>
      <c r="L36" s="1" t="s">
        <v>13</v>
      </c>
      <c r="M36" s="1" t="s">
        <v>6</v>
      </c>
      <c r="N36" s="1">
        <v>1</v>
      </c>
      <c r="O36" s="1" t="s">
        <v>7</v>
      </c>
      <c r="P36" s="1">
        <v>2020</v>
      </c>
      <c r="Q36" s="1">
        <v>5</v>
      </c>
      <c r="R36" s="1">
        <v>0</v>
      </c>
      <c r="S36" s="1">
        <v>0</v>
      </c>
      <c r="T36" s="210">
        <v>0</v>
      </c>
      <c r="U36" s="208">
        <v>100</v>
      </c>
      <c r="V36" s="208">
        <v>100</v>
      </c>
      <c r="W36" s="208">
        <f>100-Magnitud_Metaproducto[[#This Row],[% Avance total Plan de Desarrollo]]</f>
        <v>0</v>
      </c>
    </row>
    <row r="37" spans="1:26" x14ac:dyDescent="0.25">
      <c r="A37" s="1">
        <v>841872982</v>
      </c>
      <c r="B37" s="1" t="s">
        <v>410</v>
      </c>
      <c r="C37" s="1">
        <v>5</v>
      </c>
      <c r="D37" s="1">
        <v>2020</v>
      </c>
      <c r="E37" s="1">
        <v>2</v>
      </c>
      <c r="F37" s="1">
        <v>95</v>
      </c>
      <c r="G37" s="1">
        <v>113</v>
      </c>
      <c r="H37" s="1">
        <v>177</v>
      </c>
      <c r="I37" s="1">
        <v>145</v>
      </c>
      <c r="J37" s="1">
        <v>236</v>
      </c>
      <c r="K37" s="1">
        <v>183</v>
      </c>
      <c r="L37" s="1" t="s">
        <v>14</v>
      </c>
      <c r="M37" s="1" t="s">
        <v>6</v>
      </c>
      <c r="N37" s="1">
        <v>1</v>
      </c>
      <c r="O37" s="1" t="s">
        <v>7</v>
      </c>
      <c r="P37" s="1">
        <v>2016</v>
      </c>
      <c r="Q37" s="1">
        <v>0</v>
      </c>
      <c r="R37" s="1">
        <v>0</v>
      </c>
      <c r="S37" s="1">
        <v>0</v>
      </c>
      <c r="T37" s="210">
        <v>0</v>
      </c>
      <c r="W37" s="208"/>
    </row>
    <row r="38" spans="1:26" x14ac:dyDescent="0.25">
      <c r="A38" s="1">
        <v>841872982</v>
      </c>
      <c r="B38" s="1" t="s">
        <v>410</v>
      </c>
      <c r="C38" s="1">
        <v>5</v>
      </c>
      <c r="D38" s="1">
        <v>2020</v>
      </c>
      <c r="E38" s="1">
        <v>2</v>
      </c>
      <c r="F38" s="1">
        <v>95</v>
      </c>
      <c r="G38" s="1">
        <v>113</v>
      </c>
      <c r="H38" s="1">
        <v>177</v>
      </c>
      <c r="I38" s="1">
        <v>145</v>
      </c>
      <c r="J38" s="1">
        <v>236</v>
      </c>
      <c r="K38" s="1">
        <v>183</v>
      </c>
      <c r="L38" s="1" t="s">
        <v>14</v>
      </c>
      <c r="M38" s="1" t="s">
        <v>6</v>
      </c>
      <c r="N38" s="1">
        <v>1</v>
      </c>
      <c r="O38" s="1" t="s">
        <v>7</v>
      </c>
      <c r="P38" s="1">
        <v>2017</v>
      </c>
      <c r="Q38" s="1">
        <v>0</v>
      </c>
      <c r="R38" s="1">
        <v>0</v>
      </c>
      <c r="S38" s="1">
        <v>0</v>
      </c>
      <c r="T38" s="210">
        <v>0</v>
      </c>
      <c r="W38" s="208"/>
    </row>
    <row r="39" spans="1:26" x14ac:dyDescent="0.25">
      <c r="A39" s="1">
        <v>841872982</v>
      </c>
      <c r="B39" s="1" t="s">
        <v>410</v>
      </c>
      <c r="C39" s="1">
        <v>5</v>
      </c>
      <c r="D39" s="1">
        <v>2020</v>
      </c>
      <c r="E39" s="1">
        <v>2</v>
      </c>
      <c r="F39" s="1">
        <v>95</v>
      </c>
      <c r="G39" s="1">
        <v>113</v>
      </c>
      <c r="H39" s="1">
        <v>177</v>
      </c>
      <c r="I39" s="1">
        <v>145</v>
      </c>
      <c r="J39" s="1">
        <v>236</v>
      </c>
      <c r="K39" s="1">
        <v>183</v>
      </c>
      <c r="L39" s="1" t="s">
        <v>14</v>
      </c>
      <c r="M39" s="1" t="s">
        <v>6</v>
      </c>
      <c r="N39" s="1">
        <v>1</v>
      </c>
      <c r="O39" s="1" t="s">
        <v>7</v>
      </c>
      <c r="P39" s="1">
        <v>2018</v>
      </c>
      <c r="Q39" s="1">
        <v>0</v>
      </c>
      <c r="R39" s="1">
        <v>22.8</v>
      </c>
      <c r="S39" s="1">
        <v>22.8</v>
      </c>
      <c r="T39" s="210">
        <v>100</v>
      </c>
      <c r="W39" s="208"/>
    </row>
    <row r="40" spans="1:26" x14ac:dyDescent="0.25">
      <c r="A40" s="1">
        <v>841872982</v>
      </c>
      <c r="B40" s="1" t="s">
        <v>410</v>
      </c>
      <c r="C40" s="1">
        <v>5</v>
      </c>
      <c r="D40" s="1">
        <v>2020</v>
      </c>
      <c r="E40" s="1">
        <v>2</v>
      </c>
      <c r="F40" s="1">
        <v>95</v>
      </c>
      <c r="G40" s="1">
        <v>113</v>
      </c>
      <c r="H40" s="1">
        <v>177</v>
      </c>
      <c r="I40" s="1">
        <v>145</v>
      </c>
      <c r="J40" s="1">
        <v>236</v>
      </c>
      <c r="K40" s="1">
        <v>183</v>
      </c>
      <c r="L40" s="1" t="s">
        <v>14</v>
      </c>
      <c r="M40" s="1" t="s">
        <v>6</v>
      </c>
      <c r="N40" s="1">
        <v>1</v>
      </c>
      <c r="O40" s="1" t="s">
        <v>7</v>
      </c>
      <c r="P40" s="1">
        <v>2019</v>
      </c>
      <c r="Q40" s="1">
        <v>0</v>
      </c>
      <c r="R40" s="1">
        <v>19.2</v>
      </c>
      <c r="S40" s="1">
        <v>18.75</v>
      </c>
      <c r="T40" s="210">
        <v>97.66</v>
      </c>
      <c r="W40" s="208"/>
      <c r="Z40" s="306"/>
    </row>
    <row r="41" spans="1:26" x14ac:dyDescent="0.25">
      <c r="A41" s="1">
        <v>841872982</v>
      </c>
      <c r="B41" s="1" t="s">
        <v>410</v>
      </c>
      <c r="C41" s="1">
        <v>5</v>
      </c>
      <c r="D41" s="1">
        <v>2020</v>
      </c>
      <c r="E41" s="1">
        <v>2</v>
      </c>
      <c r="F41" s="1">
        <v>95</v>
      </c>
      <c r="G41" s="1">
        <v>113</v>
      </c>
      <c r="H41" s="1">
        <v>177</v>
      </c>
      <c r="I41" s="1">
        <v>145</v>
      </c>
      <c r="J41" s="1">
        <v>236</v>
      </c>
      <c r="K41" s="1">
        <v>183</v>
      </c>
      <c r="L41" s="1" t="s">
        <v>14</v>
      </c>
      <c r="M41" s="1" t="s">
        <v>6</v>
      </c>
      <c r="N41" s="1">
        <v>1</v>
      </c>
      <c r="O41" s="1" t="s">
        <v>7</v>
      </c>
      <c r="P41" s="1">
        <v>2020</v>
      </c>
      <c r="Q41" s="1">
        <v>0</v>
      </c>
      <c r="R41" s="1">
        <v>4.25</v>
      </c>
      <c r="S41" s="1">
        <v>6.3</v>
      </c>
      <c r="T41" s="210">
        <v>148.24</v>
      </c>
      <c r="U41" s="208">
        <v>104.48</v>
      </c>
      <c r="V41" s="208">
        <v>104.48</v>
      </c>
      <c r="W41" s="208">
        <v>0</v>
      </c>
    </row>
    <row r="42" spans="1:26" x14ac:dyDescent="0.25">
      <c r="A42" s="1">
        <v>841872982</v>
      </c>
      <c r="B42" s="1" t="s">
        <v>411</v>
      </c>
      <c r="C42" s="1">
        <v>5</v>
      </c>
      <c r="D42" s="1">
        <v>2020</v>
      </c>
      <c r="E42" s="1">
        <v>2</v>
      </c>
      <c r="F42" s="1">
        <v>95</v>
      </c>
      <c r="G42" s="1">
        <v>113</v>
      </c>
      <c r="H42" s="1">
        <v>177</v>
      </c>
      <c r="I42" s="1">
        <v>146</v>
      </c>
      <c r="J42" s="1">
        <v>240</v>
      </c>
      <c r="K42" s="1">
        <v>187</v>
      </c>
      <c r="L42" s="1" t="s">
        <v>15</v>
      </c>
      <c r="M42" s="1" t="s">
        <v>6</v>
      </c>
      <c r="N42" s="1">
        <v>1</v>
      </c>
      <c r="O42" s="1" t="s">
        <v>7</v>
      </c>
      <c r="P42" s="1">
        <v>2016</v>
      </c>
      <c r="Q42" s="1">
        <v>7</v>
      </c>
      <c r="R42" s="1">
        <v>7</v>
      </c>
      <c r="S42" s="1">
        <v>7</v>
      </c>
      <c r="T42" s="210">
        <v>100</v>
      </c>
      <c r="W42" s="208"/>
    </row>
    <row r="43" spans="1:26" x14ac:dyDescent="0.25">
      <c r="A43" s="1">
        <v>841872982</v>
      </c>
      <c r="B43" s="1" t="s">
        <v>411</v>
      </c>
      <c r="C43" s="1">
        <v>5</v>
      </c>
      <c r="D43" s="1">
        <v>2020</v>
      </c>
      <c r="E43" s="1">
        <v>2</v>
      </c>
      <c r="F43" s="1">
        <v>95</v>
      </c>
      <c r="G43" s="1">
        <v>113</v>
      </c>
      <c r="H43" s="1">
        <v>177</v>
      </c>
      <c r="I43" s="1">
        <v>146</v>
      </c>
      <c r="J43" s="1">
        <v>240</v>
      </c>
      <c r="K43" s="1">
        <v>187</v>
      </c>
      <c r="L43" s="1" t="s">
        <v>15</v>
      </c>
      <c r="M43" s="1" t="s">
        <v>6</v>
      </c>
      <c r="N43" s="1">
        <v>1</v>
      </c>
      <c r="O43" s="1" t="s">
        <v>7</v>
      </c>
      <c r="P43" s="1">
        <v>2017</v>
      </c>
      <c r="Q43" s="1">
        <v>14</v>
      </c>
      <c r="R43" s="1">
        <v>17</v>
      </c>
      <c r="S43" s="1">
        <v>17</v>
      </c>
      <c r="T43" s="210">
        <v>100</v>
      </c>
      <c r="W43" s="208"/>
    </row>
    <row r="44" spans="1:26" x14ac:dyDescent="0.25">
      <c r="A44" s="1">
        <v>841872982</v>
      </c>
      <c r="B44" s="1" t="s">
        <v>411</v>
      </c>
      <c r="C44" s="1">
        <v>5</v>
      </c>
      <c r="D44" s="1">
        <v>2020</v>
      </c>
      <c r="E44" s="1">
        <v>2</v>
      </c>
      <c r="F44" s="1">
        <v>95</v>
      </c>
      <c r="G44" s="1">
        <v>113</v>
      </c>
      <c r="H44" s="1">
        <v>177</v>
      </c>
      <c r="I44" s="1">
        <v>146</v>
      </c>
      <c r="J44" s="1">
        <v>240</v>
      </c>
      <c r="K44" s="1">
        <v>187</v>
      </c>
      <c r="L44" s="1" t="s">
        <v>15</v>
      </c>
      <c r="M44" s="1" t="s">
        <v>6</v>
      </c>
      <c r="N44" s="1">
        <v>1</v>
      </c>
      <c r="O44" s="1" t="s">
        <v>7</v>
      </c>
      <c r="P44" s="1">
        <v>2018</v>
      </c>
      <c r="Q44" s="1">
        <v>14</v>
      </c>
      <c r="R44" s="1">
        <v>14</v>
      </c>
      <c r="S44" s="1">
        <v>14</v>
      </c>
      <c r="T44" s="210">
        <v>100</v>
      </c>
      <c r="W44" s="208"/>
    </row>
    <row r="45" spans="1:26" x14ac:dyDescent="0.25">
      <c r="A45" s="1">
        <v>841872982</v>
      </c>
      <c r="B45" s="1" t="s">
        <v>411</v>
      </c>
      <c r="C45" s="1">
        <v>5</v>
      </c>
      <c r="D45" s="1">
        <v>2020</v>
      </c>
      <c r="E45" s="1">
        <v>2</v>
      </c>
      <c r="F45" s="1">
        <v>95</v>
      </c>
      <c r="G45" s="1">
        <v>113</v>
      </c>
      <c r="H45" s="1">
        <v>177</v>
      </c>
      <c r="I45" s="1">
        <v>146</v>
      </c>
      <c r="J45" s="1">
        <v>240</v>
      </c>
      <c r="K45" s="1">
        <v>187</v>
      </c>
      <c r="L45" s="1" t="s">
        <v>15</v>
      </c>
      <c r="M45" s="1" t="s">
        <v>6</v>
      </c>
      <c r="N45" s="1">
        <v>1</v>
      </c>
      <c r="O45" s="1" t="s">
        <v>7</v>
      </c>
      <c r="P45" s="1">
        <v>2019</v>
      </c>
      <c r="Q45" s="1">
        <v>14</v>
      </c>
      <c r="R45" s="1">
        <v>14</v>
      </c>
      <c r="S45" s="1">
        <v>14</v>
      </c>
      <c r="T45" s="210">
        <v>100</v>
      </c>
      <c r="W45" s="208"/>
    </row>
    <row r="46" spans="1:26" x14ac:dyDescent="0.25">
      <c r="A46" s="1">
        <v>841872982</v>
      </c>
      <c r="B46" s="1" t="s">
        <v>411</v>
      </c>
      <c r="C46" s="1">
        <v>5</v>
      </c>
      <c r="D46" s="1">
        <v>2020</v>
      </c>
      <c r="E46" s="1">
        <v>2</v>
      </c>
      <c r="F46" s="1">
        <v>95</v>
      </c>
      <c r="G46" s="1">
        <v>113</v>
      </c>
      <c r="H46" s="1">
        <v>177</v>
      </c>
      <c r="I46" s="1">
        <v>146</v>
      </c>
      <c r="J46" s="1">
        <v>240</v>
      </c>
      <c r="K46" s="1">
        <v>187</v>
      </c>
      <c r="L46" s="1" t="s">
        <v>15</v>
      </c>
      <c r="M46" s="1" t="s">
        <v>6</v>
      </c>
      <c r="N46" s="1">
        <v>1</v>
      </c>
      <c r="O46" s="1" t="s">
        <v>7</v>
      </c>
      <c r="P46" s="1">
        <v>2020</v>
      </c>
      <c r="Q46" s="1">
        <v>3</v>
      </c>
      <c r="R46" s="1">
        <v>0</v>
      </c>
      <c r="S46" s="1">
        <v>0</v>
      </c>
      <c r="T46" s="210">
        <v>0</v>
      </c>
      <c r="U46" s="208">
        <v>100</v>
      </c>
      <c r="V46" s="208">
        <v>100</v>
      </c>
      <c r="W46" s="208">
        <f>100-Magnitud_Metaproducto[[#This Row],[% Avance total Plan de Desarrollo]]</f>
        <v>0</v>
      </c>
    </row>
    <row r="47" spans="1:26" x14ac:dyDescent="0.25">
      <c r="A47" s="1">
        <v>841872982</v>
      </c>
      <c r="B47" s="1" t="s">
        <v>412</v>
      </c>
      <c r="C47" s="1">
        <v>5</v>
      </c>
      <c r="D47" s="1">
        <v>2020</v>
      </c>
      <c r="E47" s="1">
        <v>2</v>
      </c>
      <c r="F47" s="1">
        <v>95</v>
      </c>
      <c r="G47" s="1">
        <v>113</v>
      </c>
      <c r="H47" s="1">
        <v>177</v>
      </c>
      <c r="I47" s="1">
        <v>146</v>
      </c>
      <c r="J47" s="1">
        <v>241</v>
      </c>
      <c r="K47" s="1">
        <v>188</v>
      </c>
      <c r="L47" s="1" t="s">
        <v>16</v>
      </c>
      <c r="M47" s="1" t="s">
        <v>6</v>
      </c>
      <c r="N47" s="1">
        <v>1</v>
      </c>
      <c r="O47" s="1" t="s">
        <v>7</v>
      </c>
      <c r="P47" s="1">
        <v>2016</v>
      </c>
      <c r="Q47" s="1">
        <v>0.8</v>
      </c>
      <c r="R47" s="1">
        <v>0.8</v>
      </c>
      <c r="S47" s="1">
        <v>0.8</v>
      </c>
      <c r="T47" s="210">
        <v>100</v>
      </c>
      <c r="W47" s="208"/>
    </row>
    <row r="48" spans="1:26" x14ac:dyDescent="0.25">
      <c r="A48" s="1">
        <v>841872982</v>
      </c>
      <c r="B48" s="1" t="s">
        <v>412</v>
      </c>
      <c r="C48" s="1">
        <v>5</v>
      </c>
      <c r="D48" s="1">
        <v>2020</v>
      </c>
      <c r="E48" s="1">
        <v>2</v>
      </c>
      <c r="F48" s="1">
        <v>95</v>
      </c>
      <c r="G48" s="1">
        <v>113</v>
      </c>
      <c r="H48" s="1">
        <v>177</v>
      </c>
      <c r="I48" s="1">
        <v>146</v>
      </c>
      <c r="J48" s="1">
        <v>241</v>
      </c>
      <c r="K48" s="1">
        <v>188</v>
      </c>
      <c r="L48" s="1" t="s">
        <v>16</v>
      </c>
      <c r="M48" s="1" t="s">
        <v>6</v>
      </c>
      <c r="N48" s="1">
        <v>1</v>
      </c>
      <c r="O48" s="1" t="s">
        <v>7</v>
      </c>
      <c r="P48" s="1">
        <v>2017</v>
      </c>
      <c r="Q48" s="1">
        <v>0.2</v>
      </c>
      <c r="R48" s="1">
        <v>0.2</v>
      </c>
      <c r="S48" s="1">
        <v>0.2</v>
      </c>
      <c r="T48" s="210">
        <v>100</v>
      </c>
      <c r="W48" s="208"/>
    </row>
    <row r="49" spans="1:23" x14ac:dyDescent="0.25">
      <c r="A49" s="1">
        <v>841872982</v>
      </c>
      <c r="B49" s="1" t="s">
        <v>412</v>
      </c>
      <c r="C49" s="1">
        <v>5</v>
      </c>
      <c r="D49" s="1">
        <v>2020</v>
      </c>
      <c r="E49" s="1">
        <v>2</v>
      </c>
      <c r="F49" s="1">
        <v>95</v>
      </c>
      <c r="G49" s="1">
        <v>113</v>
      </c>
      <c r="H49" s="1">
        <v>177</v>
      </c>
      <c r="I49" s="1">
        <v>146</v>
      </c>
      <c r="J49" s="1">
        <v>241</v>
      </c>
      <c r="K49" s="1">
        <v>188</v>
      </c>
      <c r="L49" s="1" t="s">
        <v>16</v>
      </c>
      <c r="M49" s="1" t="s">
        <v>6</v>
      </c>
      <c r="N49" s="1">
        <v>1</v>
      </c>
      <c r="O49" s="1" t="s">
        <v>7</v>
      </c>
      <c r="P49" s="1">
        <v>2018</v>
      </c>
      <c r="Q49" s="1">
        <v>0</v>
      </c>
      <c r="R49" s="1">
        <v>0</v>
      </c>
      <c r="S49" s="1">
        <v>0</v>
      </c>
      <c r="T49" s="210">
        <v>0</v>
      </c>
      <c r="W49" s="208"/>
    </row>
    <row r="50" spans="1:23" x14ac:dyDescent="0.25">
      <c r="A50" s="1">
        <v>841872982</v>
      </c>
      <c r="B50" s="1" t="s">
        <v>412</v>
      </c>
      <c r="C50" s="1">
        <v>5</v>
      </c>
      <c r="D50" s="1">
        <v>2020</v>
      </c>
      <c r="E50" s="1">
        <v>2</v>
      </c>
      <c r="F50" s="1">
        <v>95</v>
      </c>
      <c r="G50" s="1">
        <v>113</v>
      </c>
      <c r="H50" s="1">
        <v>177</v>
      </c>
      <c r="I50" s="1">
        <v>146</v>
      </c>
      <c r="J50" s="1">
        <v>241</v>
      </c>
      <c r="K50" s="1">
        <v>188</v>
      </c>
      <c r="L50" s="1" t="s">
        <v>16</v>
      </c>
      <c r="M50" s="1" t="s">
        <v>6</v>
      </c>
      <c r="N50" s="1">
        <v>1</v>
      </c>
      <c r="O50" s="1" t="s">
        <v>7</v>
      </c>
      <c r="P50" s="1">
        <v>2019</v>
      </c>
      <c r="Q50" s="1">
        <v>0</v>
      </c>
      <c r="R50" s="1">
        <v>0</v>
      </c>
      <c r="S50" s="1">
        <v>0</v>
      </c>
      <c r="T50" s="210">
        <v>0</v>
      </c>
      <c r="W50" s="208"/>
    </row>
    <row r="51" spans="1:23" x14ac:dyDescent="0.25">
      <c r="A51" s="1">
        <v>841872982</v>
      </c>
      <c r="B51" s="1" t="s">
        <v>412</v>
      </c>
      <c r="C51" s="1">
        <v>5</v>
      </c>
      <c r="D51" s="1">
        <v>2020</v>
      </c>
      <c r="E51" s="1">
        <v>2</v>
      </c>
      <c r="F51" s="1">
        <v>95</v>
      </c>
      <c r="G51" s="1">
        <v>113</v>
      </c>
      <c r="H51" s="1">
        <v>177</v>
      </c>
      <c r="I51" s="1">
        <v>146</v>
      </c>
      <c r="J51" s="1">
        <v>241</v>
      </c>
      <c r="K51" s="1">
        <v>188</v>
      </c>
      <c r="L51" s="1" t="s">
        <v>16</v>
      </c>
      <c r="M51" s="1" t="s">
        <v>6</v>
      </c>
      <c r="N51" s="1">
        <v>1</v>
      </c>
      <c r="O51" s="1" t="s">
        <v>7</v>
      </c>
      <c r="P51" s="1">
        <v>2020</v>
      </c>
      <c r="Q51" s="1">
        <v>0</v>
      </c>
      <c r="R51" s="1">
        <v>0</v>
      </c>
      <c r="S51" s="1">
        <v>0</v>
      </c>
      <c r="T51" s="210">
        <v>0</v>
      </c>
      <c r="U51" s="208">
        <v>100</v>
      </c>
      <c r="V51" s="208">
        <v>100</v>
      </c>
      <c r="W51" s="208">
        <f>100-Magnitud_Metaproducto[[#This Row],[% Avance total Plan de Desarrollo]]</f>
        <v>0</v>
      </c>
    </row>
    <row r="52" spans="1:23" x14ac:dyDescent="0.25">
      <c r="A52" s="1">
        <v>841872982</v>
      </c>
      <c r="B52" s="1" t="s">
        <v>413</v>
      </c>
      <c r="C52" s="1">
        <v>5</v>
      </c>
      <c r="D52" s="1">
        <v>2020</v>
      </c>
      <c r="E52" s="1">
        <v>2</v>
      </c>
      <c r="F52" s="1">
        <v>95</v>
      </c>
      <c r="G52" s="1">
        <v>113</v>
      </c>
      <c r="H52" s="1">
        <v>177</v>
      </c>
      <c r="I52" s="1">
        <v>146</v>
      </c>
      <c r="J52" s="1">
        <v>242</v>
      </c>
      <c r="K52" s="1">
        <v>189</v>
      </c>
      <c r="L52" s="1" t="s">
        <v>17</v>
      </c>
      <c r="M52" s="1" t="s">
        <v>6</v>
      </c>
      <c r="N52" s="1">
        <v>1</v>
      </c>
      <c r="O52" s="1" t="s">
        <v>7</v>
      </c>
      <c r="P52" s="1">
        <v>2016</v>
      </c>
      <c r="Q52" s="1">
        <v>0.35</v>
      </c>
      <c r="R52" s="1">
        <v>0.35</v>
      </c>
      <c r="S52" s="1">
        <v>0.35</v>
      </c>
      <c r="T52" s="210">
        <v>100</v>
      </c>
      <c r="W52" s="208"/>
    </row>
    <row r="53" spans="1:23" x14ac:dyDescent="0.25">
      <c r="A53" s="1">
        <v>841872982</v>
      </c>
      <c r="B53" s="1" t="s">
        <v>413</v>
      </c>
      <c r="C53" s="1">
        <v>5</v>
      </c>
      <c r="D53" s="1">
        <v>2020</v>
      </c>
      <c r="E53" s="1">
        <v>2</v>
      </c>
      <c r="F53" s="1">
        <v>95</v>
      </c>
      <c r="G53" s="1">
        <v>113</v>
      </c>
      <c r="H53" s="1">
        <v>177</v>
      </c>
      <c r="I53" s="1">
        <v>146</v>
      </c>
      <c r="J53" s="1">
        <v>242</v>
      </c>
      <c r="K53" s="1">
        <v>189</v>
      </c>
      <c r="L53" s="1" t="s">
        <v>17</v>
      </c>
      <c r="M53" s="1" t="s">
        <v>6</v>
      </c>
      <c r="N53" s="1">
        <v>1</v>
      </c>
      <c r="O53" s="1" t="s">
        <v>7</v>
      </c>
      <c r="P53" s="1">
        <v>2017</v>
      </c>
      <c r="Q53" s="1">
        <v>0.15</v>
      </c>
      <c r="R53" s="1">
        <v>0.15</v>
      </c>
      <c r="S53" s="1">
        <v>0.15</v>
      </c>
      <c r="T53" s="210">
        <v>100</v>
      </c>
      <c r="W53" s="208"/>
    </row>
    <row r="54" spans="1:23" x14ac:dyDescent="0.25">
      <c r="A54" s="1">
        <v>841872982</v>
      </c>
      <c r="B54" s="1" t="s">
        <v>413</v>
      </c>
      <c r="C54" s="1">
        <v>5</v>
      </c>
      <c r="D54" s="1">
        <v>2020</v>
      </c>
      <c r="E54" s="1">
        <v>2</v>
      </c>
      <c r="F54" s="1">
        <v>95</v>
      </c>
      <c r="G54" s="1">
        <v>113</v>
      </c>
      <c r="H54" s="1">
        <v>177</v>
      </c>
      <c r="I54" s="1">
        <v>146</v>
      </c>
      <c r="J54" s="1">
        <v>242</v>
      </c>
      <c r="K54" s="1">
        <v>189</v>
      </c>
      <c r="L54" s="1" t="s">
        <v>17</v>
      </c>
      <c r="M54" s="1" t="s">
        <v>6</v>
      </c>
      <c r="N54" s="1">
        <v>1</v>
      </c>
      <c r="O54" s="1" t="s">
        <v>7</v>
      </c>
      <c r="P54" s="1">
        <v>2018</v>
      </c>
      <c r="Q54" s="1">
        <v>0.2</v>
      </c>
      <c r="R54" s="1">
        <v>0.2</v>
      </c>
      <c r="S54" s="1">
        <v>0.2</v>
      </c>
      <c r="T54" s="210">
        <v>100</v>
      </c>
      <c r="W54" s="208"/>
    </row>
    <row r="55" spans="1:23" x14ac:dyDescent="0.25">
      <c r="A55" s="1">
        <v>841872982</v>
      </c>
      <c r="B55" s="1" t="s">
        <v>413</v>
      </c>
      <c r="C55" s="1">
        <v>5</v>
      </c>
      <c r="D55" s="1">
        <v>2020</v>
      </c>
      <c r="E55" s="1">
        <v>2</v>
      </c>
      <c r="F55" s="1">
        <v>95</v>
      </c>
      <c r="G55" s="1">
        <v>113</v>
      </c>
      <c r="H55" s="1">
        <v>177</v>
      </c>
      <c r="I55" s="1">
        <v>146</v>
      </c>
      <c r="J55" s="1">
        <v>242</v>
      </c>
      <c r="K55" s="1">
        <v>189</v>
      </c>
      <c r="L55" s="1" t="s">
        <v>17</v>
      </c>
      <c r="M55" s="1" t="s">
        <v>6</v>
      </c>
      <c r="N55" s="1">
        <v>1</v>
      </c>
      <c r="O55" s="1" t="s">
        <v>7</v>
      </c>
      <c r="P55" s="1">
        <v>2019</v>
      </c>
      <c r="Q55" s="1">
        <v>0.25</v>
      </c>
      <c r="R55" s="1">
        <v>0.3</v>
      </c>
      <c r="S55" s="1">
        <v>0.3</v>
      </c>
      <c r="T55" s="210">
        <v>100</v>
      </c>
      <c r="W55" s="208"/>
    </row>
    <row r="56" spans="1:23" x14ac:dyDescent="0.25">
      <c r="A56" s="1">
        <v>841872982</v>
      </c>
      <c r="B56" s="1" t="s">
        <v>413</v>
      </c>
      <c r="C56" s="1">
        <v>5</v>
      </c>
      <c r="D56" s="1">
        <v>2020</v>
      </c>
      <c r="E56" s="1">
        <v>2</v>
      </c>
      <c r="F56" s="1">
        <v>95</v>
      </c>
      <c r="G56" s="1">
        <v>113</v>
      </c>
      <c r="H56" s="1">
        <v>177</v>
      </c>
      <c r="I56" s="1">
        <v>146</v>
      </c>
      <c r="J56" s="1">
        <v>242</v>
      </c>
      <c r="K56" s="1">
        <v>189</v>
      </c>
      <c r="L56" s="1" t="s">
        <v>17</v>
      </c>
      <c r="M56" s="1" t="s">
        <v>6</v>
      </c>
      <c r="N56" s="1">
        <v>1</v>
      </c>
      <c r="O56" s="1" t="s">
        <v>7</v>
      </c>
      <c r="P56" s="1">
        <v>2020</v>
      </c>
      <c r="Q56" s="1">
        <v>0.05</v>
      </c>
      <c r="R56" s="1">
        <v>0</v>
      </c>
      <c r="S56" s="1">
        <v>0</v>
      </c>
      <c r="T56" s="210">
        <v>0</v>
      </c>
      <c r="U56" s="208">
        <v>100</v>
      </c>
      <c r="V56" s="208">
        <v>100</v>
      </c>
      <c r="W56" s="208">
        <f>100-Magnitud_Metaproducto[[#This Row],[% Avance total Plan de Desarrollo]]</f>
        <v>0</v>
      </c>
    </row>
    <row r="57" spans="1:23" x14ac:dyDescent="0.25">
      <c r="A57" s="1">
        <v>841872982</v>
      </c>
      <c r="B57" s="1" t="s">
        <v>414</v>
      </c>
      <c r="C57" s="1">
        <v>5</v>
      </c>
      <c r="D57" s="1">
        <v>2020</v>
      </c>
      <c r="E57" s="1">
        <v>2</v>
      </c>
      <c r="F57" s="1">
        <v>95</v>
      </c>
      <c r="G57" s="1">
        <v>113</v>
      </c>
      <c r="H57" s="1">
        <v>177</v>
      </c>
      <c r="I57" s="1">
        <v>147</v>
      </c>
      <c r="J57" s="1">
        <v>247</v>
      </c>
      <c r="K57" s="1">
        <v>194</v>
      </c>
      <c r="L57" s="1" t="s">
        <v>18</v>
      </c>
      <c r="M57" s="1" t="s">
        <v>19</v>
      </c>
      <c r="N57" s="1">
        <v>1</v>
      </c>
      <c r="O57" s="1" t="s">
        <v>7</v>
      </c>
      <c r="P57" s="1">
        <v>2016</v>
      </c>
      <c r="Q57" s="1">
        <v>44</v>
      </c>
      <c r="R57" s="1">
        <v>44</v>
      </c>
      <c r="S57" s="1">
        <v>46.08</v>
      </c>
      <c r="T57" s="208">
        <v>308</v>
      </c>
      <c r="W57" s="208"/>
    </row>
    <row r="58" spans="1:23" x14ac:dyDescent="0.25">
      <c r="A58" s="1">
        <v>841872982</v>
      </c>
      <c r="B58" s="1" t="s">
        <v>414</v>
      </c>
      <c r="C58" s="1">
        <v>5</v>
      </c>
      <c r="D58" s="1">
        <v>2020</v>
      </c>
      <c r="E58" s="1">
        <v>2</v>
      </c>
      <c r="F58" s="1">
        <v>95</v>
      </c>
      <c r="G58" s="1">
        <v>113</v>
      </c>
      <c r="H58" s="1">
        <v>177</v>
      </c>
      <c r="I58" s="1">
        <v>147</v>
      </c>
      <c r="J58" s="1">
        <v>247</v>
      </c>
      <c r="K58" s="1">
        <v>194</v>
      </c>
      <c r="L58" s="1" t="s">
        <v>18</v>
      </c>
      <c r="M58" s="1" t="s">
        <v>19</v>
      </c>
      <c r="N58" s="1">
        <v>1</v>
      </c>
      <c r="O58" s="1" t="s">
        <v>7</v>
      </c>
      <c r="P58" s="1">
        <v>2017</v>
      </c>
      <c r="Q58" s="1">
        <v>45</v>
      </c>
      <c r="R58" s="1">
        <v>45</v>
      </c>
      <c r="S58" s="1">
        <v>48</v>
      </c>
      <c r="T58" s="208">
        <v>0</v>
      </c>
      <c r="W58" s="208"/>
    </row>
    <row r="59" spans="1:23" x14ac:dyDescent="0.25">
      <c r="A59" s="1">
        <v>841872982</v>
      </c>
      <c r="B59" s="1" t="s">
        <v>414</v>
      </c>
      <c r="C59" s="1">
        <v>5</v>
      </c>
      <c r="D59" s="1">
        <v>2020</v>
      </c>
      <c r="E59" s="1">
        <v>2</v>
      </c>
      <c r="F59" s="1">
        <v>95</v>
      </c>
      <c r="G59" s="1">
        <v>113</v>
      </c>
      <c r="H59" s="1">
        <v>177</v>
      </c>
      <c r="I59" s="1">
        <v>147</v>
      </c>
      <c r="J59" s="1">
        <v>247</v>
      </c>
      <c r="K59" s="1">
        <v>194</v>
      </c>
      <c r="L59" s="1" t="s">
        <v>18</v>
      </c>
      <c r="M59" s="1" t="s">
        <v>19</v>
      </c>
      <c r="N59" s="1">
        <v>1</v>
      </c>
      <c r="O59" s="1" t="s">
        <v>7</v>
      </c>
      <c r="P59" s="1">
        <v>2018</v>
      </c>
      <c r="Q59" s="1">
        <v>46</v>
      </c>
      <c r="R59" s="1">
        <v>46</v>
      </c>
      <c r="S59" s="1">
        <v>47.25</v>
      </c>
      <c r="T59" s="208">
        <v>37.5</v>
      </c>
      <c r="W59" s="208"/>
    </row>
    <row r="60" spans="1:23" x14ac:dyDescent="0.25">
      <c r="A60" s="1">
        <v>841872982</v>
      </c>
      <c r="B60" s="1" t="s">
        <v>414</v>
      </c>
      <c r="C60" s="1">
        <v>5</v>
      </c>
      <c r="D60" s="1">
        <v>2020</v>
      </c>
      <c r="E60" s="1">
        <v>2</v>
      </c>
      <c r="F60" s="1">
        <v>95</v>
      </c>
      <c r="G60" s="1">
        <v>113</v>
      </c>
      <c r="H60" s="1">
        <v>177</v>
      </c>
      <c r="I60" s="1">
        <v>147</v>
      </c>
      <c r="J60" s="1">
        <v>247</v>
      </c>
      <c r="K60" s="1">
        <v>194</v>
      </c>
      <c r="L60" s="1" t="s">
        <v>18</v>
      </c>
      <c r="M60" s="1" t="s">
        <v>19</v>
      </c>
      <c r="N60" s="1">
        <v>1</v>
      </c>
      <c r="O60" s="1" t="s">
        <v>7</v>
      </c>
      <c r="P60" s="1">
        <v>2019</v>
      </c>
      <c r="Q60" s="1">
        <v>48</v>
      </c>
      <c r="R60" s="1">
        <v>48</v>
      </c>
      <c r="S60" s="1">
        <v>47.03</v>
      </c>
      <c r="T60" s="208">
        <v>0</v>
      </c>
      <c r="W60" s="208"/>
    </row>
    <row r="61" spans="1:23" x14ac:dyDescent="0.25">
      <c r="A61" s="1">
        <v>841872982</v>
      </c>
      <c r="B61" s="1" t="s">
        <v>414</v>
      </c>
      <c r="C61" s="1">
        <v>5</v>
      </c>
      <c r="D61" s="1">
        <v>2020</v>
      </c>
      <c r="E61" s="1">
        <v>2</v>
      </c>
      <c r="F61" s="1">
        <v>95</v>
      </c>
      <c r="G61" s="1">
        <v>113</v>
      </c>
      <c r="H61" s="1">
        <v>177</v>
      </c>
      <c r="I61" s="1">
        <v>147</v>
      </c>
      <c r="J61" s="1">
        <v>247</v>
      </c>
      <c r="K61" s="1">
        <v>194</v>
      </c>
      <c r="L61" s="1" t="s">
        <v>18</v>
      </c>
      <c r="M61" s="1" t="s">
        <v>19</v>
      </c>
      <c r="N61" s="1">
        <v>1</v>
      </c>
      <c r="O61" s="1" t="s">
        <v>7</v>
      </c>
      <c r="P61" s="1">
        <v>2020</v>
      </c>
      <c r="Q61" s="1">
        <v>48</v>
      </c>
      <c r="R61" s="1">
        <v>48</v>
      </c>
      <c r="S61" s="1">
        <v>47.03</v>
      </c>
      <c r="T61" s="208">
        <v>0</v>
      </c>
      <c r="U61" s="208">
        <v>80.599999999999994</v>
      </c>
      <c r="V61" s="208">
        <v>80.599999999999994</v>
      </c>
      <c r="W61" s="208">
        <f>100-Magnitud_Metaproducto[[#This Row],[% Avance total Plan de Desarrollo]]</f>
        <v>19.400000000000006</v>
      </c>
    </row>
    <row r="62" spans="1:23" x14ac:dyDescent="0.25">
      <c r="A62" s="1">
        <v>841872982</v>
      </c>
      <c r="B62" s="1" t="s">
        <v>415</v>
      </c>
      <c r="C62" s="1">
        <v>5</v>
      </c>
      <c r="D62" s="1">
        <v>2020</v>
      </c>
      <c r="E62" s="1">
        <v>2</v>
      </c>
      <c r="F62" s="1">
        <v>95</v>
      </c>
      <c r="G62" s="1">
        <v>113</v>
      </c>
      <c r="H62" s="1">
        <v>188</v>
      </c>
      <c r="I62" s="1">
        <v>162</v>
      </c>
      <c r="J62" s="1">
        <v>251</v>
      </c>
      <c r="K62" s="1">
        <v>281</v>
      </c>
      <c r="L62" s="1" t="s">
        <v>20</v>
      </c>
      <c r="M62" s="1" t="s">
        <v>6</v>
      </c>
      <c r="N62" s="1">
        <v>1</v>
      </c>
      <c r="O62" s="1" t="s">
        <v>7</v>
      </c>
      <c r="P62" s="1">
        <v>2016</v>
      </c>
      <c r="Q62" s="1">
        <v>0.11</v>
      </c>
      <c r="R62" s="1">
        <v>0.11</v>
      </c>
      <c r="S62" s="1">
        <v>0.11</v>
      </c>
      <c r="T62" s="210">
        <v>100</v>
      </c>
      <c r="W62" s="208"/>
    </row>
    <row r="63" spans="1:23" x14ac:dyDescent="0.25">
      <c r="A63" s="1">
        <v>841872982</v>
      </c>
      <c r="B63" s="1" t="s">
        <v>415</v>
      </c>
      <c r="C63" s="1">
        <v>5</v>
      </c>
      <c r="D63" s="1">
        <v>2020</v>
      </c>
      <c r="E63" s="1">
        <v>2</v>
      </c>
      <c r="F63" s="1">
        <v>95</v>
      </c>
      <c r="G63" s="1">
        <v>113</v>
      </c>
      <c r="H63" s="1">
        <v>188</v>
      </c>
      <c r="I63" s="1">
        <v>162</v>
      </c>
      <c r="J63" s="1">
        <v>251</v>
      </c>
      <c r="K63" s="1">
        <v>281</v>
      </c>
      <c r="L63" s="1" t="s">
        <v>20</v>
      </c>
      <c r="M63" s="1" t="s">
        <v>6</v>
      </c>
      <c r="N63" s="1">
        <v>1</v>
      </c>
      <c r="O63" s="1" t="s">
        <v>7</v>
      </c>
      <c r="P63" s="1">
        <v>2017</v>
      </c>
      <c r="Q63" s="1">
        <v>0.25</v>
      </c>
      <c r="R63" s="1">
        <v>0.25</v>
      </c>
      <c r="S63" s="1">
        <v>0.25</v>
      </c>
      <c r="T63" s="210">
        <v>100</v>
      </c>
      <c r="W63" s="208"/>
    </row>
    <row r="64" spans="1:23" x14ac:dyDescent="0.25">
      <c r="A64" s="1">
        <v>841872982</v>
      </c>
      <c r="B64" s="1" t="s">
        <v>415</v>
      </c>
      <c r="C64" s="1">
        <v>5</v>
      </c>
      <c r="D64" s="1">
        <v>2020</v>
      </c>
      <c r="E64" s="1">
        <v>2</v>
      </c>
      <c r="F64" s="1">
        <v>95</v>
      </c>
      <c r="G64" s="1">
        <v>113</v>
      </c>
      <c r="H64" s="1">
        <v>188</v>
      </c>
      <c r="I64" s="1">
        <v>162</v>
      </c>
      <c r="J64" s="1">
        <v>251</v>
      </c>
      <c r="K64" s="1">
        <v>281</v>
      </c>
      <c r="L64" s="1" t="s">
        <v>20</v>
      </c>
      <c r="M64" s="1" t="s">
        <v>6</v>
      </c>
      <c r="N64" s="1">
        <v>1</v>
      </c>
      <c r="O64" s="1" t="s">
        <v>7</v>
      </c>
      <c r="P64" s="1">
        <v>2018</v>
      </c>
      <c r="Q64" s="1">
        <v>0.28000000000000003</v>
      </c>
      <c r="R64" s="1">
        <v>0.28000000000000003</v>
      </c>
      <c r="S64" s="1">
        <v>0.28000000000000003</v>
      </c>
      <c r="T64" s="210">
        <v>100</v>
      </c>
      <c r="W64" s="208"/>
    </row>
    <row r="65" spans="1:23" x14ac:dyDescent="0.25">
      <c r="A65" s="1">
        <v>841872982</v>
      </c>
      <c r="B65" s="1" t="s">
        <v>415</v>
      </c>
      <c r="C65" s="1">
        <v>5</v>
      </c>
      <c r="D65" s="1">
        <v>2020</v>
      </c>
      <c r="E65" s="1">
        <v>2</v>
      </c>
      <c r="F65" s="1">
        <v>95</v>
      </c>
      <c r="G65" s="1">
        <v>113</v>
      </c>
      <c r="H65" s="1">
        <v>188</v>
      </c>
      <c r="I65" s="1">
        <v>162</v>
      </c>
      <c r="J65" s="1">
        <v>251</v>
      </c>
      <c r="K65" s="1">
        <v>281</v>
      </c>
      <c r="L65" s="1" t="s">
        <v>20</v>
      </c>
      <c r="M65" s="1" t="s">
        <v>6</v>
      </c>
      <c r="N65" s="1">
        <v>1</v>
      </c>
      <c r="O65" s="1" t="s">
        <v>7</v>
      </c>
      <c r="P65" s="1">
        <v>2019</v>
      </c>
      <c r="Q65" s="1">
        <v>0.25</v>
      </c>
      <c r="R65" s="1">
        <v>0.36</v>
      </c>
      <c r="S65" s="1">
        <v>0.36</v>
      </c>
      <c r="T65" s="210">
        <v>100</v>
      </c>
      <c r="W65" s="208"/>
    </row>
    <row r="66" spans="1:23" x14ac:dyDescent="0.25">
      <c r="A66" s="1">
        <v>841872982</v>
      </c>
      <c r="B66" s="1" t="s">
        <v>415</v>
      </c>
      <c r="C66" s="1">
        <v>5</v>
      </c>
      <c r="D66" s="1">
        <v>2020</v>
      </c>
      <c r="E66" s="1">
        <v>2</v>
      </c>
      <c r="F66" s="1">
        <v>95</v>
      </c>
      <c r="G66" s="1">
        <v>113</v>
      </c>
      <c r="H66" s="1">
        <v>188</v>
      </c>
      <c r="I66" s="1">
        <v>162</v>
      </c>
      <c r="J66" s="1">
        <v>251</v>
      </c>
      <c r="K66" s="1">
        <v>281</v>
      </c>
      <c r="L66" s="1" t="s">
        <v>20</v>
      </c>
      <c r="M66" s="1" t="s">
        <v>6</v>
      </c>
      <c r="N66" s="1">
        <v>1</v>
      </c>
      <c r="O66" s="1" t="s">
        <v>7</v>
      </c>
      <c r="P66" s="1">
        <v>2020</v>
      </c>
      <c r="Q66" s="1">
        <v>0.11</v>
      </c>
      <c r="R66" s="1">
        <v>0</v>
      </c>
      <c r="S66" s="1">
        <v>0</v>
      </c>
      <c r="T66" s="210">
        <v>0</v>
      </c>
      <c r="U66" s="208">
        <v>100</v>
      </c>
      <c r="V66" s="208">
        <v>100</v>
      </c>
      <c r="W66" s="208">
        <f>100-Magnitud_Metaproducto[[#This Row],[% Avance total Plan de Desarrollo]]</f>
        <v>0</v>
      </c>
    </row>
    <row r="67" spans="1:23" x14ac:dyDescent="0.25">
      <c r="A67" s="1">
        <v>841872982</v>
      </c>
      <c r="B67" s="1" t="s">
        <v>416</v>
      </c>
      <c r="C67" s="1">
        <v>5</v>
      </c>
      <c r="D67" s="1">
        <v>2020</v>
      </c>
      <c r="E67" s="1">
        <v>2</v>
      </c>
      <c r="F67" s="1">
        <v>95</v>
      </c>
      <c r="G67" s="1">
        <v>113</v>
      </c>
      <c r="H67" s="1">
        <v>188</v>
      </c>
      <c r="I67" s="1">
        <v>162</v>
      </c>
      <c r="J67" s="1">
        <v>252</v>
      </c>
      <c r="K67" s="1">
        <v>282</v>
      </c>
      <c r="L67" s="1" t="s">
        <v>21</v>
      </c>
      <c r="M67" s="1" t="s">
        <v>6</v>
      </c>
      <c r="N67" s="1">
        <v>1</v>
      </c>
      <c r="O67" s="1" t="s">
        <v>7</v>
      </c>
      <c r="P67" s="1">
        <v>2016</v>
      </c>
      <c r="Q67" s="1">
        <v>0</v>
      </c>
      <c r="R67" s="1">
        <v>0</v>
      </c>
      <c r="S67" s="1">
        <v>0</v>
      </c>
      <c r="T67" s="210">
        <v>0</v>
      </c>
      <c r="W67" s="208"/>
    </row>
    <row r="68" spans="1:23" x14ac:dyDescent="0.25">
      <c r="A68" s="1">
        <v>841872982</v>
      </c>
      <c r="B68" s="1" t="s">
        <v>416</v>
      </c>
      <c r="C68" s="1">
        <v>5</v>
      </c>
      <c r="D68" s="1">
        <v>2020</v>
      </c>
      <c r="E68" s="1">
        <v>2</v>
      </c>
      <c r="F68" s="1">
        <v>95</v>
      </c>
      <c r="G68" s="1">
        <v>113</v>
      </c>
      <c r="H68" s="1">
        <v>188</v>
      </c>
      <c r="I68" s="1">
        <v>162</v>
      </c>
      <c r="J68" s="1">
        <v>252</v>
      </c>
      <c r="K68" s="1">
        <v>282</v>
      </c>
      <c r="L68" s="1" t="s">
        <v>21</v>
      </c>
      <c r="M68" s="1" t="s">
        <v>6</v>
      </c>
      <c r="N68" s="1">
        <v>1</v>
      </c>
      <c r="O68" s="1" t="s">
        <v>7</v>
      </c>
      <c r="P68" s="1">
        <v>2017</v>
      </c>
      <c r="Q68" s="1">
        <v>0</v>
      </c>
      <c r="R68" s="1">
        <v>0</v>
      </c>
      <c r="S68" s="1">
        <v>0</v>
      </c>
      <c r="T68" s="210">
        <v>0</v>
      </c>
      <c r="W68" s="208"/>
    </row>
    <row r="69" spans="1:23" x14ac:dyDescent="0.25">
      <c r="A69" s="1">
        <v>841872982</v>
      </c>
      <c r="B69" s="1" t="s">
        <v>416</v>
      </c>
      <c r="C69" s="1">
        <v>5</v>
      </c>
      <c r="D69" s="1">
        <v>2020</v>
      </c>
      <c r="E69" s="1">
        <v>2</v>
      </c>
      <c r="F69" s="1">
        <v>95</v>
      </c>
      <c r="G69" s="1">
        <v>113</v>
      </c>
      <c r="H69" s="1">
        <v>188</v>
      </c>
      <c r="I69" s="1">
        <v>162</v>
      </c>
      <c r="J69" s="1">
        <v>252</v>
      </c>
      <c r="K69" s="1">
        <v>282</v>
      </c>
      <c r="L69" s="1" t="s">
        <v>21</v>
      </c>
      <c r="M69" s="1" t="s">
        <v>6</v>
      </c>
      <c r="N69" s="1">
        <v>1</v>
      </c>
      <c r="O69" s="1" t="s">
        <v>7</v>
      </c>
      <c r="P69" s="1">
        <v>2018</v>
      </c>
      <c r="Q69" s="1">
        <v>0</v>
      </c>
      <c r="R69" s="1">
        <v>0</v>
      </c>
      <c r="S69" s="1">
        <v>0</v>
      </c>
      <c r="T69" s="210">
        <v>0</v>
      </c>
      <c r="W69" s="208"/>
    </row>
    <row r="70" spans="1:23" x14ac:dyDescent="0.25">
      <c r="A70" s="1">
        <v>841872982</v>
      </c>
      <c r="B70" s="1" t="s">
        <v>416</v>
      </c>
      <c r="C70" s="1">
        <v>5</v>
      </c>
      <c r="D70" s="1">
        <v>2020</v>
      </c>
      <c r="E70" s="1">
        <v>2</v>
      </c>
      <c r="F70" s="1">
        <v>95</v>
      </c>
      <c r="G70" s="1">
        <v>113</v>
      </c>
      <c r="H70" s="1">
        <v>188</v>
      </c>
      <c r="I70" s="1">
        <v>162</v>
      </c>
      <c r="J70" s="1">
        <v>252</v>
      </c>
      <c r="K70" s="1">
        <v>282</v>
      </c>
      <c r="L70" s="1" t="s">
        <v>21</v>
      </c>
      <c r="M70" s="1" t="s">
        <v>6</v>
      </c>
      <c r="N70" s="1">
        <v>1</v>
      </c>
      <c r="O70" s="1" t="s">
        <v>7</v>
      </c>
      <c r="P70" s="1">
        <v>2019</v>
      </c>
      <c r="Q70" s="1">
        <v>1</v>
      </c>
      <c r="R70" s="1">
        <v>1</v>
      </c>
      <c r="S70" s="1">
        <v>0.9</v>
      </c>
      <c r="T70" s="210">
        <v>90</v>
      </c>
      <c r="W70" s="208"/>
    </row>
    <row r="71" spans="1:23" x14ac:dyDescent="0.25">
      <c r="A71" s="1">
        <v>841872982</v>
      </c>
      <c r="B71" s="1" t="s">
        <v>416</v>
      </c>
      <c r="C71" s="1">
        <v>5</v>
      </c>
      <c r="D71" s="1">
        <v>2020</v>
      </c>
      <c r="E71" s="1">
        <v>2</v>
      </c>
      <c r="F71" s="1">
        <v>95</v>
      </c>
      <c r="G71" s="1">
        <v>113</v>
      </c>
      <c r="H71" s="1">
        <v>188</v>
      </c>
      <c r="I71" s="1">
        <v>162</v>
      </c>
      <c r="J71" s="1">
        <v>252</v>
      </c>
      <c r="K71" s="1">
        <v>282</v>
      </c>
      <c r="L71" s="1" t="s">
        <v>21</v>
      </c>
      <c r="M71" s="1" t="s">
        <v>6</v>
      </c>
      <c r="N71" s="1">
        <v>1</v>
      </c>
      <c r="O71" s="1" t="s">
        <v>7</v>
      </c>
      <c r="P71" s="1">
        <v>2020</v>
      </c>
      <c r="Q71" s="1">
        <v>0</v>
      </c>
      <c r="R71" s="1">
        <v>0.1</v>
      </c>
      <c r="S71" s="1">
        <v>0</v>
      </c>
      <c r="T71" s="210">
        <v>0</v>
      </c>
      <c r="U71" s="208">
        <v>90</v>
      </c>
      <c r="V71" s="208">
        <v>90</v>
      </c>
      <c r="W71" s="208">
        <f>100-Magnitud_Metaproducto[[#This Row],[% Avance total Plan de Desarrollo]]</f>
        <v>10</v>
      </c>
    </row>
    <row r="72" spans="1:23" x14ac:dyDescent="0.25">
      <c r="A72" s="1">
        <v>841872982</v>
      </c>
      <c r="B72" s="1" t="s">
        <v>417</v>
      </c>
      <c r="C72" s="1">
        <v>5</v>
      </c>
      <c r="D72" s="1">
        <v>2020</v>
      </c>
      <c r="E72" s="1">
        <v>2</v>
      </c>
      <c r="F72" s="1">
        <v>95</v>
      </c>
      <c r="G72" s="1">
        <v>113</v>
      </c>
      <c r="H72" s="1">
        <v>198</v>
      </c>
      <c r="I72" s="1">
        <v>179</v>
      </c>
      <c r="J72" s="1">
        <v>254</v>
      </c>
      <c r="K72" s="1">
        <v>343</v>
      </c>
      <c r="L72" s="1" t="s">
        <v>22</v>
      </c>
      <c r="M72" s="1" t="s">
        <v>6</v>
      </c>
      <c r="N72" s="1">
        <v>1</v>
      </c>
      <c r="O72" s="1" t="s">
        <v>7</v>
      </c>
      <c r="P72" s="1">
        <v>2016</v>
      </c>
      <c r="Q72" s="1">
        <v>300</v>
      </c>
      <c r="R72" s="1">
        <v>0</v>
      </c>
      <c r="S72" s="1">
        <v>0</v>
      </c>
      <c r="T72" s="210">
        <v>0</v>
      </c>
      <c r="W72" s="208"/>
    </row>
    <row r="73" spans="1:23" x14ac:dyDescent="0.25">
      <c r="A73" s="1">
        <v>841872982</v>
      </c>
      <c r="B73" s="1" t="s">
        <v>417</v>
      </c>
      <c r="C73" s="1">
        <v>5</v>
      </c>
      <c r="D73" s="1">
        <v>2020</v>
      </c>
      <c r="E73" s="1">
        <v>2</v>
      </c>
      <c r="F73" s="1">
        <v>95</v>
      </c>
      <c r="G73" s="1">
        <v>113</v>
      </c>
      <c r="H73" s="1">
        <v>198</v>
      </c>
      <c r="I73" s="1">
        <v>179</v>
      </c>
      <c r="J73" s="1">
        <v>254</v>
      </c>
      <c r="K73" s="1">
        <v>343</v>
      </c>
      <c r="L73" s="1" t="s">
        <v>22</v>
      </c>
      <c r="M73" s="1" t="s">
        <v>6</v>
      </c>
      <c r="N73" s="1">
        <v>1</v>
      </c>
      <c r="O73" s="1" t="s">
        <v>7</v>
      </c>
      <c r="P73" s="1">
        <v>2017</v>
      </c>
      <c r="Q73" s="1">
        <v>800</v>
      </c>
      <c r="R73" s="1">
        <v>360</v>
      </c>
      <c r="S73" s="1">
        <v>383</v>
      </c>
      <c r="T73" s="210">
        <v>106.39</v>
      </c>
      <c r="W73" s="208"/>
    </row>
    <row r="74" spans="1:23" x14ac:dyDescent="0.25">
      <c r="A74" s="1">
        <v>841872982</v>
      </c>
      <c r="B74" s="1" t="s">
        <v>417</v>
      </c>
      <c r="C74" s="1">
        <v>5</v>
      </c>
      <c r="D74" s="1">
        <v>2020</v>
      </c>
      <c r="E74" s="1">
        <v>2</v>
      </c>
      <c r="F74" s="1">
        <v>95</v>
      </c>
      <c r="G74" s="1">
        <v>113</v>
      </c>
      <c r="H74" s="1">
        <v>198</v>
      </c>
      <c r="I74" s="1">
        <v>179</v>
      </c>
      <c r="J74" s="1">
        <v>254</v>
      </c>
      <c r="K74" s="1">
        <v>343</v>
      </c>
      <c r="L74" s="1" t="s">
        <v>22</v>
      </c>
      <c r="M74" s="1" t="s">
        <v>6</v>
      </c>
      <c r="N74" s="1">
        <v>1</v>
      </c>
      <c r="O74" s="1" t="s">
        <v>7</v>
      </c>
      <c r="P74" s="1">
        <v>2018</v>
      </c>
      <c r="Q74" s="1">
        <v>800</v>
      </c>
      <c r="R74" s="1">
        <v>2890</v>
      </c>
      <c r="S74" s="1">
        <v>2890</v>
      </c>
      <c r="T74" s="210">
        <v>100</v>
      </c>
      <c r="W74" s="208"/>
    </row>
    <row r="75" spans="1:23" x14ac:dyDescent="0.25">
      <c r="A75" s="1">
        <v>841872982</v>
      </c>
      <c r="B75" s="1" t="s">
        <v>417</v>
      </c>
      <c r="C75" s="1">
        <v>5</v>
      </c>
      <c r="D75" s="1">
        <v>2020</v>
      </c>
      <c r="E75" s="1">
        <v>2</v>
      </c>
      <c r="F75" s="1">
        <v>95</v>
      </c>
      <c r="G75" s="1">
        <v>113</v>
      </c>
      <c r="H75" s="1">
        <v>198</v>
      </c>
      <c r="I75" s="1">
        <v>179</v>
      </c>
      <c r="J75" s="1">
        <v>254</v>
      </c>
      <c r="K75" s="1">
        <v>343</v>
      </c>
      <c r="L75" s="1" t="s">
        <v>22</v>
      </c>
      <c r="M75" s="1" t="s">
        <v>6</v>
      </c>
      <c r="N75" s="1">
        <v>1</v>
      </c>
      <c r="O75" s="1" t="s">
        <v>7</v>
      </c>
      <c r="P75" s="1">
        <v>2019</v>
      </c>
      <c r="Q75" s="1">
        <v>800</v>
      </c>
      <c r="R75" s="1">
        <v>1227</v>
      </c>
      <c r="S75" s="1">
        <v>1227</v>
      </c>
      <c r="T75" s="210">
        <v>100</v>
      </c>
      <c r="W75" s="208"/>
    </row>
    <row r="76" spans="1:23" x14ac:dyDescent="0.25">
      <c r="A76" s="1">
        <v>841872982</v>
      </c>
      <c r="B76" s="1" t="s">
        <v>417</v>
      </c>
      <c r="C76" s="1">
        <v>5</v>
      </c>
      <c r="D76" s="1">
        <v>2020</v>
      </c>
      <c r="E76" s="1">
        <v>2</v>
      </c>
      <c r="F76" s="1">
        <v>95</v>
      </c>
      <c r="G76" s="1">
        <v>113</v>
      </c>
      <c r="H76" s="1">
        <v>198</v>
      </c>
      <c r="I76" s="1">
        <v>179</v>
      </c>
      <c r="J76" s="1">
        <v>254</v>
      </c>
      <c r="K76" s="1">
        <v>343</v>
      </c>
      <c r="L76" s="1" t="s">
        <v>22</v>
      </c>
      <c r="M76" s="1" t="s">
        <v>6</v>
      </c>
      <c r="N76" s="1">
        <v>1</v>
      </c>
      <c r="O76" s="1" t="s">
        <v>7</v>
      </c>
      <c r="P76" s="1">
        <v>2020</v>
      </c>
      <c r="Q76" s="1">
        <v>300</v>
      </c>
      <c r="R76" s="1">
        <v>0</v>
      </c>
      <c r="S76" s="1">
        <v>0</v>
      </c>
      <c r="T76" s="210">
        <v>0</v>
      </c>
      <c r="U76" s="208">
        <v>100</v>
      </c>
      <c r="V76" s="208">
        <v>100</v>
      </c>
      <c r="W76" s="208">
        <f>100-Magnitud_Metaproducto[[#This Row],[% Avance total Plan de Desarrollo]]</f>
        <v>0</v>
      </c>
    </row>
    <row r="77" spans="1:23" x14ac:dyDescent="0.25">
      <c r="A77" s="1">
        <v>841872982</v>
      </c>
      <c r="B77" s="1" t="s">
        <v>418</v>
      </c>
      <c r="C77" s="1">
        <v>5</v>
      </c>
      <c r="D77" s="1">
        <v>2020</v>
      </c>
      <c r="E77" s="1">
        <v>2</v>
      </c>
      <c r="F77" s="1">
        <v>95</v>
      </c>
      <c r="G77" s="1">
        <v>113</v>
      </c>
      <c r="H77" s="1">
        <v>201</v>
      </c>
      <c r="I77" s="1">
        <v>188</v>
      </c>
      <c r="J77" s="1">
        <v>255</v>
      </c>
      <c r="K77" s="1">
        <v>408</v>
      </c>
      <c r="L77" s="1" t="s">
        <v>23</v>
      </c>
      <c r="M77" s="1" t="s">
        <v>24</v>
      </c>
      <c r="N77" s="1">
        <v>1</v>
      </c>
      <c r="O77" s="1" t="s">
        <v>7</v>
      </c>
      <c r="P77" s="1">
        <v>2016</v>
      </c>
      <c r="Q77" s="1">
        <v>80</v>
      </c>
      <c r="R77" s="1">
        <v>80</v>
      </c>
      <c r="S77" s="1">
        <v>89.14</v>
      </c>
      <c r="T77" s="210">
        <v>111.43</v>
      </c>
      <c r="W77" s="208"/>
    </row>
    <row r="78" spans="1:23" x14ac:dyDescent="0.25">
      <c r="A78" s="1">
        <v>841872982</v>
      </c>
      <c r="B78" s="1" t="s">
        <v>418</v>
      </c>
      <c r="C78" s="1">
        <v>5</v>
      </c>
      <c r="D78" s="1">
        <v>2020</v>
      </c>
      <c r="E78" s="1">
        <v>2</v>
      </c>
      <c r="F78" s="1">
        <v>95</v>
      </c>
      <c r="G78" s="1">
        <v>113</v>
      </c>
      <c r="H78" s="1">
        <v>201</v>
      </c>
      <c r="I78" s="1">
        <v>188</v>
      </c>
      <c r="J78" s="1">
        <v>255</v>
      </c>
      <c r="K78" s="1">
        <v>408</v>
      </c>
      <c r="L78" s="1" t="s">
        <v>23</v>
      </c>
      <c r="M78" s="1" t="s">
        <v>24</v>
      </c>
      <c r="N78" s="1">
        <v>1</v>
      </c>
      <c r="O78" s="1" t="s">
        <v>7</v>
      </c>
      <c r="P78" s="1">
        <v>2017</v>
      </c>
      <c r="Q78" s="1">
        <v>80</v>
      </c>
      <c r="R78" s="1">
        <v>80</v>
      </c>
      <c r="S78" s="1">
        <v>90.8</v>
      </c>
      <c r="T78" s="210">
        <v>113.5</v>
      </c>
      <c r="W78" s="208"/>
    </row>
    <row r="79" spans="1:23" x14ac:dyDescent="0.25">
      <c r="A79" s="1">
        <v>841872982</v>
      </c>
      <c r="B79" s="1" t="s">
        <v>418</v>
      </c>
      <c r="C79" s="1">
        <v>5</v>
      </c>
      <c r="D79" s="1">
        <v>2020</v>
      </c>
      <c r="E79" s="1">
        <v>2</v>
      </c>
      <c r="F79" s="1">
        <v>95</v>
      </c>
      <c r="G79" s="1">
        <v>113</v>
      </c>
      <c r="H79" s="1">
        <v>201</v>
      </c>
      <c r="I79" s="1">
        <v>188</v>
      </c>
      <c r="J79" s="1">
        <v>255</v>
      </c>
      <c r="K79" s="1">
        <v>408</v>
      </c>
      <c r="L79" s="1" t="s">
        <v>23</v>
      </c>
      <c r="M79" s="1" t="s">
        <v>24</v>
      </c>
      <c r="N79" s="1">
        <v>1</v>
      </c>
      <c r="O79" s="1" t="s">
        <v>7</v>
      </c>
      <c r="P79" s="1">
        <v>2018</v>
      </c>
      <c r="Q79" s="1">
        <v>80</v>
      </c>
      <c r="R79" s="1">
        <v>80</v>
      </c>
      <c r="S79" s="1">
        <v>90.95</v>
      </c>
      <c r="T79" s="210">
        <v>113.69</v>
      </c>
      <c r="W79" s="208"/>
    </row>
    <row r="80" spans="1:23" x14ac:dyDescent="0.25">
      <c r="A80" s="1">
        <v>841872982</v>
      </c>
      <c r="B80" s="1" t="s">
        <v>418</v>
      </c>
      <c r="C80" s="1">
        <v>5</v>
      </c>
      <c r="D80" s="1">
        <v>2020</v>
      </c>
      <c r="E80" s="1">
        <v>2</v>
      </c>
      <c r="F80" s="1">
        <v>95</v>
      </c>
      <c r="G80" s="1">
        <v>113</v>
      </c>
      <c r="H80" s="1">
        <v>201</v>
      </c>
      <c r="I80" s="1">
        <v>188</v>
      </c>
      <c r="J80" s="1">
        <v>255</v>
      </c>
      <c r="K80" s="1">
        <v>408</v>
      </c>
      <c r="L80" s="1" t="s">
        <v>23</v>
      </c>
      <c r="M80" s="1" t="s">
        <v>24</v>
      </c>
      <c r="N80" s="1">
        <v>1</v>
      </c>
      <c r="O80" s="1" t="s">
        <v>7</v>
      </c>
      <c r="P80" s="1">
        <v>2019</v>
      </c>
      <c r="Q80" s="1">
        <v>80</v>
      </c>
      <c r="R80" s="1">
        <v>80</v>
      </c>
      <c r="S80" s="1">
        <v>93.49</v>
      </c>
      <c r="T80" s="210">
        <v>116.86</v>
      </c>
      <c r="W80" s="208"/>
    </row>
    <row r="81" spans="1:23" x14ac:dyDescent="0.25">
      <c r="A81" s="1">
        <v>841872982</v>
      </c>
      <c r="B81" s="1" t="s">
        <v>418</v>
      </c>
      <c r="C81" s="1">
        <v>5</v>
      </c>
      <c r="D81" s="1">
        <v>2020</v>
      </c>
      <c r="E81" s="1">
        <v>2</v>
      </c>
      <c r="F81" s="1">
        <v>95</v>
      </c>
      <c r="G81" s="1">
        <v>113</v>
      </c>
      <c r="H81" s="1">
        <v>201</v>
      </c>
      <c r="I81" s="1">
        <v>188</v>
      </c>
      <c r="J81" s="1">
        <v>255</v>
      </c>
      <c r="K81" s="1">
        <v>408</v>
      </c>
      <c r="L81" s="1" t="s">
        <v>23</v>
      </c>
      <c r="M81" s="1" t="s">
        <v>24</v>
      </c>
      <c r="N81" s="1">
        <v>1</v>
      </c>
      <c r="O81" s="1" t="s">
        <v>7</v>
      </c>
      <c r="P81" s="1">
        <v>2020</v>
      </c>
      <c r="Q81" s="1">
        <v>80</v>
      </c>
      <c r="R81" s="1">
        <v>80</v>
      </c>
      <c r="S81" s="1">
        <v>93.16</v>
      </c>
      <c r="T81" s="210">
        <v>116.45</v>
      </c>
      <c r="U81" s="208">
        <v>114.39</v>
      </c>
      <c r="V81" s="208">
        <v>114.39</v>
      </c>
      <c r="W81" s="208">
        <v>0</v>
      </c>
    </row>
    <row r="82" spans="1:23" x14ac:dyDescent="0.25">
      <c r="A82" s="1">
        <v>841872982</v>
      </c>
      <c r="B82" s="1" t="s">
        <v>419</v>
      </c>
      <c r="C82" s="1">
        <v>5</v>
      </c>
      <c r="D82" s="1">
        <v>2020</v>
      </c>
      <c r="E82" s="1">
        <v>2</v>
      </c>
      <c r="F82" s="1">
        <v>95</v>
      </c>
      <c r="G82" s="1">
        <v>113</v>
      </c>
      <c r="H82" s="1">
        <v>202</v>
      </c>
      <c r="I82" s="1">
        <v>190</v>
      </c>
      <c r="J82" s="1">
        <v>256</v>
      </c>
      <c r="K82" s="1">
        <v>419</v>
      </c>
      <c r="L82" s="1" t="s">
        <v>319</v>
      </c>
      <c r="M82" s="1" t="s">
        <v>19</v>
      </c>
      <c r="N82" s="1">
        <v>1</v>
      </c>
      <c r="O82" s="1" t="s">
        <v>7</v>
      </c>
      <c r="P82" s="1">
        <v>2016</v>
      </c>
      <c r="Q82" s="1">
        <v>0</v>
      </c>
      <c r="R82" s="1">
        <v>0</v>
      </c>
      <c r="S82" s="1">
        <v>0</v>
      </c>
      <c r="T82" s="210">
        <v>0</v>
      </c>
      <c r="W82" s="208"/>
    </row>
    <row r="83" spans="1:23" x14ac:dyDescent="0.25">
      <c r="A83" s="1">
        <v>841872982</v>
      </c>
      <c r="B83" s="1" t="s">
        <v>419</v>
      </c>
      <c r="C83" s="1">
        <v>5</v>
      </c>
      <c r="D83" s="1">
        <v>2020</v>
      </c>
      <c r="E83" s="1">
        <v>2</v>
      </c>
      <c r="F83" s="1">
        <v>95</v>
      </c>
      <c r="G83" s="1">
        <v>113</v>
      </c>
      <c r="H83" s="1">
        <v>202</v>
      </c>
      <c r="I83" s="1">
        <v>190</v>
      </c>
      <c r="J83" s="1">
        <v>256</v>
      </c>
      <c r="K83" s="1">
        <v>419</v>
      </c>
      <c r="L83" s="1" t="s">
        <v>319</v>
      </c>
      <c r="M83" s="1" t="s">
        <v>19</v>
      </c>
      <c r="N83" s="1">
        <v>1</v>
      </c>
      <c r="O83" s="1" t="s">
        <v>7</v>
      </c>
      <c r="P83" s="1">
        <v>2017</v>
      </c>
      <c r="Q83" s="1">
        <v>0</v>
      </c>
      <c r="R83" s="1">
        <v>0</v>
      </c>
      <c r="S83" s="1">
        <v>0</v>
      </c>
      <c r="T83" s="210">
        <v>0</v>
      </c>
      <c r="W83" s="208"/>
    </row>
    <row r="84" spans="1:23" x14ac:dyDescent="0.25">
      <c r="A84" s="1">
        <v>841872982</v>
      </c>
      <c r="B84" s="1" t="s">
        <v>419</v>
      </c>
      <c r="C84" s="1">
        <v>5</v>
      </c>
      <c r="D84" s="1">
        <v>2020</v>
      </c>
      <c r="E84" s="1">
        <v>2</v>
      </c>
      <c r="F84" s="1">
        <v>95</v>
      </c>
      <c r="G84" s="1">
        <v>113</v>
      </c>
      <c r="H84" s="1">
        <v>202</v>
      </c>
      <c r="I84" s="1">
        <v>190</v>
      </c>
      <c r="J84" s="1">
        <v>256</v>
      </c>
      <c r="K84" s="1">
        <v>419</v>
      </c>
      <c r="L84" s="1" t="s">
        <v>319</v>
      </c>
      <c r="M84" s="1" t="s">
        <v>19</v>
      </c>
      <c r="N84" s="1">
        <v>1</v>
      </c>
      <c r="O84" s="1" t="s">
        <v>7</v>
      </c>
      <c r="P84" s="1">
        <v>2018</v>
      </c>
      <c r="Q84" s="1">
        <v>0</v>
      </c>
      <c r="R84" s="1">
        <v>0</v>
      </c>
      <c r="S84" s="1">
        <v>0</v>
      </c>
      <c r="T84" s="210">
        <v>0</v>
      </c>
      <c r="W84" s="208"/>
    </row>
    <row r="85" spans="1:23" x14ac:dyDescent="0.25">
      <c r="A85" s="1">
        <v>841872982</v>
      </c>
      <c r="B85" s="1" t="s">
        <v>419</v>
      </c>
      <c r="C85" s="1">
        <v>5</v>
      </c>
      <c r="D85" s="1">
        <v>2020</v>
      </c>
      <c r="E85" s="1">
        <v>2</v>
      </c>
      <c r="F85" s="1">
        <v>95</v>
      </c>
      <c r="G85" s="1">
        <v>113</v>
      </c>
      <c r="H85" s="1">
        <v>202</v>
      </c>
      <c r="I85" s="1">
        <v>190</v>
      </c>
      <c r="J85" s="1">
        <v>256</v>
      </c>
      <c r="K85" s="1">
        <v>419</v>
      </c>
      <c r="L85" s="1" t="s">
        <v>319</v>
      </c>
      <c r="M85" s="1" t="s">
        <v>19</v>
      </c>
      <c r="N85" s="1">
        <v>1</v>
      </c>
      <c r="O85" s="1" t="s">
        <v>7</v>
      </c>
      <c r="P85" s="1">
        <v>2019</v>
      </c>
      <c r="Q85" s="1">
        <v>0</v>
      </c>
      <c r="R85" s="1">
        <v>74</v>
      </c>
      <c r="S85" s="1">
        <v>0</v>
      </c>
      <c r="T85" s="210">
        <v>0</v>
      </c>
      <c r="W85" s="208"/>
    </row>
    <row r="86" spans="1:23" x14ac:dyDescent="0.25">
      <c r="A86" s="1">
        <v>841872982</v>
      </c>
      <c r="B86" s="1" t="s">
        <v>419</v>
      </c>
      <c r="C86" s="1">
        <v>5</v>
      </c>
      <c r="D86" s="1">
        <v>2020</v>
      </c>
      <c r="E86" s="1">
        <v>2</v>
      </c>
      <c r="F86" s="1">
        <v>95</v>
      </c>
      <c r="G86" s="1">
        <v>113</v>
      </c>
      <c r="H86" s="1">
        <v>202</v>
      </c>
      <c r="I86" s="1">
        <v>190</v>
      </c>
      <c r="J86" s="1">
        <v>256</v>
      </c>
      <c r="K86" s="1">
        <v>419</v>
      </c>
      <c r="L86" s="1" t="s">
        <v>319</v>
      </c>
      <c r="M86" s="1" t="s">
        <v>19</v>
      </c>
      <c r="N86" s="1">
        <v>1</v>
      </c>
      <c r="O86" s="1" t="s">
        <v>7</v>
      </c>
      <c r="P86" s="1">
        <v>2020</v>
      </c>
      <c r="Q86" s="1">
        <v>75</v>
      </c>
      <c r="R86" s="1">
        <v>74.400000000000006</v>
      </c>
      <c r="S86" s="1">
        <v>0</v>
      </c>
      <c r="T86" s="210">
        <v>0</v>
      </c>
      <c r="U86" s="208">
        <v>0</v>
      </c>
      <c r="V86" s="208">
        <v>0</v>
      </c>
      <c r="W86" s="208">
        <f>100-Magnitud_Metaproducto[[#This Row],[% Avance total Plan de Desarrollo]]</f>
        <v>100</v>
      </c>
    </row>
    <row r="87" spans="1:23" x14ac:dyDescent="0.25">
      <c r="A87" s="1">
        <v>841872982</v>
      </c>
      <c r="B87" s="1" t="s">
        <v>419</v>
      </c>
      <c r="C87" s="1">
        <v>5</v>
      </c>
      <c r="D87" s="1">
        <v>2020</v>
      </c>
      <c r="E87" s="1">
        <v>2</v>
      </c>
      <c r="F87" s="1">
        <v>95</v>
      </c>
      <c r="G87" s="1">
        <v>113</v>
      </c>
      <c r="H87" s="1">
        <v>202</v>
      </c>
      <c r="I87" s="1">
        <v>190</v>
      </c>
      <c r="J87" s="1">
        <v>256</v>
      </c>
      <c r="K87" s="1">
        <v>559</v>
      </c>
      <c r="L87" s="1" t="s">
        <v>25</v>
      </c>
      <c r="M87" s="1" t="s">
        <v>24</v>
      </c>
      <c r="N87" s="1">
        <v>1</v>
      </c>
      <c r="O87" s="1" t="s">
        <v>7</v>
      </c>
      <c r="P87" s="1">
        <v>2016</v>
      </c>
      <c r="Q87" s="1">
        <v>0</v>
      </c>
      <c r="R87" s="1">
        <v>0</v>
      </c>
      <c r="S87" s="1">
        <v>0</v>
      </c>
      <c r="T87" s="210">
        <v>0</v>
      </c>
      <c r="W87" s="208"/>
    </row>
    <row r="88" spans="1:23" x14ac:dyDescent="0.25">
      <c r="A88" s="1">
        <v>841872982</v>
      </c>
      <c r="B88" s="1" t="s">
        <v>419</v>
      </c>
      <c r="C88" s="1">
        <v>5</v>
      </c>
      <c r="D88" s="1">
        <v>2020</v>
      </c>
      <c r="E88" s="1">
        <v>2</v>
      </c>
      <c r="F88" s="1">
        <v>95</v>
      </c>
      <c r="G88" s="1">
        <v>113</v>
      </c>
      <c r="H88" s="1">
        <v>202</v>
      </c>
      <c r="I88" s="1">
        <v>190</v>
      </c>
      <c r="J88" s="1">
        <v>256</v>
      </c>
      <c r="K88" s="1">
        <v>559</v>
      </c>
      <c r="L88" s="1" t="s">
        <v>25</v>
      </c>
      <c r="M88" s="1" t="s">
        <v>24</v>
      </c>
      <c r="N88" s="1">
        <v>1</v>
      </c>
      <c r="O88" s="1" t="s">
        <v>7</v>
      </c>
      <c r="P88" s="1">
        <v>2017</v>
      </c>
      <c r="Q88" s="1">
        <v>0</v>
      </c>
      <c r="R88" s="1">
        <v>0</v>
      </c>
      <c r="S88" s="1">
        <v>0</v>
      </c>
      <c r="T88" s="210">
        <v>0</v>
      </c>
      <c r="W88" s="208"/>
    </row>
    <row r="89" spans="1:23" x14ac:dyDescent="0.25">
      <c r="A89" s="1">
        <v>841872982</v>
      </c>
      <c r="B89" s="1" t="s">
        <v>419</v>
      </c>
      <c r="C89" s="1">
        <v>5</v>
      </c>
      <c r="D89" s="1">
        <v>2020</v>
      </c>
      <c r="E89" s="1">
        <v>2</v>
      </c>
      <c r="F89" s="1">
        <v>95</v>
      </c>
      <c r="G89" s="1">
        <v>113</v>
      </c>
      <c r="H89" s="1">
        <v>202</v>
      </c>
      <c r="I89" s="1">
        <v>190</v>
      </c>
      <c r="J89" s="1">
        <v>256</v>
      </c>
      <c r="K89" s="1">
        <v>559</v>
      </c>
      <c r="L89" s="1" t="s">
        <v>25</v>
      </c>
      <c r="M89" s="1" t="s">
        <v>24</v>
      </c>
      <c r="N89" s="1">
        <v>1</v>
      </c>
      <c r="O89" s="1" t="s">
        <v>7</v>
      </c>
      <c r="P89" s="1">
        <v>2018</v>
      </c>
      <c r="Q89" s="1">
        <v>0</v>
      </c>
      <c r="R89" s="1">
        <v>3</v>
      </c>
      <c r="S89" s="1">
        <v>3</v>
      </c>
      <c r="T89" s="210">
        <v>100</v>
      </c>
      <c r="W89" s="208"/>
    </row>
    <row r="90" spans="1:23" x14ac:dyDescent="0.25">
      <c r="A90" s="1">
        <v>841872982</v>
      </c>
      <c r="B90" s="1" t="s">
        <v>419</v>
      </c>
      <c r="C90" s="1">
        <v>5</v>
      </c>
      <c r="D90" s="1">
        <v>2020</v>
      </c>
      <c r="E90" s="1">
        <v>2</v>
      </c>
      <c r="F90" s="1">
        <v>95</v>
      </c>
      <c r="G90" s="1">
        <v>113</v>
      </c>
      <c r="H90" s="1">
        <v>202</v>
      </c>
      <c r="I90" s="1">
        <v>190</v>
      </c>
      <c r="J90" s="1">
        <v>256</v>
      </c>
      <c r="K90" s="1">
        <v>559</v>
      </c>
      <c r="L90" s="1" t="s">
        <v>25</v>
      </c>
      <c r="M90" s="1" t="s">
        <v>24</v>
      </c>
      <c r="N90" s="1">
        <v>1</v>
      </c>
      <c r="O90" s="1" t="s">
        <v>7</v>
      </c>
      <c r="P90" s="1">
        <v>2019</v>
      </c>
      <c r="Q90" s="1">
        <v>0</v>
      </c>
      <c r="R90" s="1">
        <v>3</v>
      </c>
      <c r="S90" s="1">
        <v>5</v>
      </c>
      <c r="T90" s="210">
        <v>166.67</v>
      </c>
      <c r="W90" s="208"/>
    </row>
    <row r="91" spans="1:23" x14ac:dyDescent="0.25">
      <c r="A91" s="1">
        <v>841872982</v>
      </c>
      <c r="B91" s="1" t="s">
        <v>419</v>
      </c>
      <c r="C91" s="1">
        <v>5</v>
      </c>
      <c r="D91" s="1">
        <v>2020</v>
      </c>
      <c r="E91" s="1">
        <v>2</v>
      </c>
      <c r="F91" s="1">
        <v>95</v>
      </c>
      <c r="G91" s="1">
        <v>113</v>
      </c>
      <c r="H91" s="1">
        <v>202</v>
      </c>
      <c r="I91" s="1">
        <v>190</v>
      </c>
      <c r="J91" s="1">
        <v>256</v>
      </c>
      <c r="K91" s="1">
        <v>559</v>
      </c>
      <c r="L91" s="1" t="s">
        <v>25</v>
      </c>
      <c r="M91" s="1" t="s">
        <v>24</v>
      </c>
      <c r="N91" s="1">
        <v>1</v>
      </c>
      <c r="O91" s="1" t="s">
        <v>7</v>
      </c>
      <c r="P91" s="1">
        <v>2020</v>
      </c>
      <c r="Q91" s="1">
        <v>0</v>
      </c>
      <c r="R91" s="1">
        <v>3</v>
      </c>
      <c r="S91" s="1">
        <v>5</v>
      </c>
      <c r="T91" s="210">
        <v>166.67</v>
      </c>
      <c r="U91" s="208">
        <v>144.44</v>
      </c>
      <c r="V91" s="208">
        <v>144.44</v>
      </c>
      <c r="W91" s="208">
        <v>0</v>
      </c>
    </row>
    <row r="92" spans="1:23" x14ac:dyDescent="0.25">
      <c r="A92" s="1">
        <v>841872982</v>
      </c>
      <c r="B92" s="1" t="s">
        <v>420</v>
      </c>
      <c r="C92" s="1">
        <v>5</v>
      </c>
      <c r="D92" s="1">
        <v>2020</v>
      </c>
      <c r="E92" s="1">
        <v>2</v>
      </c>
      <c r="F92" s="1">
        <v>95</v>
      </c>
      <c r="G92" s="1">
        <v>113</v>
      </c>
      <c r="H92" s="1">
        <v>203</v>
      </c>
      <c r="I92" s="1">
        <v>192</v>
      </c>
      <c r="J92" s="1">
        <v>259</v>
      </c>
      <c r="K92" s="1">
        <v>450</v>
      </c>
      <c r="L92" s="1" t="s">
        <v>26</v>
      </c>
      <c r="M92" s="1" t="s">
        <v>6</v>
      </c>
      <c r="N92" s="1">
        <v>1</v>
      </c>
      <c r="O92" s="1" t="s">
        <v>7</v>
      </c>
      <c r="P92" s="1">
        <v>2016</v>
      </c>
      <c r="Q92" s="1">
        <v>5</v>
      </c>
      <c r="R92" s="1">
        <v>5</v>
      </c>
      <c r="S92" s="1">
        <v>5</v>
      </c>
      <c r="T92" s="210">
        <v>100</v>
      </c>
      <c r="W92" s="208"/>
    </row>
    <row r="93" spans="1:23" x14ac:dyDescent="0.25">
      <c r="A93" s="1">
        <v>841872982</v>
      </c>
      <c r="B93" s="1" t="s">
        <v>420</v>
      </c>
      <c r="C93" s="1">
        <v>5</v>
      </c>
      <c r="D93" s="1">
        <v>2020</v>
      </c>
      <c r="E93" s="1">
        <v>2</v>
      </c>
      <c r="F93" s="1">
        <v>95</v>
      </c>
      <c r="G93" s="1">
        <v>113</v>
      </c>
      <c r="H93" s="1">
        <v>203</v>
      </c>
      <c r="I93" s="1">
        <v>192</v>
      </c>
      <c r="J93" s="1">
        <v>259</v>
      </c>
      <c r="K93" s="1">
        <v>450</v>
      </c>
      <c r="L93" s="1" t="s">
        <v>26</v>
      </c>
      <c r="M93" s="1" t="s">
        <v>6</v>
      </c>
      <c r="N93" s="1">
        <v>1</v>
      </c>
      <c r="O93" s="1" t="s">
        <v>7</v>
      </c>
      <c r="P93" s="1">
        <v>2017</v>
      </c>
      <c r="Q93" s="1">
        <v>30</v>
      </c>
      <c r="R93" s="1">
        <v>30</v>
      </c>
      <c r="S93" s="1">
        <v>30</v>
      </c>
      <c r="T93" s="210">
        <v>100</v>
      </c>
      <c r="W93" s="208"/>
    </row>
    <row r="94" spans="1:23" x14ac:dyDescent="0.25">
      <c r="A94" s="1">
        <v>841872982</v>
      </c>
      <c r="B94" s="1" t="s">
        <v>420</v>
      </c>
      <c r="C94" s="1">
        <v>5</v>
      </c>
      <c r="D94" s="1">
        <v>2020</v>
      </c>
      <c r="E94" s="1">
        <v>2</v>
      </c>
      <c r="F94" s="1">
        <v>95</v>
      </c>
      <c r="G94" s="1">
        <v>113</v>
      </c>
      <c r="H94" s="1">
        <v>203</v>
      </c>
      <c r="I94" s="1">
        <v>192</v>
      </c>
      <c r="J94" s="1">
        <v>259</v>
      </c>
      <c r="K94" s="1">
        <v>450</v>
      </c>
      <c r="L94" s="1" t="s">
        <v>26</v>
      </c>
      <c r="M94" s="1" t="s">
        <v>6</v>
      </c>
      <c r="N94" s="1">
        <v>1</v>
      </c>
      <c r="O94" s="1" t="s">
        <v>7</v>
      </c>
      <c r="P94" s="1">
        <v>2018</v>
      </c>
      <c r="Q94" s="1">
        <v>20</v>
      </c>
      <c r="R94" s="1">
        <v>20</v>
      </c>
      <c r="S94" s="1">
        <v>20</v>
      </c>
      <c r="T94" s="210">
        <v>100</v>
      </c>
      <c r="W94" s="208"/>
    </row>
    <row r="95" spans="1:23" x14ac:dyDescent="0.25">
      <c r="A95" s="1">
        <v>841872982</v>
      </c>
      <c r="B95" s="1" t="s">
        <v>420</v>
      </c>
      <c r="C95" s="1">
        <v>5</v>
      </c>
      <c r="D95" s="1">
        <v>2020</v>
      </c>
      <c r="E95" s="1">
        <v>2</v>
      </c>
      <c r="F95" s="1">
        <v>95</v>
      </c>
      <c r="G95" s="1">
        <v>113</v>
      </c>
      <c r="H95" s="1">
        <v>203</v>
      </c>
      <c r="I95" s="1">
        <v>192</v>
      </c>
      <c r="J95" s="1">
        <v>259</v>
      </c>
      <c r="K95" s="1">
        <v>450</v>
      </c>
      <c r="L95" s="1" t="s">
        <v>26</v>
      </c>
      <c r="M95" s="1" t="s">
        <v>6</v>
      </c>
      <c r="N95" s="1">
        <v>1</v>
      </c>
      <c r="O95" s="1" t="s">
        <v>7</v>
      </c>
      <c r="P95" s="1">
        <v>2019</v>
      </c>
      <c r="Q95" s="1">
        <v>15</v>
      </c>
      <c r="R95" s="1">
        <v>24</v>
      </c>
      <c r="S95" s="1">
        <v>23.97</v>
      </c>
      <c r="T95" s="210">
        <v>99.88</v>
      </c>
      <c r="W95" s="208"/>
    </row>
    <row r="96" spans="1:23" x14ac:dyDescent="0.25">
      <c r="A96" s="1">
        <v>841872982</v>
      </c>
      <c r="B96" s="1" t="s">
        <v>420</v>
      </c>
      <c r="C96" s="1">
        <v>5</v>
      </c>
      <c r="D96" s="1">
        <v>2020</v>
      </c>
      <c r="E96" s="1">
        <v>2</v>
      </c>
      <c r="F96" s="1">
        <v>95</v>
      </c>
      <c r="G96" s="1">
        <v>113</v>
      </c>
      <c r="H96" s="1">
        <v>203</v>
      </c>
      <c r="I96" s="1">
        <v>192</v>
      </c>
      <c r="J96" s="1">
        <v>259</v>
      </c>
      <c r="K96" s="1">
        <v>450</v>
      </c>
      <c r="L96" s="1" t="s">
        <v>26</v>
      </c>
      <c r="M96" s="1" t="s">
        <v>6</v>
      </c>
      <c r="N96" s="1">
        <v>1</v>
      </c>
      <c r="O96" s="1" t="s">
        <v>7</v>
      </c>
      <c r="P96" s="1">
        <v>2020</v>
      </c>
      <c r="Q96" s="1">
        <v>10</v>
      </c>
      <c r="R96" s="1">
        <v>1.03</v>
      </c>
      <c r="S96" s="1">
        <v>1.03</v>
      </c>
      <c r="T96" s="210">
        <v>100</v>
      </c>
      <c r="U96" s="208">
        <v>100</v>
      </c>
      <c r="V96" s="208">
        <v>100</v>
      </c>
      <c r="W96" s="208">
        <f>100-Magnitud_Metaproducto[[#This Row],[% Avance total Plan de Desarrollo]]</f>
        <v>0</v>
      </c>
    </row>
    <row r="97" spans="23:23" x14ac:dyDescent="0.25">
      <c r="W97" s="208"/>
    </row>
    <row r="98" spans="23:23" x14ac:dyDescent="0.25">
      <c r="W98" s="208"/>
    </row>
    <row r="99" spans="23:23" x14ac:dyDescent="0.25">
      <c r="W99" s="208"/>
    </row>
    <row r="100" spans="23:23" x14ac:dyDescent="0.25">
      <c r="W100" s="208"/>
    </row>
    <row r="101" spans="23:23" x14ac:dyDescent="0.25">
      <c r="W101" s="208"/>
    </row>
    <row r="102" spans="23:23" x14ac:dyDescent="0.25">
      <c r="W102" s="208"/>
    </row>
    <row r="103" spans="23:23" x14ac:dyDescent="0.25">
      <c r="W103" s="208"/>
    </row>
    <row r="104" spans="23:23" x14ac:dyDescent="0.25">
      <c r="W104" s="208"/>
    </row>
    <row r="105" spans="23:23" x14ac:dyDescent="0.25">
      <c r="W105" s="208"/>
    </row>
    <row r="106" spans="23:23" x14ac:dyDescent="0.25">
      <c r="W106" s="208"/>
    </row>
    <row r="107" spans="23:23" x14ac:dyDescent="0.25">
      <c r="W107" s="208"/>
    </row>
    <row r="108" spans="23:23" x14ac:dyDescent="0.25">
      <c r="W108" s="208"/>
    </row>
    <row r="109" spans="23:23" x14ac:dyDescent="0.25">
      <c r="W109" s="208"/>
    </row>
    <row r="110" spans="23:23" x14ac:dyDescent="0.25">
      <c r="W110" s="208"/>
    </row>
    <row r="111" spans="23:23" x14ac:dyDescent="0.25">
      <c r="W111" s="208"/>
    </row>
    <row r="112" spans="23:23" x14ac:dyDescent="0.25">
      <c r="W112" s="208"/>
    </row>
    <row r="113" spans="23:23" x14ac:dyDescent="0.25">
      <c r="W113" s="208"/>
    </row>
    <row r="114" spans="23:23" x14ac:dyDescent="0.25">
      <c r="W114" s="208"/>
    </row>
    <row r="115" spans="23:23" x14ac:dyDescent="0.25">
      <c r="W115" s="208"/>
    </row>
    <row r="116" spans="23:23" x14ac:dyDescent="0.25">
      <c r="W116" s="208"/>
    </row>
    <row r="117" spans="23:23" x14ac:dyDescent="0.25">
      <c r="W117" s="208"/>
    </row>
    <row r="118" spans="23:23" x14ac:dyDescent="0.25">
      <c r="W118" s="208"/>
    </row>
    <row r="119" spans="23:23" x14ac:dyDescent="0.25">
      <c r="W119" s="208"/>
    </row>
    <row r="120" spans="23:23" x14ac:dyDescent="0.25">
      <c r="W120" s="208"/>
    </row>
    <row r="121" spans="23:23" x14ac:dyDescent="0.25">
      <c r="W121" s="208"/>
    </row>
    <row r="122" spans="23:23" x14ac:dyDescent="0.25">
      <c r="W122" s="208"/>
    </row>
    <row r="123" spans="23:23" x14ac:dyDescent="0.25">
      <c r="W123" s="208"/>
    </row>
    <row r="124" spans="23:23" x14ac:dyDescent="0.25">
      <c r="W124" s="208"/>
    </row>
    <row r="125" spans="23:23" x14ac:dyDescent="0.25">
      <c r="W125" s="208"/>
    </row>
    <row r="126" spans="23:23" x14ac:dyDescent="0.25">
      <c r="W126" s="208"/>
    </row>
    <row r="127" spans="23:23" x14ac:dyDescent="0.25">
      <c r="W127" s="208"/>
    </row>
    <row r="128" spans="23:23" x14ac:dyDescent="0.25">
      <c r="W128" s="208"/>
    </row>
    <row r="129" spans="23:23" x14ac:dyDescent="0.25">
      <c r="W129" s="208"/>
    </row>
    <row r="130" spans="23:23" x14ac:dyDescent="0.25">
      <c r="W130" s="208"/>
    </row>
    <row r="131" spans="23:23" x14ac:dyDescent="0.25">
      <c r="W131" s="208"/>
    </row>
    <row r="132" spans="23:23" x14ac:dyDescent="0.25">
      <c r="W132" s="208"/>
    </row>
    <row r="133" spans="23:23" x14ac:dyDescent="0.25">
      <c r="W133" s="208"/>
    </row>
    <row r="134" spans="23:23" x14ac:dyDescent="0.25">
      <c r="W134" s="208"/>
    </row>
    <row r="135" spans="23:23" x14ac:dyDescent="0.25">
      <c r="W135" s="208"/>
    </row>
    <row r="136" spans="23:23" x14ac:dyDescent="0.25">
      <c r="W136" s="208"/>
    </row>
    <row r="137" spans="23:23" x14ac:dyDescent="0.25">
      <c r="W137" s="208"/>
    </row>
    <row r="138" spans="23:23" x14ac:dyDescent="0.25">
      <c r="W138" s="208"/>
    </row>
    <row r="139" spans="23:23" x14ac:dyDescent="0.25">
      <c r="W139" s="208"/>
    </row>
    <row r="140" spans="23:23" x14ac:dyDescent="0.25">
      <c r="W140" s="208"/>
    </row>
    <row r="141" spans="23:23" x14ac:dyDescent="0.25">
      <c r="W141" s="208"/>
    </row>
    <row r="142" spans="23:23" x14ac:dyDescent="0.25">
      <c r="W142" s="208"/>
    </row>
    <row r="143" spans="23:23" x14ac:dyDescent="0.25">
      <c r="W143" s="208"/>
    </row>
    <row r="144" spans="23:23" x14ac:dyDescent="0.25">
      <c r="W144" s="208"/>
    </row>
    <row r="145" spans="23:23" x14ac:dyDescent="0.25">
      <c r="W145" s="208"/>
    </row>
    <row r="146" spans="23:23" x14ac:dyDescent="0.25">
      <c r="W146" s="208"/>
    </row>
    <row r="147" spans="23:23" x14ac:dyDescent="0.25">
      <c r="W147" s="208"/>
    </row>
    <row r="148" spans="23:23" x14ac:dyDescent="0.25">
      <c r="W148" s="208"/>
    </row>
    <row r="149" spans="23:23" x14ac:dyDescent="0.25">
      <c r="W149" s="208"/>
    </row>
    <row r="150" spans="23:23" x14ac:dyDescent="0.25">
      <c r="W150" s="208"/>
    </row>
    <row r="151" spans="23:23" x14ac:dyDescent="0.25">
      <c r="W151" s="208"/>
    </row>
    <row r="152" spans="23:23" x14ac:dyDescent="0.25">
      <c r="W152" s="208"/>
    </row>
    <row r="153" spans="23:23" x14ac:dyDescent="0.25">
      <c r="W153" s="208"/>
    </row>
    <row r="154" spans="23:23" x14ac:dyDescent="0.25">
      <c r="W154" s="208"/>
    </row>
    <row r="155" spans="23:23" x14ac:dyDescent="0.25">
      <c r="W155" s="208"/>
    </row>
    <row r="156" spans="23:23" x14ac:dyDescent="0.25">
      <c r="W156" s="208"/>
    </row>
    <row r="157" spans="23:23" x14ac:dyDescent="0.25">
      <c r="W157" s="208"/>
    </row>
    <row r="158" spans="23:23" x14ac:dyDescent="0.25">
      <c r="W158" s="208"/>
    </row>
    <row r="159" spans="23:23" x14ac:dyDescent="0.25">
      <c r="W159" s="208"/>
    </row>
    <row r="160" spans="23:23" x14ac:dyDescent="0.25">
      <c r="W160" s="208"/>
    </row>
    <row r="161" spans="23:23" x14ac:dyDescent="0.25">
      <c r="W161" s="208"/>
    </row>
    <row r="162" spans="23:23" x14ac:dyDescent="0.25">
      <c r="W162" s="208"/>
    </row>
    <row r="163" spans="23:23" x14ac:dyDescent="0.25">
      <c r="W163" s="208"/>
    </row>
    <row r="164" spans="23:23" x14ac:dyDescent="0.25">
      <c r="W164" s="208"/>
    </row>
    <row r="165" spans="23:23" x14ac:dyDescent="0.25">
      <c r="W165" s="208"/>
    </row>
    <row r="166" spans="23:23" x14ac:dyDescent="0.25">
      <c r="W166" s="208"/>
    </row>
    <row r="167" spans="23:23" x14ac:dyDescent="0.25">
      <c r="W167" s="208"/>
    </row>
    <row r="168" spans="23:23" x14ac:dyDescent="0.25">
      <c r="W168" s="208"/>
    </row>
    <row r="169" spans="23:23" x14ac:dyDescent="0.25">
      <c r="W169" s="208"/>
    </row>
    <row r="170" spans="23:23" x14ac:dyDescent="0.25">
      <c r="W170" s="208"/>
    </row>
    <row r="171" spans="23:23" x14ac:dyDescent="0.25">
      <c r="W171" s="208"/>
    </row>
    <row r="172" spans="23:23" x14ac:dyDescent="0.25">
      <c r="W172" s="208"/>
    </row>
    <row r="173" spans="23:23" x14ac:dyDescent="0.25">
      <c r="W173" s="208"/>
    </row>
    <row r="174" spans="23:23" x14ac:dyDescent="0.25">
      <c r="W174" s="208"/>
    </row>
    <row r="175" spans="23:23" x14ac:dyDescent="0.25">
      <c r="W175" s="208"/>
    </row>
    <row r="176" spans="23:23" x14ac:dyDescent="0.25">
      <c r="W176" s="208"/>
    </row>
    <row r="177" spans="21:23" x14ac:dyDescent="0.25">
      <c r="W177" s="208"/>
    </row>
    <row r="178" spans="21:23" x14ac:dyDescent="0.25">
      <c r="W178" s="208"/>
    </row>
    <row r="179" spans="21:23" x14ac:dyDescent="0.25">
      <c r="W179" s="208"/>
    </row>
    <row r="180" spans="21:23" x14ac:dyDescent="0.25">
      <c r="W180" s="208"/>
    </row>
    <row r="181" spans="21:23" x14ac:dyDescent="0.25">
      <c r="W181" s="208"/>
    </row>
    <row r="182" spans="21:23" x14ac:dyDescent="0.25">
      <c r="W182" s="208"/>
    </row>
    <row r="183" spans="21:23" x14ac:dyDescent="0.25">
      <c r="W183" s="208"/>
    </row>
    <row r="184" spans="21:23" x14ac:dyDescent="0.25">
      <c r="W184" s="208"/>
    </row>
    <row r="185" spans="21:23" x14ac:dyDescent="0.25">
      <c r="W185" s="208"/>
    </row>
    <row r="186" spans="21:23" x14ac:dyDescent="0.25">
      <c r="W186" s="208"/>
    </row>
    <row r="187" spans="21:23" x14ac:dyDescent="0.25">
      <c r="U187" s="215"/>
      <c r="V187" s="215"/>
      <c r="W187" s="215"/>
    </row>
    <row r="188" spans="21:23" x14ac:dyDescent="0.25">
      <c r="U188" s="215"/>
      <c r="V188" s="215"/>
      <c r="W188" s="215"/>
    </row>
    <row r="189" spans="21:23" x14ac:dyDescent="0.25">
      <c r="U189" s="215"/>
      <c r="V189" s="215"/>
      <c r="W189" s="215"/>
    </row>
    <row r="190" spans="21:23" x14ac:dyDescent="0.25">
      <c r="U190" s="215"/>
      <c r="V190" s="215"/>
      <c r="W190" s="215"/>
    </row>
    <row r="191" spans="21:23" x14ac:dyDescent="0.25">
      <c r="U191" s="215"/>
      <c r="V191" s="215"/>
      <c r="W191" s="215"/>
    </row>
    <row r="192" spans="21:23" x14ac:dyDescent="0.25">
      <c r="U192" s="215"/>
      <c r="V192" s="215"/>
      <c r="W192" s="215"/>
    </row>
    <row r="193" spans="21:23" x14ac:dyDescent="0.25">
      <c r="U193" s="215"/>
      <c r="V193" s="215"/>
      <c r="W193" s="215"/>
    </row>
    <row r="194" spans="21:23" x14ac:dyDescent="0.25">
      <c r="U194" s="215"/>
      <c r="V194" s="215"/>
      <c r="W194" s="215"/>
    </row>
    <row r="195" spans="21:23" x14ac:dyDescent="0.25">
      <c r="U195" s="215"/>
      <c r="V195" s="215"/>
      <c r="W195" s="215"/>
    </row>
    <row r="196" spans="21:23" x14ac:dyDescent="0.25">
      <c r="U196" s="215"/>
      <c r="V196" s="215"/>
      <c r="W196" s="215"/>
    </row>
    <row r="197" spans="21:23" x14ac:dyDescent="0.25">
      <c r="U197" s="215"/>
      <c r="V197" s="215"/>
      <c r="W197" s="215"/>
    </row>
    <row r="198" spans="21:23" x14ac:dyDescent="0.25">
      <c r="U198" s="215"/>
      <c r="V198" s="215"/>
      <c r="W198" s="215"/>
    </row>
    <row r="199" spans="21:23" x14ac:dyDescent="0.25">
      <c r="U199" s="215"/>
      <c r="V199" s="215"/>
      <c r="W199" s="215"/>
    </row>
    <row r="200" spans="21:23" x14ac:dyDescent="0.25">
      <c r="U200" s="215"/>
      <c r="V200" s="215"/>
      <c r="W200" s="215"/>
    </row>
    <row r="201" spans="21:23" x14ac:dyDescent="0.25">
      <c r="U201" s="215"/>
      <c r="V201" s="215"/>
      <c r="W201" s="215"/>
    </row>
    <row r="202" spans="21:23" x14ac:dyDescent="0.25">
      <c r="U202" s="215"/>
      <c r="V202" s="215"/>
      <c r="W202" s="215"/>
    </row>
    <row r="203" spans="21:23" x14ac:dyDescent="0.25">
      <c r="U203" s="215"/>
      <c r="V203" s="215"/>
      <c r="W203" s="215"/>
    </row>
    <row r="204" spans="21:23" x14ac:dyDescent="0.25">
      <c r="U204" s="215"/>
      <c r="V204" s="215"/>
      <c r="W204" s="215"/>
    </row>
    <row r="205" spans="21:23" x14ac:dyDescent="0.25">
      <c r="U205" s="215"/>
      <c r="V205" s="215"/>
      <c r="W205" s="215"/>
    </row>
    <row r="206" spans="21:23" x14ac:dyDescent="0.25">
      <c r="U206" s="215"/>
      <c r="V206" s="215"/>
      <c r="W206" s="215"/>
    </row>
    <row r="207" spans="21:23" x14ac:dyDescent="0.25">
      <c r="U207" s="215"/>
      <c r="V207" s="215"/>
      <c r="W207" s="215"/>
    </row>
    <row r="208" spans="21:23" x14ac:dyDescent="0.25">
      <c r="U208" s="215"/>
      <c r="V208" s="215"/>
      <c r="W208" s="215"/>
    </row>
    <row r="209" spans="21:23" x14ac:dyDescent="0.25">
      <c r="U209" s="215"/>
      <c r="V209" s="215"/>
      <c r="W209" s="215"/>
    </row>
    <row r="210" spans="21:23" x14ac:dyDescent="0.25">
      <c r="U210" s="215"/>
      <c r="V210" s="215"/>
      <c r="W210" s="215"/>
    </row>
    <row r="211" spans="21:23" x14ac:dyDescent="0.25">
      <c r="U211" s="215"/>
      <c r="V211" s="215"/>
      <c r="W211" s="215"/>
    </row>
    <row r="212" spans="21:23" x14ac:dyDescent="0.25">
      <c r="U212" s="215"/>
      <c r="V212" s="215"/>
      <c r="W212" s="215"/>
    </row>
    <row r="213" spans="21:23" x14ac:dyDescent="0.25">
      <c r="U213" s="215"/>
      <c r="V213" s="215"/>
      <c r="W213" s="215"/>
    </row>
    <row r="214" spans="21:23" x14ac:dyDescent="0.25">
      <c r="U214" s="215"/>
      <c r="V214" s="215"/>
      <c r="W214" s="215"/>
    </row>
    <row r="215" spans="21:23" x14ac:dyDescent="0.25">
      <c r="U215" s="215"/>
      <c r="V215" s="215"/>
      <c r="W215" s="215"/>
    </row>
    <row r="216" spans="21:23" x14ac:dyDescent="0.25">
      <c r="U216" s="215"/>
      <c r="V216" s="215"/>
      <c r="W216" s="215"/>
    </row>
    <row r="217" spans="21:23" x14ac:dyDescent="0.25">
      <c r="U217" s="215"/>
      <c r="V217" s="215"/>
      <c r="W217" s="215"/>
    </row>
    <row r="218" spans="21:23" x14ac:dyDescent="0.25">
      <c r="U218" s="215"/>
      <c r="V218" s="215"/>
      <c r="W218" s="215"/>
    </row>
    <row r="219" spans="21:23" x14ac:dyDescent="0.25">
      <c r="U219" s="215"/>
      <c r="V219" s="215"/>
      <c r="W219" s="215"/>
    </row>
    <row r="220" spans="21:23" x14ac:dyDescent="0.25">
      <c r="U220" s="215"/>
      <c r="V220" s="215"/>
      <c r="W220" s="215"/>
    </row>
    <row r="221" spans="21:23" x14ac:dyDescent="0.25">
      <c r="U221" s="215"/>
      <c r="V221" s="215"/>
      <c r="W221" s="215"/>
    </row>
    <row r="222" spans="21:23" x14ac:dyDescent="0.25">
      <c r="U222" s="215"/>
      <c r="V222" s="215"/>
      <c r="W222" s="215"/>
    </row>
    <row r="223" spans="21:23" x14ac:dyDescent="0.25">
      <c r="U223" s="215"/>
      <c r="V223" s="215"/>
      <c r="W223" s="215"/>
    </row>
    <row r="224" spans="21:23" x14ac:dyDescent="0.25">
      <c r="U224" s="215"/>
      <c r="V224" s="215"/>
      <c r="W224" s="215"/>
    </row>
    <row r="225" spans="21:23" x14ac:dyDescent="0.25">
      <c r="U225" s="215"/>
      <c r="V225" s="215"/>
      <c r="W225" s="215"/>
    </row>
    <row r="226" spans="21:23" x14ac:dyDescent="0.25">
      <c r="U226" s="215"/>
      <c r="V226" s="215"/>
      <c r="W226" s="215"/>
    </row>
    <row r="227" spans="21:23" x14ac:dyDescent="0.25">
      <c r="U227" s="215"/>
      <c r="V227" s="215"/>
      <c r="W227" s="215"/>
    </row>
    <row r="228" spans="21:23" x14ac:dyDescent="0.25">
      <c r="U228" s="215"/>
      <c r="V228" s="215"/>
      <c r="W228" s="215"/>
    </row>
    <row r="229" spans="21:23" x14ac:dyDescent="0.25">
      <c r="U229" s="215"/>
      <c r="V229" s="215"/>
      <c r="W229" s="215"/>
    </row>
    <row r="230" spans="21:23" x14ac:dyDescent="0.25">
      <c r="U230" s="215"/>
      <c r="V230" s="215"/>
      <c r="W230" s="215"/>
    </row>
    <row r="231" spans="21:23" x14ac:dyDescent="0.25">
      <c r="U231" s="215"/>
      <c r="V231" s="215"/>
      <c r="W231" s="215"/>
    </row>
    <row r="232" spans="21:23" x14ac:dyDescent="0.25">
      <c r="U232" s="215"/>
      <c r="V232" s="215"/>
      <c r="W232" s="215"/>
    </row>
    <row r="233" spans="21:23" x14ac:dyDescent="0.25">
      <c r="U233" s="215"/>
      <c r="V233" s="215"/>
      <c r="W233" s="215"/>
    </row>
    <row r="234" spans="21:23" x14ac:dyDescent="0.25">
      <c r="U234" s="215"/>
      <c r="V234" s="215"/>
      <c r="W234" s="215"/>
    </row>
    <row r="235" spans="21:23" x14ac:dyDescent="0.25">
      <c r="U235" s="215"/>
      <c r="V235" s="215"/>
      <c r="W235" s="215"/>
    </row>
    <row r="236" spans="21:23" x14ac:dyDescent="0.25">
      <c r="U236" s="215"/>
      <c r="V236" s="215"/>
      <c r="W236" s="215"/>
    </row>
    <row r="237" spans="21:23" x14ac:dyDescent="0.25">
      <c r="U237" s="215"/>
      <c r="V237" s="215"/>
      <c r="W237" s="215"/>
    </row>
    <row r="238" spans="21:23" x14ac:dyDescent="0.25">
      <c r="U238" s="215"/>
      <c r="V238" s="215"/>
      <c r="W238" s="215"/>
    </row>
    <row r="239" spans="21:23" x14ac:dyDescent="0.25">
      <c r="U239" s="215"/>
      <c r="V239" s="215"/>
      <c r="W239" s="215"/>
    </row>
    <row r="240" spans="21:23" x14ac:dyDescent="0.25">
      <c r="U240" s="215"/>
      <c r="V240" s="215"/>
      <c r="W240" s="215"/>
    </row>
    <row r="241" spans="21:23" x14ac:dyDescent="0.25">
      <c r="U241" s="215"/>
      <c r="V241" s="215"/>
      <c r="W241" s="215"/>
    </row>
    <row r="242" spans="21:23" x14ac:dyDescent="0.25">
      <c r="U242" s="215"/>
      <c r="V242" s="215"/>
      <c r="W242" s="215"/>
    </row>
    <row r="243" spans="21:23" x14ac:dyDescent="0.25">
      <c r="U243" s="215"/>
      <c r="V243" s="215"/>
      <c r="W243" s="215"/>
    </row>
    <row r="244" spans="21:23" x14ac:dyDescent="0.25">
      <c r="U244" s="215"/>
      <c r="V244" s="215"/>
      <c r="W244" s="215"/>
    </row>
    <row r="245" spans="21:23" x14ac:dyDescent="0.25">
      <c r="U245" s="215"/>
      <c r="V245" s="215"/>
      <c r="W245" s="215"/>
    </row>
    <row r="246" spans="21:23" x14ac:dyDescent="0.25">
      <c r="U246" s="215"/>
      <c r="V246" s="215"/>
      <c r="W246" s="215"/>
    </row>
    <row r="247" spans="21:23" x14ac:dyDescent="0.25">
      <c r="U247" s="215"/>
      <c r="V247" s="215"/>
      <c r="W247" s="215"/>
    </row>
    <row r="248" spans="21:23" x14ac:dyDescent="0.25">
      <c r="U248" s="215"/>
      <c r="V248" s="215"/>
      <c r="W248" s="215"/>
    </row>
    <row r="249" spans="21:23" x14ac:dyDescent="0.25">
      <c r="U249" s="215"/>
      <c r="V249" s="215"/>
      <c r="W249" s="215"/>
    </row>
    <row r="250" spans="21:23" x14ac:dyDescent="0.25">
      <c r="U250" s="215"/>
      <c r="V250" s="215"/>
      <c r="W250" s="215"/>
    </row>
    <row r="251" spans="21:23" x14ac:dyDescent="0.25">
      <c r="U251" s="215"/>
      <c r="V251" s="215"/>
      <c r="W251" s="215"/>
    </row>
    <row r="252" spans="21:23" x14ac:dyDescent="0.25">
      <c r="U252" s="215"/>
      <c r="V252" s="215"/>
      <c r="W252" s="215"/>
    </row>
    <row r="253" spans="21:23" x14ac:dyDescent="0.25">
      <c r="U253" s="215"/>
      <c r="V253" s="215"/>
      <c r="W253" s="215"/>
    </row>
    <row r="254" spans="21:23" x14ac:dyDescent="0.25">
      <c r="U254" s="215"/>
      <c r="V254" s="215"/>
      <c r="W254" s="215"/>
    </row>
    <row r="255" spans="21:23" x14ac:dyDescent="0.25">
      <c r="U255" s="215"/>
      <c r="V255" s="215"/>
      <c r="W255" s="215"/>
    </row>
    <row r="256" spans="21:23" x14ac:dyDescent="0.25">
      <c r="U256" s="215"/>
      <c r="V256" s="215"/>
      <c r="W256" s="215"/>
    </row>
    <row r="257" spans="21:23" x14ac:dyDescent="0.25">
      <c r="U257" s="215"/>
      <c r="V257" s="215"/>
      <c r="W257" s="215"/>
    </row>
    <row r="258" spans="21:23" x14ac:dyDescent="0.25">
      <c r="U258" s="215"/>
      <c r="V258" s="215"/>
      <c r="W258" s="215"/>
    </row>
    <row r="259" spans="21:23" x14ac:dyDescent="0.25">
      <c r="U259" s="215"/>
      <c r="V259" s="215"/>
      <c r="W259" s="215"/>
    </row>
    <row r="260" spans="21:23" x14ac:dyDescent="0.25">
      <c r="U260" s="215"/>
      <c r="V260" s="215"/>
      <c r="W260" s="215"/>
    </row>
    <row r="261" spans="21:23" x14ac:dyDescent="0.25">
      <c r="U261" s="215"/>
      <c r="V261" s="215"/>
      <c r="W261" s="215"/>
    </row>
    <row r="262" spans="21:23" x14ac:dyDescent="0.25">
      <c r="U262" s="215"/>
      <c r="V262" s="215"/>
      <c r="W262" s="215"/>
    </row>
    <row r="263" spans="21:23" x14ac:dyDescent="0.25">
      <c r="U263" s="215"/>
      <c r="V263" s="215"/>
      <c r="W263" s="215"/>
    </row>
    <row r="264" spans="21:23" x14ac:dyDescent="0.25">
      <c r="U264" s="215"/>
      <c r="V264" s="215"/>
      <c r="W264" s="215"/>
    </row>
    <row r="265" spans="21:23" x14ac:dyDescent="0.25">
      <c r="U265" s="215"/>
      <c r="V265" s="215"/>
      <c r="W265" s="215"/>
    </row>
    <row r="266" spans="21:23" x14ac:dyDescent="0.25">
      <c r="U266" s="215"/>
      <c r="V266" s="215"/>
      <c r="W266" s="215"/>
    </row>
    <row r="267" spans="21:23" x14ac:dyDescent="0.25">
      <c r="U267" s="215"/>
      <c r="V267" s="215"/>
      <c r="W267" s="215"/>
    </row>
    <row r="268" spans="21:23" x14ac:dyDescent="0.25">
      <c r="U268" s="215"/>
      <c r="V268" s="215"/>
      <c r="W268" s="215"/>
    </row>
    <row r="269" spans="21:23" x14ac:dyDescent="0.25">
      <c r="U269" s="215"/>
      <c r="V269" s="215"/>
      <c r="W269" s="215"/>
    </row>
    <row r="270" spans="21:23" x14ac:dyDescent="0.25">
      <c r="U270" s="215"/>
      <c r="V270" s="215"/>
      <c r="W270" s="215"/>
    </row>
    <row r="271" spans="21:23" x14ac:dyDescent="0.25">
      <c r="U271" s="215"/>
      <c r="V271" s="215"/>
      <c r="W271" s="215"/>
    </row>
    <row r="272" spans="21:23" x14ac:dyDescent="0.25">
      <c r="U272" s="215"/>
      <c r="V272" s="215"/>
      <c r="W272" s="215"/>
    </row>
    <row r="273" spans="21:23" x14ac:dyDescent="0.25">
      <c r="U273" s="215"/>
      <c r="V273" s="215"/>
      <c r="W273" s="215"/>
    </row>
    <row r="274" spans="21:23" x14ac:dyDescent="0.25">
      <c r="U274" s="215"/>
      <c r="V274" s="215"/>
      <c r="W274" s="215"/>
    </row>
    <row r="275" spans="21:23" x14ac:dyDescent="0.25">
      <c r="U275" s="215"/>
      <c r="V275" s="215"/>
      <c r="W275" s="215"/>
    </row>
    <row r="276" spans="21:23" x14ac:dyDescent="0.25">
      <c r="U276" s="215"/>
      <c r="V276" s="215"/>
      <c r="W276" s="215"/>
    </row>
    <row r="277" spans="21:23" x14ac:dyDescent="0.25">
      <c r="U277" s="215"/>
      <c r="V277" s="215"/>
      <c r="W277" s="215"/>
    </row>
    <row r="278" spans="21:23" x14ac:dyDescent="0.25">
      <c r="U278" s="215"/>
      <c r="V278" s="215"/>
      <c r="W278" s="215"/>
    </row>
    <row r="279" spans="21:23" x14ac:dyDescent="0.25">
      <c r="U279" s="215"/>
      <c r="V279" s="215"/>
      <c r="W279" s="215"/>
    </row>
    <row r="280" spans="21:23" x14ac:dyDescent="0.25">
      <c r="U280" s="215"/>
      <c r="V280" s="215"/>
      <c r="W280" s="215"/>
    </row>
    <row r="281" spans="21:23" x14ac:dyDescent="0.25">
      <c r="U281" s="215"/>
      <c r="V281" s="215"/>
      <c r="W281" s="215"/>
    </row>
    <row r="282" spans="21:23" x14ac:dyDescent="0.25">
      <c r="U282" s="215"/>
      <c r="V282" s="215"/>
      <c r="W282" s="215"/>
    </row>
    <row r="283" spans="21:23" x14ac:dyDescent="0.25">
      <c r="U283" s="215"/>
      <c r="V283" s="215"/>
      <c r="W283" s="215"/>
    </row>
    <row r="284" spans="21:23" x14ac:dyDescent="0.25">
      <c r="U284" s="215"/>
      <c r="V284" s="215"/>
      <c r="W284" s="215"/>
    </row>
    <row r="285" spans="21:23" x14ac:dyDescent="0.25">
      <c r="U285" s="215"/>
      <c r="V285" s="215"/>
      <c r="W285" s="215"/>
    </row>
    <row r="286" spans="21:23" x14ac:dyDescent="0.25">
      <c r="U286" s="215"/>
      <c r="V286" s="215"/>
      <c r="W286" s="215"/>
    </row>
    <row r="287" spans="21:23" x14ac:dyDescent="0.25">
      <c r="U287" s="215"/>
      <c r="V287" s="215"/>
      <c r="W287" s="215"/>
    </row>
    <row r="288" spans="21:23" x14ac:dyDescent="0.25">
      <c r="U288" s="215"/>
      <c r="V288" s="215"/>
      <c r="W288" s="215"/>
    </row>
    <row r="289" spans="21:23" x14ac:dyDescent="0.25">
      <c r="U289" s="215"/>
      <c r="V289" s="215"/>
      <c r="W289" s="215"/>
    </row>
    <row r="290" spans="21:23" x14ac:dyDescent="0.25">
      <c r="U290" s="215"/>
      <c r="V290" s="215"/>
      <c r="W290" s="215"/>
    </row>
    <row r="291" spans="21:23" x14ac:dyDescent="0.25">
      <c r="U291" s="215"/>
      <c r="V291" s="215"/>
      <c r="W291" s="215"/>
    </row>
    <row r="292" spans="21:23" x14ac:dyDescent="0.25">
      <c r="U292" s="215"/>
      <c r="V292" s="215"/>
      <c r="W292" s="215"/>
    </row>
    <row r="293" spans="21:23" x14ac:dyDescent="0.25">
      <c r="U293" s="215"/>
      <c r="V293" s="215"/>
      <c r="W293" s="215"/>
    </row>
    <row r="294" spans="21:23" x14ac:dyDescent="0.25">
      <c r="U294" s="215"/>
      <c r="V294" s="215"/>
      <c r="W294" s="215"/>
    </row>
    <row r="295" spans="21:23" x14ac:dyDescent="0.25">
      <c r="U295" s="215"/>
      <c r="V295" s="215"/>
      <c r="W295" s="215"/>
    </row>
    <row r="296" spans="21:23" x14ac:dyDescent="0.25">
      <c r="U296" s="215"/>
      <c r="V296" s="215"/>
      <c r="W296" s="215"/>
    </row>
    <row r="297" spans="21:23" x14ac:dyDescent="0.25">
      <c r="U297" s="215"/>
      <c r="V297" s="215"/>
      <c r="W297" s="215"/>
    </row>
    <row r="298" spans="21:23" x14ac:dyDescent="0.25">
      <c r="U298" s="215"/>
      <c r="V298" s="215"/>
      <c r="W298" s="215"/>
    </row>
    <row r="299" spans="21:23" x14ac:dyDescent="0.25">
      <c r="U299" s="215"/>
      <c r="V299" s="215"/>
      <c r="W299" s="215"/>
    </row>
    <row r="300" spans="21:23" x14ac:dyDescent="0.25">
      <c r="U300" s="215"/>
      <c r="V300" s="215"/>
      <c r="W300" s="215"/>
    </row>
    <row r="301" spans="21:23" x14ac:dyDescent="0.25">
      <c r="U301" s="215"/>
      <c r="V301" s="215"/>
      <c r="W301" s="215"/>
    </row>
    <row r="302" spans="21:23" x14ac:dyDescent="0.25">
      <c r="U302" s="215"/>
      <c r="V302" s="215"/>
      <c r="W302" s="215"/>
    </row>
    <row r="303" spans="21:23" x14ac:dyDescent="0.25">
      <c r="U303" s="215"/>
      <c r="V303" s="215"/>
      <c r="W303" s="215"/>
    </row>
    <row r="304" spans="21:23" x14ac:dyDescent="0.25">
      <c r="U304" s="215"/>
      <c r="V304" s="215"/>
      <c r="W304" s="215"/>
    </row>
    <row r="305" spans="21:23" x14ac:dyDescent="0.25">
      <c r="U305" s="215"/>
      <c r="V305" s="215"/>
      <c r="W305" s="215"/>
    </row>
    <row r="306" spans="21:23" x14ac:dyDescent="0.25">
      <c r="U306" s="215"/>
      <c r="V306" s="215"/>
      <c r="W306" s="215"/>
    </row>
    <row r="307" spans="21:23" x14ac:dyDescent="0.25">
      <c r="U307" s="215"/>
      <c r="V307" s="215"/>
      <c r="W307" s="215"/>
    </row>
    <row r="308" spans="21:23" x14ac:dyDescent="0.25">
      <c r="U308" s="215"/>
      <c r="V308" s="215"/>
      <c r="W308" s="215"/>
    </row>
    <row r="309" spans="21:23" x14ac:dyDescent="0.25">
      <c r="U309" s="215"/>
      <c r="V309" s="215"/>
      <c r="W309" s="215"/>
    </row>
    <row r="310" spans="21:23" x14ac:dyDescent="0.25">
      <c r="U310" s="215"/>
      <c r="V310" s="215"/>
      <c r="W310" s="215"/>
    </row>
    <row r="311" spans="21:23" x14ac:dyDescent="0.25">
      <c r="U311" s="215"/>
      <c r="V311" s="215"/>
      <c r="W311" s="215"/>
    </row>
    <row r="312" spans="21:23" x14ac:dyDescent="0.25">
      <c r="U312" s="215"/>
      <c r="V312" s="215"/>
      <c r="W312" s="215"/>
    </row>
    <row r="313" spans="21:23" x14ac:dyDescent="0.25">
      <c r="U313" s="215"/>
      <c r="V313" s="215"/>
      <c r="W313" s="215"/>
    </row>
    <row r="314" spans="21:23" x14ac:dyDescent="0.25">
      <c r="U314" s="215"/>
      <c r="V314" s="215"/>
      <c r="W314" s="215"/>
    </row>
    <row r="315" spans="21:23" x14ac:dyDescent="0.25">
      <c r="U315" s="215"/>
      <c r="V315" s="215"/>
      <c r="W315" s="215"/>
    </row>
    <row r="316" spans="21:23" x14ac:dyDescent="0.25">
      <c r="U316" s="215"/>
      <c r="V316" s="215"/>
      <c r="W316" s="215"/>
    </row>
    <row r="317" spans="21:23" x14ac:dyDescent="0.25">
      <c r="U317" s="215"/>
      <c r="V317" s="215"/>
      <c r="W317" s="215"/>
    </row>
    <row r="318" spans="21:23" x14ac:dyDescent="0.25">
      <c r="U318" s="215"/>
      <c r="V318" s="215"/>
      <c r="W318" s="215"/>
    </row>
    <row r="319" spans="21:23" x14ac:dyDescent="0.25">
      <c r="U319" s="215"/>
      <c r="V319" s="215"/>
      <c r="W319" s="215"/>
    </row>
    <row r="320" spans="21:23" x14ac:dyDescent="0.25">
      <c r="U320" s="215"/>
      <c r="V320" s="215"/>
      <c r="W320" s="215"/>
    </row>
    <row r="321" spans="21:23" x14ac:dyDescent="0.25">
      <c r="U321" s="215"/>
      <c r="V321" s="215"/>
      <c r="W321" s="215"/>
    </row>
    <row r="322" spans="21:23" x14ac:dyDescent="0.25">
      <c r="U322" s="215"/>
      <c r="V322" s="215"/>
      <c r="W322" s="215"/>
    </row>
    <row r="323" spans="21:23" x14ac:dyDescent="0.25">
      <c r="U323" s="215"/>
      <c r="V323" s="215"/>
      <c r="W323" s="215"/>
    </row>
    <row r="324" spans="21:23" x14ac:dyDescent="0.25">
      <c r="U324" s="215"/>
      <c r="V324" s="215"/>
      <c r="W324" s="215"/>
    </row>
    <row r="325" spans="21:23" x14ac:dyDescent="0.25">
      <c r="U325" s="215"/>
      <c r="V325" s="215"/>
      <c r="W325" s="215"/>
    </row>
    <row r="326" spans="21:23" x14ac:dyDescent="0.25">
      <c r="U326" s="215"/>
      <c r="V326" s="215"/>
      <c r="W326" s="215"/>
    </row>
    <row r="327" spans="21:23" x14ac:dyDescent="0.25">
      <c r="U327" s="215"/>
      <c r="V327" s="215"/>
      <c r="W327" s="215"/>
    </row>
    <row r="328" spans="21:23" x14ac:dyDescent="0.25">
      <c r="U328" s="215"/>
      <c r="V328" s="215"/>
      <c r="W328" s="215"/>
    </row>
    <row r="329" spans="21:23" x14ac:dyDescent="0.25">
      <c r="U329" s="215"/>
      <c r="V329" s="215"/>
      <c r="W329" s="215"/>
    </row>
    <row r="330" spans="21:23" x14ac:dyDescent="0.25">
      <c r="U330" s="215"/>
      <c r="V330" s="215"/>
      <c r="W330" s="215"/>
    </row>
    <row r="331" spans="21:23" x14ac:dyDescent="0.25">
      <c r="U331" s="215"/>
      <c r="V331" s="215"/>
      <c r="W331" s="215"/>
    </row>
    <row r="332" spans="21:23" x14ac:dyDescent="0.25">
      <c r="U332" s="215"/>
      <c r="V332" s="215"/>
      <c r="W332" s="215"/>
    </row>
    <row r="333" spans="21:23" x14ac:dyDescent="0.25">
      <c r="U333" s="215"/>
      <c r="V333" s="215"/>
      <c r="W333" s="215"/>
    </row>
    <row r="334" spans="21:23" x14ac:dyDescent="0.25">
      <c r="U334" s="215"/>
      <c r="V334" s="215"/>
      <c r="W334" s="215"/>
    </row>
    <row r="335" spans="21:23" x14ac:dyDescent="0.25">
      <c r="U335" s="215"/>
      <c r="V335" s="215"/>
      <c r="W335" s="215"/>
    </row>
    <row r="336" spans="21:23" x14ac:dyDescent="0.25">
      <c r="U336" s="215"/>
      <c r="V336" s="215"/>
      <c r="W336" s="215"/>
    </row>
    <row r="337" spans="21:23" x14ac:dyDescent="0.25">
      <c r="U337" s="215"/>
      <c r="V337" s="215"/>
      <c r="W337" s="215"/>
    </row>
    <row r="338" spans="21:23" x14ac:dyDescent="0.25">
      <c r="U338" s="215"/>
      <c r="V338" s="215"/>
      <c r="W338" s="215"/>
    </row>
    <row r="339" spans="21:23" x14ac:dyDescent="0.25">
      <c r="U339" s="215"/>
      <c r="V339" s="215"/>
      <c r="W339" s="215"/>
    </row>
    <row r="340" spans="21:23" x14ac:dyDescent="0.25">
      <c r="U340" s="215"/>
      <c r="V340" s="215"/>
      <c r="W340" s="215"/>
    </row>
    <row r="341" spans="21:23" x14ac:dyDescent="0.25">
      <c r="U341" s="215"/>
      <c r="V341" s="215"/>
      <c r="W341" s="215"/>
    </row>
    <row r="342" spans="21:23" x14ac:dyDescent="0.25">
      <c r="U342" s="215"/>
      <c r="V342" s="215"/>
      <c r="W342" s="215"/>
    </row>
    <row r="343" spans="21:23" x14ac:dyDescent="0.25">
      <c r="U343" s="215"/>
      <c r="V343" s="215"/>
      <c r="W343" s="215"/>
    </row>
    <row r="344" spans="21:23" x14ac:dyDescent="0.25">
      <c r="U344" s="215"/>
      <c r="V344" s="215"/>
      <c r="W344" s="215"/>
    </row>
    <row r="345" spans="21:23" x14ac:dyDescent="0.25">
      <c r="U345" s="215"/>
      <c r="V345" s="215"/>
      <c r="W345" s="215"/>
    </row>
    <row r="346" spans="21:23" x14ac:dyDescent="0.25">
      <c r="U346" s="215"/>
      <c r="V346" s="215"/>
      <c r="W346" s="215"/>
    </row>
    <row r="347" spans="21:23" x14ac:dyDescent="0.25">
      <c r="U347" s="215"/>
      <c r="V347" s="215"/>
      <c r="W347" s="215"/>
    </row>
    <row r="348" spans="21:23" x14ac:dyDescent="0.25">
      <c r="U348" s="215"/>
      <c r="V348" s="215"/>
      <c r="W348" s="215"/>
    </row>
    <row r="349" spans="21:23" x14ac:dyDescent="0.25">
      <c r="U349" s="215"/>
      <c r="V349" s="215"/>
      <c r="W349" s="215"/>
    </row>
    <row r="350" spans="21:23" x14ac:dyDescent="0.25">
      <c r="U350" s="215"/>
      <c r="V350" s="215"/>
      <c r="W350" s="215"/>
    </row>
    <row r="351" spans="21:23" x14ac:dyDescent="0.25">
      <c r="U351" s="215"/>
      <c r="V351" s="215"/>
      <c r="W351" s="215"/>
    </row>
    <row r="352" spans="21:23" x14ac:dyDescent="0.25">
      <c r="U352" s="215"/>
      <c r="V352" s="215"/>
      <c r="W352" s="215"/>
    </row>
    <row r="353" spans="21:23" x14ac:dyDescent="0.25">
      <c r="U353" s="215"/>
      <c r="V353" s="215"/>
      <c r="W353" s="215"/>
    </row>
    <row r="354" spans="21:23" x14ac:dyDescent="0.25">
      <c r="U354" s="215"/>
      <c r="V354" s="215"/>
      <c r="W354" s="215"/>
    </row>
    <row r="355" spans="21:23" x14ac:dyDescent="0.25">
      <c r="U355" s="215"/>
      <c r="V355" s="215"/>
      <c r="W355" s="215"/>
    </row>
    <row r="356" spans="21:23" x14ac:dyDescent="0.25">
      <c r="U356" s="215"/>
      <c r="V356" s="215"/>
      <c r="W356" s="215"/>
    </row>
    <row r="357" spans="21:23" x14ac:dyDescent="0.25">
      <c r="U357" s="215"/>
      <c r="V357" s="215"/>
      <c r="W357" s="215"/>
    </row>
    <row r="358" spans="21:23" x14ac:dyDescent="0.25">
      <c r="U358" s="215"/>
      <c r="V358" s="215"/>
      <c r="W358" s="215"/>
    </row>
    <row r="359" spans="21:23" x14ac:dyDescent="0.25">
      <c r="U359" s="215"/>
      <c r="V359" s="215"/>
      <c r="W359" s="215"/>
    </row>
    <row r="360" spans="21:23" x14ac:dyDescent="0.25">
      <c r="U360" s="215"/>
      <c r="V360" s="215"/>
      <c r="W360" s="215"/>
    </row>
    <row r="361" spans="21:23" x14ac:dyDescent="0.25">
      <c r="U361" s="215"/>
      <c r="V361" s="215"/>
      <c r="W361" s="215"/>
    </row>
    <row r="362" spans="21:23" x14ac:dyDescent="0.25">
      <c r="U362" s="215"/>
      <c r="V362" s="215"/>
      <c r="W362" s="215"/>
    </row>
    <row r="363" spans="21:23" x14ac:dyDescent="0.25">
      <c r="U363" s="215"/>
      <c r="V363" s="215"/>
      <c r="W363" s="215"/>
    </row>
    <row r="364" spans="21:23" x14ac:dyDescent="0.25">
      <c r="U364" s="215"/>
      <c r="V364" s="215"/>
      <c r="W364" s="215"/>
    </row>
    <row r="365" spans="21:23" x14ac:dyDescent="0.25">
      <c r="U365" s="215"/>
      <c r="V365" s="215"/>
      <c r="W365" s="215"/>
    </row>
    <row r="366" spans="21:23" x14ac:dyDescent="0.25">
      <c r="U366" s="215"/>
      <c r="V366" s="215"/>
      <c r="W366" s="21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Y89"/>
  <sheetViews>
    <sheetView topLeftCell="AL1" zoomScale="85" zoomScaleNormal="85" workbookViewId="0">
      <selection activeCell="AP9" sqref="AP9"/>
    </sheetView>
  </sheetViews>
  <sheetFormatPr baseColWidth="10" defaultColWidth="11" defaultRowHeight="15" x14ac:dyDescent="0.25"/>
  <cols>
    <col min="33" max="34" width="15.7109375" style="5" customWidth="1"/>
    <col min="36" max="37" width="15.7109375" style="3" customWidth="1"/>
    <col min="39" max="40" width="15.7109375" style="3" customWidth="1"/>
    <col min="42" max="43" width="15.7109375" style="3" customWidth="1"/>
    <col min="45" max="45" width="21.5703125" style="3" customWidth="1"/>
    <col min="46" max="46" width="15.7109375" style="3" customWidth="1"/>
    <col min="48" max="48" width="22.140625" customWidth="1"/>
    <col min="49" max="49" width="17.85546875" customWidth="1"/>
  </cols>
  <sheetData>
    <row r="1" spans="1:51" s="2" customFormat="1" ht="60" x14ac:dyDescent="0.25">
      <c r="A1" s="8" t="s">
        <v>78</v>
      </c>
      <c r="B1" s="8" t="s">
        <v>77</v>
      </c>
      <c r="C1" s="8" t="s">
        <v>191</v>
      </c>
      <c r="D1" s="8" t="s">
        <v>192</v>
      </c>
      <c r="E1" s="8" t="s">
        <v>193</v>
      </c>
      <c r="F1" s="8" t="s">
        <v>194</v>
      </c>
      <c r="G1" s="8" t="s">
        <v>195</v>
      </c>
      <c r="H1" s="8" t="s">
        <v>196</v>
      </c>
      <c r="I1" s="8" t="s">
        <v>197</v>
      </c>
      <c r="J1" s="8" t="s">
        <v>173</v>
      </c>
      <c r="K1" s="8" t="s">
        <v>198</v>
      </c>
      <c r="L1" s="8" t="s">
        <v>174</v>
      </c>
      <c r="M1" s="8" t="s">
        <v>199</v>
      </c>
      <c r="N1" s="8" t="s">
        <v>200</v>
      </c>
      <c r="O1" s="8" t="s">
        <v>201</v>
      </c>
      <c r="P1" s="8" t="s">
        <v>202</v>
      </c>
      <c r="Q1" s="8" t="s">
        <v>203</v>
      </c>
      <c r="R1" s="8" t="s">
        <v>76</v>
      </c>
      <c r="S1" s="8" t="s">
        <v>75</v>
      </c>
      <c r="T1" s="8" t="s">
        <v>74</v>
      </c>
      <c r="U1" s="8" t="s">
        <v>73</v>
      </c>
      <c r="V1" s="8" t="s">
        <v>72</v>
      </c>
      <c r="W1" s="8" t="s">
        <v>71</v>
      </c>
      <c r="X1" s="8" t="s">
        <v>70</v>
      </c>
      <c r="Y1" s="8" t="s">
        <v>69</v>
      </c>
      <c r="Z1" s="8" t="s">
        <v>68</v>
      </c>
      <c r="AA1" s="8" t="s">
        <v>251</v>
      </c>
      <c r="AB1" s="8" t="s">
        <v>175</v>
      </c>
      <c r="AC1" s="8" t="s">
        <v>176</v>
      </c>
      <c r="AD1" s="8" t="s">
        <v>204</v>
      </c>
      <c r="AE1" s="8" t="s">
        <v>177</v>
      </c>
      <c r="AF1" s="8" t="s">
        <v>172</v>
      </c>
      <c r="AG1" s="9" t="s">
        <v>205</v>
      </c>
      <c r="AH1" s="9" t="s">
        <v>206</v>
      </c>
      <c r="AI1" s="8" t="s">
        <v>207</v>
      </c>
      <c r="AJ1" s="10" t="s">
        <v>208</v>
      </c>
      <c r="AK1" s="10" t="s">
        <v>209</v>
      </c>
      <c r="AL1" s="8" t="s">
        <v>210</v>
      </c>
      <c r="AM1" s="10" t="s">
        <v>211</v>
      </c>
      <c r="AN1" s="10" t="s">
        <v>212</v>
      </c>
      <c r="AO1" s="8" t="s">
        <v>213</v>
      </c>
      <c r="AP1" s="10" t="s">
        <v>214</v>
      </c>
      <c r="AQ1" s="10" t="s">
        <v>215</v>
      </c>
      <c r="AR1" s="8" t="s">
        <v>216</v>
      </c>
      <c r="AS1" s="10" t="s">
        <v>217</v>
      </c>
      <c r="AT1" s="10" t="s">
        <v>218</v>
      </c>
      <c r="AU1" s="8" t="s">
        <v>219</v>
      </c>
      <c r="AV1" s="10" t="s">
        <v>220</v>
      </c>
      <c r="AW1" s="10" t="s">
        <v>221</v>
      </c>
      <c r="AX1" s="8" t="s">
        <v>222</v>
      </c>
      <c r="AY1" s="10" t="s">
        <v>272</v>
      </c>
    </row>
    <row r="2" spans="1:51" x14ac:dyDescent="0.25">
      <c r="A2">
        <v>841872982</v>
      </c>
      <c r="B2" t="s">
        <v>402</v>
      </c>
      <c r="C2">
        <v>5</v>
      </c>
      <c r="D2" t="s">
        <v>35</v>
      </c>
      <c r="E2">
        <v>2020</v>
      </c>
      <c r="F2" t="s">
        <v>403</v>
      </c>
      <c r="G2" t="s">
        <v>34</v>
      </c>
      <c r="H2">
        <v>2</v>
      </c>
      <c r="I2" t="s">
        <v>33</v>
      </c>
      <c r="J2">
        <v>95</v>
      </c>
      <c r="K2" t="s">
        <v>32</v>
      </c>
      <c r="L2">
        <v>113</v>
      </c>
      <c r="M2" t="s">
        <v>52</v>
      </c>
      <c r="N2">
        <v>2</v>
      </c>
      <c r="O2" t="s">
        <v>38</v>
      </c>
      <c r="P2">
        <v>18</v>
      </c>
      <c r="Q2" t="s">
        <v>37</v>
      </c>
      <c r="R2">
        <v>0</v>
      </c>
      <c r="S2" t="s">
        <v>30</v>
      </c>
      <c r="T2">
        <v>0</v>
      </c>
      <c r="U2" t="s">
        <v>30</v>
      </c>
      <c r="V2">
        <v>0</v>
      </c>
      <c r="W2" t="s">
        <v>30</v>
      </c>
      <c r="X2">
        <v>0</v>
      </c>
      <c r="Y2" t="s">
        <v>30</v>
      </c>
      <c r="Z2">
        <v>0</v>
      </c>
      <c r="AA2" t="s">
        <v>37</v>
      </c>
      <c r="AB2">
        <v>177</v>
      </c>
      <c r="AC2">
        <v>143</v>
      </c>
      <c r="AD2" t="s">
        <v>48</v>
      </c>
      <c r="AE2">
        <v>223</v>
      </c>
      <c r="AF2" t="s">
        <v>67</v>
      </c>
      <c r="AG2" s="5">
        <v>10191939630</v>
      </c>
      <c r="AH2" s="5">
        <v>10191436599</v>
      </c>
      <c r="AI2">
        <v>1</v>
      </c>
      <c r="AJ2" s="5">
        <v>9820628799</v>
      </c>
      <c r="AK2" s="5">
        <v>9327305987</v>
      </c>
      <c r="AL2">
        <v>0.94980000000000009</v>
      </c>
      <c r="AM2" s="5">
        <v>6014717126</v>
      </c>
      <c r="AN2" s="5">
        <v>5832440707</v>
      </c>
      <c r="AO2">
        <v>0.96970000000000001</v>
      </c>
      <c r="AP2" s="5">
        <v>25620082222</v>
      </c>
      <c r="AQ2" s="5">
        <v>20073347595</v>
      </c>
      <c r="AR2">
        <v>0.78349999999999997</v>
      </c>
      <c r="AS2" s="5">
        <v>22715933000</v>
      </c>
      <c r="AT2" s="5">
        <v>5346890401</v>
      </c>
      <c r="AU2">
        <v>0.2354</v>
      </c>
      <c r="AV2" s="5">
        <v>74363300777</v>
      </c>
      <c r="AW2" s="5">
        <v>50771421289</v>
      </c>
      <c r="AX2" s="15">
        <v>0.68274835514971133</v>
      </c>
      <c r="AY2" t="s">
        <v>273</v>
      </c>
    </row>
    <row r="3" spans="1:51" x14ac:dyDescent="0.25">
      <c r="A3">
        <v>841872982</v>
      </c>
      <c r="B3" t="s">
        <v>404</v>
      </c>
      <c r="C3">
        <v>5</v>
      </c>
      <c r="D3" t="s">
        <v>35</v>
      </c>
      <c r="E3">
        <v>2020</v>
      </c>
      <c r="F3" t="s">
        <v>403</v>
      </c>
      <c r="G3" t="s">
        <v>34</v>
      </c>
      <c r="H3">
        <v>2</v>
      </c>
      <c r="I3" t="s">
        <v>33</v>
      </c>
      <c r="J3">
        <v>95</v>
      </c>
      <c r="K3" t="s">
        <v>32</v>
      </c>
      <c r="L3">
        <v>113</v>
      </c>
      <c r="M3" t="s">
        <v>52</v>
      </c>
      <c r="N3">
        <v>2</v>
      </c>
      <c r="O3" t="s">
        <v>38</v>
      </c>
      <c r="P3">
        <v>18</v>
      </c>
      <c r="Q3" t="s">
        <v>37</v>
      </c>
      <c r="R3">
        <v>0</v>
      </c>
      <c r="S3" t="s">
        <v>30</v>
      </c>
      <c r="T3">
        <v>0</v>
      </c>
      <c r="U3" t="s">
        <v>30</v>
      </c>
      <c r="V3">
        <v>0</v>
      </c>
      <c r="W3" t="s">
        <v>30</v>
      </c>
      <c r="X3">
        <v>0</v>
      </c>
      <c r="Y3" t="s">
        <v>30</v>
      </c>
      <c r="Z3">
        <v>0</v>
      </c>
      <c r="AA3" t="s">
        <v>37</v>
      </c>
      <c r="AB3">
        <v>177</v>
      </c>
      <c r="AC3">
        <v>143</v>
      </c>
      <c r="AD3" t="s">
        <v>48</v>
      </c>
      <c r="AE3">
        <v>224</v>
      </c>
      <c r="AF3" t="s">
        <v>66</v>
      </c>
      <c r="AG3" s="5">
        <v>18468221952</v>
      </c>
      <c r="AH3" s="5">
        <v>17472121287</v>
      </c>
      <c r="AI3">
        <v>0.94609999999999994</v>
      </c>
      <c r="AJ3" s="5">
        <v>24511060498</v>
      </c>
      <c r="AK3" s="5">
        <v>23031099277</v>
      </c>
      <c r="AL3">
        <v>0.93959999999999999</v>
      </c>
      <c r="AM3" s="5">
        <v>11203894112</v>
      </c>
      <c r="AN3" s="5">
        <v>10657064856</v>
      </c>
      <c r="AO3">
        <v>0.95120000000000005</v>
      </c>
      <c r="AP3" s="5">
        <v>34376638916</v>
      </c>
      <c r="AQ3" s="5">
        <v>34205737978</v>
      </c>
      <c r="AR3">
        <v>0.995</v>
      </c>
      <c r="AS3" s="5">
        <v>22000000000</v>
      </c>
      <c r="AT3" s="5">
        <v>0</v>
      </c>
      <c r="AU3">
        <v>0</v>
      </c>
      <c r="AV3" s="5">
        <v>110559815478</v>
      </c>
      <c r="AW3" s="5">
        <v>85366023398</v>
      </c>
      <c r="AX3" s="15">
        <v>0.77212523400951905</v>
      </c>
      <c r="AY3" t="s">
        <v>273</v>
      </c>
    </row>
    <row r="4" spans="1:51" x14ac:dyDescent="0.25">
      <c r="A4">
        <v>841872982</v>
      </c>
      <c r="B4" t="s">
        <v>405</v>
      </c>
      <c r="C4">
        <v>5</v>
      </c>
      <c r="D4" t="s">
        <v>35</v>
      </c>
      <c r="E4">
        <v>2020</v>
      </c>
      <c r="F4" t="s">
        <v>403</v>
      </c>
      <c r="G4" t="s">
        <v>34</v>
      </c>
      <c r="H4">
        <v>2</v>
      </c>
      <c r="I4" t="s">
        <v>33</v>
      </c>
      <c r="J4">
        <v>95</v>
      </c>
      <c r="K4" t="s">
        <v>32</v>
      </c>
      <c r="L4">
        <v>113</v>
      </c>
      <c r="M4" t="s">
        <v>52</v>
      </c>
      <c r="N4">
        <v>2</v>
      </c>
      <c r="O4" t="s">
        <v>38</v>
      </c>
      <c r="P4">
        <v>18</v>
      </c>
      <c r="Q4" t="s">
        <v>37</v>
      </c>
      <c r="R4">
        <v>0</v>
      </c>
      <c r="S4" t="s">
        <v>30</v>
      </c>
      <c r="T4">
        <v>0</v>
      </c>
      <c r="U4" t="s">
        <v>30</v>
      </c>
      <c r="V4">
        <v>0</v>
      </c>
      <c r="W4" t="s">
        <v>30</v>
      </c>
      <c r="X4">
        <v>0</v>
      </c>
      <c r="Y4" t="s">
        <v>30</v>
      </c>
      <c r="Z4">
        <v>0</v>
      </c>
      <c r="AA4" t="s">
        <v>37</v>
      </c>
      <c r="AB4">
        <v>177</v>
      </c>
      <c r="AC4">
        <v>144</v>
      </c>
      <c r="AD4" t="s">
        <v>62</v>
      </c>
      <c r="AE4">
        <v>230</v>
      </c>
      <c r="AF4" t="s">
        <v>65</v>
      </c>
      <c r="AG4" s="5">
        <v>3578545799</v>
      </c>
      <c r="AH4" s="5">
        <v>3131881915</v>
      </c>
      <c r="AI4">
        <v>0.87519999999999998</v>
      </c>
      <c r="AJ4" s="5">
        <v>9314028799</v>
      </c>
      <c r="AK4" s="5">
        <v>9071036501</v>
      </c>
      <c r="AL4">
        <v>0.97389999999999999</v>
      </c>
      <c r="AM4" s="5">
        <v>5238011885</v>
      </c>
      <c r="AN4" s="5">
        <v>5148611635</v>
      </c>
      <c r="AO4">
        <v>0.98290000000000011</v>
      </c>
      <c r="AP4" s="5">
        <v>10931465331</v>
      </c>
      <c r="AQ4" s="5">
        <v>9908312255</v>
      </c>
      <c r="AR4">
        <v>0.90639999999999998</v>
      </c>
      <c r="AS4" s="5">
        <v>53025684000</v>
      </c>
      <c r="AT4" s="5">
        <v>3336471232</v>
      </c>
      <c r="AU4">
        <v>6.2899999999999998E-2</v>
      </c>
      <c r="AV4" s="5">
        <v>82087735814</v>
      </c>
      <c r="AW4" s="5">
        <v>30596313538</v>
      </c>
      <c r="AX4" s="15">
        <v>0.37272697601657839</v>
      </c>
      <c r="AY4" t="s">
        <v>273</v>
      </c>
    </row>
    <row r="5" spans="1:51" x14ac:dyDescent="0.25">
      <c r="A5">
        <v>841872982</v>
      </c>
      <c r="B5" t="s">
        <v>406</v>
      </c>
      <c r="C5">
        <v>5</v>
      </c>
      <c r="D5" t="s">
        <v>35</v>
      </c>
      <c r="E5">
        <v>2020</v>
      </c>
      <c r="F5" t="s">
        <v>403</v>
      </c>
      <c r="G5" t="s">
        <v>34</v>
      </c>
      <c r="H5">
        <v>2</v>
      </c>
      <c r="I5" t="s">
        <v>33</v>
      </c>
      <c r="J5">
        <v>95</v>
      </c>
      <c r="K5" t="s">
        <v>32</v>
      </c>
      <c r="L5">
        <v>113</v>
      </c>
      <c r="M5" t="s">
        <v>52</v>
      </c>
      <c r="N5">
        <v>2</v>
      </c>
      <c r="O5" t="s">
        <v>38</v>
      </c>
      <c r="P5">
        <v>18</v>
      </c>
      <c r="Q5" t="s">
        <v>37</v>
      </c>
      <c r="R5">
        <v>0</v>
      </c>
      <c r="S5" t="s">
        <v>30</v>
      </c>
      <c r="T5">
        <v>0</v>
      </c>
      <c r="U5" t="s">
        <v>30</v>
      </c>
      <c r="V5">
        <v>0</v>
      </c>
      <c r="W5" t="s">
        <v>30</v>
      </c>
      <c r="X5">
        <v>0</v>
      </c>
      <c r="Y5" t="s">
        <v>30</v>
      </c>
      <c r="Z5">
        <v>0</v>
      </c>
      <c r="AA5" t="s">
        <v>37</v>
      </c>
      <c r="AB5">
        <v>177</v>
      </c>
      <c r="AC5">
        <v>144</v>
      </c>
      <c r="AD5" t="s">
        <v>62</v>
      </c>
      <c r="AE5">
        <v>231</v>
      </c>
      <c r="AF5" t="s">
        <v>64</v>
      </c>
      <c r="AG5" s="5">
        <v>18005853356</v>
      </c>
      <c r="AH5" s="5">
        <v>17841980493</v>
      </c>
      <c r="AI5">
        <v>0.9909</v>
      </c>
      <c r="AJ5" s="5">
        <v>49882756124</v>
      </c>
      <c r="AK5" s="5">
        <v>49278113545</v>
      </c>
      <c r="AL5">
        <v>0.98790000000000011</v>
      </c>
      <c r="AM5" s="5">
        <v>40511019942</v>
      </c>
      <c r="AN5" s="5">
        <v>39617002338</v>
      </c>
      <c r="AO5">
        <v>0.9779000000000001</v>
      </c>
      <c r="AP5" s="5">
        <v>81767902157</v>
      </c>
      <c r="AQ5" s="5">
        <v>77695738506</v>
      </c>
      <c r="AR5">
        <v>0.95019999999999993</v>
      </c>
      <c r="AS5" s="5">
        <v>156458737000</v>
      </c>
      <c r="AT5" s="5">
        <v>53702324349</v>
      </c>
      <c r="AU5">
        <v>0.34320000000000001</v>
      </c>
      <c r="AV5" s="5">
        <v>346626268579</v>
      </c>
      <c r="AW5" s="5">
        <v>238135159231</v>
      </c>
      <c r="AX5" s="15">
        <v>0.68700840304815602</v>
      </c>
      <c r="AY5" t="s">
        <v>273</v>
      </c>
    </row>
    <row r="6" spans="1:51" x14ac:dyDescent="0.25">
      <c r="A6">
        <v>841872982</v>
      </c>
      <c r="B6" t="s">
        <v>407</v>
      </c>
      <c r="C6">
        <v>5</v>
      </c>
      <c r="D6" t="s">
        <v>35</v>
      </c>
      <c r="E6">
        <v>2020</v>
      </c>
      <c r="F6" t="s">
        <v>403</v>
      </c>
      <c r="G6" t="s">
        <v>34</v>
      </c>
      <c r="H6">
        <v>2</v>
      </c>
      <c r="I6" t="s">
        <v>33</v>
      </c>
      <c r="J6">
        <v>95</v>
      </c>
      <c r="K6" t="s">
        <v>32</v>
      </c>
      <c r="L6">
        <v>113</v>
      </c>
      <c r="M6" t="s">
        <v>52</v>
      </c>
      <c r="N6">
        <v>2</v>
      </c>
      <c r="O6" t="s">
        <v>38</v>
      </c>
      <c r="P6">
        <v>18</v>
      </c>
      <c r="Q6" t="s">
        <v>37</v>
      </c>
      <c r="R6">
        <v>0</v>
      </c>
      <c r="S6" t="s">
        <v>30</v>
      </c>
      <c r="T6">
        <v>0</v>
      </c>
      <c r="U6" t="s">
        <v>30</v>
      </c>
      <c r="V6">
        <v>0</v>
      </c>
      <c r="W6" t="s">
        <v>30</v>
      </c>
      <c r="X6">
        <v>0</v>
      </c>
      <c r="Y6" t="s">
        <v>30</v>
      </c>
      <c r="Z6">
        <v>0</v>
      </c>
      <c r="AA6" t="s">
        <v>37</v>
      </c>
      <c r="AB6">
        <v>177</v>
      </c>
      <c r="AC6">
        <v>144</v>
      </c>
      <c r="AD6" t="s">
        <v>62</v>
      </c>
      <c r="AE6">
        <v>232</v>
      </c>
      <c r="AF6" t="s">
        <v>63</v>
      </c>
      <c r="AG6" s="5">
        <v>6893987333</v>
      </c>
      <c r="AH6" s="5">
        <v>6782679000</v>
      </c>
      <c r="AI6">
        <v>0.9839</v>
      </c>
      <c r="AJ6" s="5">
        <v>32250000000</v>
      </c>
      <c r="AK6" s="5">
        <v>32250000000</v>
      </c>
      <c r="AL6">
        <v>1</v>
      </c>
      <c r="AM6" s="5">
        <v>99640576940</v>
      </c>
      <c r="AN6" s="5">
        <v>99602198212</v>
      </c>
      <c r="AO6">
        <v>0.99959999999999993</v>
      </c>
      <c r="AP6" s="5">
        <v>82140002594</v>
      </c>
      <c r="AQ6" s="5">
        <v>81209825216</v>
      </c>
      <c r="AR6">
        <v>0.98870000000000002</v>
      </c>
      <c r="AS6" s="5">
        <v>5600000000</v>
      </c>
      <c r="AT6" s="5">
        <v>3664372450</v>
      </c>
      <c r="AU6">
        <v>0.65439999999999998</v>
      </c>
      <c r="AV6" s="5">
        <v>226524566867</v>
      </c>
      <c r="AW6" s="5">
        <v>223509074878</v>
      </c>
      <c r="AX6" s="15">
        <v>0.98668801344283996</v>
      </c>
      <c r="AY6" t="s">
        <v>273</v>
      </c>
    </row>
    <row r="7" spans="1:51" x14ac:dyDescent="0.25">
      <c r="A7">
        <v>841872982</v>
      </c>
      <c r="B7" t="s">
        <v>408</v>
      </c>
      <c r="C7">
        <v>5</v>
      </c>
      <c r="D7" t="s">
        <v>35</v>
      </c>
      <c r="E7">
        <v>2020</v>
      </c>
      <c r="F7" t="s">
        <v>403</v>
      </c>
      <c r="G7" t="s">
        <v>34</v>
      </c>
      <c r="H7">
        <v>2</v>
      </c>
      <c r="I7" t="s">
        <v>33</v>
      </c>
      <c r="J7">
        <v>95</v>
      </c>
      <c r="K7" t="s">
        <v>32</v>
      </c>
      <c r="L7">
        <v>113</v>
      </c>
      <c r="M7" t="s">
        <v>52</v>
      </c>
      <c r="N7">
        <v>2</v>
      </c>
      <c r="O7" t="s">
        <v>38</v>
      </c>
      <c r="P7">
        <v>18</v>
      </c>
      <c r="Q7" t="s">
        <v>37</v>
      </c>
      <c r="R7">
        <v>0</v>
      </c>
      <c r="S7" t="s">
        <v>30</v>
      </c>
      <c r="T7">
        <v>0</v>
      </c>
      <c r="U7" t="s">
        <v>30</v>
      </c>
      <c r="V7">
        <v>0</v>
      </c>
      <c r="W7" t="s">
        <v>30</v>
      </c>
      <c r="X7">
        <v>0</v>
      </c>
      <c r="Y7" t="s">
        <v>30</v>
      </c>
      <c r="Z7">
        <v>0</v>
      </c>
      <c r="AA7" t="s">
        <v>37</v>
      </c>
      <c r="AB7">
        <v>177</v>
      </c>
      <c r="AC7">
        <v>144</v>
      </c>
      <c r="AD7" t="s">
        <v>62</v>
      </c>
      <c r="AE7">
        <v>233</v>
      </c>
      <c r="AF7" t="s">
        <v>61</v>
      </c>
      <c r="AG7" s="5">
        <v>6673500000</v>
      </c>
      <c r="AH7" s="5">
        <v>6673500000</v>
      </c>
      <c r="AI7">
        <v>1</v>
      </c>
      <c r="AJ7" s="5">
        <v>5567729525</v>
      </c>
      <c r="AK7" s="5">
        <v>5567729525</v>
      </c>
      <c r="AL7">
        <v>1</v>
      </c>
      <c r="AM7" s="5">
        <v>27208848383</v>
      </c>
      <c r="AN7" s="5">
        <v>27208848383</v>
      </c>
      <c r="AO7">
        <v>1</v>
      </c>
      <c r="AP7" s="5">
        <v>30513740857</v>
      </c>
      <c r="AQ7" s="5">
        <v>30513740857</v>
      </c>
      <c r="AR7">
        <v>1</v>
      </c>
      <c r="AS7" s="5">
        <v>8290000000</v>
      </c>
      <c r="AT7" s="5">
        <v>2668894528</v>
      </c>
      <c r="AU7">
        <v>0.32189999999999996</v>
      </c>
      <c r="AV7" s="5">
        <v>78253818765</v>
      </c>
      <c r="AW7" s="5">
        <v>72632713293</v>
      </c>
      <c r="AX7" s="15">
        <v>0.92816829183914396</v>
      </c>
      <c r="AY7" t="s">
        <v>273</v>
      </c>
    </row>
    <row r="8" spans="1:51" x14ac:dyDescent="0.25">
      <c r="A8">
        <v>841872982</v>
      </c>
      <c r="B8" t="s">
        <v>409</v>
      </c>
      <c r="C8">
        <v>5</v>
      </c>
      <c r="D8" t="s">
        <v>35</v>
      </c>
      <c r="E8">
        <v>2020</v>
      </c>
      <c r="F8" t="s">
        <v>403</v>
      </c>
      <c r="G8" t="s">
        <v>34</v>
      </c>
      <c r="H8">
        <v>2</v>
      </c>
      <c r="I8" t="s">
        <v>33</v>
      </c>
      <c r="J8">
        <v>95</v>
      </c>
      <c r="K8" t="s">
        <v>32</v>
      </c>
      <c r="L8">
        <v>113</v>
      </c>
      <c r="M8" t="s">
        <v>52</v>
      </c>
      <c r="N8">
        <v>2</v>
      </c>
      <c r="O8" t="s">
        <v>38</v>
      </c>
      <c r="P8">
        <v>18</v>
      </c>
      <c r="Q8" t="s">
        <v>37</v>
      </c>
      <c r="R8">
        <v>0</v>
      </c>
      <c r="S8" t="s">
        <v>30</v>
      </c>
      <c r="T8">
        <v>0</v>
      </c>
      <c r="U8" t="s">
        <v>30</v>
      </c>
      <c r="V8">
        <v>0</v>
      </c>
      <c r="W8" t="s">
        <v>30</v>
      </c>
      <c r="X8">
        <v>0</v>
      </c>
      <c r="Y8" t="s">
        <v>30</v>
      </c>
      <c r="Z8">
        <v>0</v>
      </c>
      <c r="AA8" t="s">
        <v>37</v>
      </c>
      <c r="AB8">
        <v>177</v>
      </c>
      <c r="AC8">
        <v>145</v>
      </c>
      <c r="AD8" t="s">
        <v>44</v>
      </c>
      <c r="AE8">
        <v>234</v>
      </c>
      <c r="AF8" t="s">
        <v>60</v>
      </c>
      <c r="AG8" s="5">
        <v>2976000000</v>
      </c>
      <c r="AH8" s="5">
        <v>2272493548</v>
      </c>
      <c r="AI8">
        <v>0.76359999999999995</v>
      </c>
      <c r="AJ8" s="5">
        <v>6807638000</v>
      </c>
      <c r="AK8" s="5">
        <v>6585264439</v>
      </c>
      <c r="AL8">
        <v>0.96730000000000005</v>
      </c>
      <c r="AM8" s="5">
        <v>2839252120</v>
      </c>
      <c r="AN8" s="5">
        <v>2711233820</v>
      </c>
      <c r="AO8">
        <v>0.95489999999999997</v>
      </c>
      <c r="AP8" s="5">
        <v>2681384937</v>
      </c>
      <c r="AQ8" s="5">
        <v>2681384883</v>
      </c>
      <c r="AR8">
        <v>1</v>
      </c>
      <c r="AS8" s="5">
        <v>3467577000</v>
      </c>
      <c r="AT8" s="5">
        <v>1033347780</v>
      </c>
      <c r="AU8">
        <v>0.29799999999999999</v>
      </c>
      <c r="AV8" s="5">
        <v>18771852057</v>
      </c>
      <c r="AW8" s="5">
        <v>15283724470</v>
      </c>
      <c r="AX8" s="15">
        <v>0.81418308772046377</v>
      </c>
      <c r="AY8" t="s">
        <v>273</v>
      </c>
    </row>
    <row r="9" spans="1:51" x14ac:dyDescent="0.25">
      <c r="A9">
        <v>841872982</v>
      </c>
      <c r="B9" t="s">
        <v>410</v>
      </c>
      <c r="C9">
        <v>5</v>
      </c>
      <c r="D9" t="s">
        <v>35</v>
      </c>
      <c r="E9">
        <v>2020</v>
      </c>
      <c r="F9" t="s">
        <v>403</v>
      </c>
      <c r="G9" t="s">
        <v>34</v>
      </c>
      <c r="H9">
        <v>2</v>
      </c>
      <c r="I9" t="s">
        <v>33</v>
      </c>
      <c r="J9">
        <v>95</v>
      </c>
      <c r="K9" t="s">
        <v>32</v>
      </c>
      <c r="L9">
        <v>113</v>
      </c>
      <c r="M9" t="s">
        <v>52</v>
      </c>
      <c r="N9">
        <v>2</v>
      </c>
      <c r="O9" t="s">
        <v>38</v>
      </c>
      <c r="P9">
        <v>18</v>
      </c>
      <c r="Q9" t="s">
        <v>37</v>
      </c>
      <c r="R9">
        <v>0</v>
      </c>
      <c r="S9" t="s">
        <v>30</v>
      </c>
      <c r="T9">
        <v>0</v>
      </c>
      <c r="U9" t="s">
        <v>30</v>
      </c>
      <c r="V9">
        <v>0</v>
      </c>
      <c r="W9" t="s">
        <v>30</v>
      </c>
      <c r="X9">
        <v>0</v>
      </c>
      <c r="Y9" t="s">
        <v>30</v>
      </c>
      <c r="Z9">
        <v>0</v>
      </c>
      <c r="AA9" t="s">
        <v>37</v>
      </c>
      <c r="AB9">
        <v>177</v>
      </c>
      <c r="AC9">
        <v>145</v>
      </c>
      <c r="AD9" t="s">
        <v>44</v>
      </c>
      <c r="AE9">
        <v>236</v>
      </c>
      <c r="AF9" t="s">
        <v>51</v>
      </c>
      <c r="AG9" s="5">
        <v>0</v>
      </c>
      <c r="AH9" s="5">
        <v>0</v>
      </c>
      <c r="AI9">
        <v>0</v>
      </c>
      <c r="AJ9" s="5">
        <v>0</v>
      </c>
      <c r="AK9" s="5">
        <v>0</v>
      </c>
      <c r="AL9">
        <v>0</v>
      </c>
      <c r="AM9" s="5">
        <v>0</v>
      </c>
      <c r="AN9" s="5">
        <v>0</v>
      </c>
      <c r="AO9">
        <v>0</v>
      </c>
      <c r="AP9" s="5">
        <v>0</v>
      </c>
      <c r="AQ9" s="5">
        <v>0</v>
      </c>
      <c r="AR9">
        <v>0</v>
      </c>
      <c r="AS9" s="5">
        <v>0</v>
      </c>
      <c r="AT9" s="5">
        <v>0</v>
      </c>
      <c r="AU9">
        <v>0</v>
      </c>
      <c r="AV9" s="5">
        <v>0</v>
      </c>
      <c r="AW9" s="5">
        <v>0</v>
      </c>
      <c r="AX9" s="15">
        <v>0</v>
      </c>
      <c r="AY9" t="s">
        <v>274</v>
      </c>
    </row>
    <row r="10" spans="1:51" x14ac:dyDescent="0.25">
      <c r="A10">
        <v>841872982</v>
      </c>
      <c r="B10" t="s">
        <v>411</v>
      </c>
      <c r="C10">
        <v>5</v>
      </c>
      <c r="D10" t="s">
        <v>35</v>
      </c>
      <c r="E10">
        <v>2020</v>
      </c>
      <c r="F10" t="s">
        <v>403</v>
      </c>
      <c r="G10" t="s">
        <v>34</v>
      </c>
      <c r="H10">
        <v>2</v>
      </c>
      <c r="I10" t="s">
        <v>33</v>
      </c>
      <c r="J10">
        <v>95</v>
      </c>
      <c r="K10" t="s">
        <v>32</v>
      </c>
      <c r="L10">
        <v>113</v>
      </c>
      <c r="M10" t="s">
        <v>52</v>
      </c>
      <c r="N10">
        <v>2</v>
      </c>
      <c r="O10" t="s">
        <v>38</v>
      </c>
      <c r="P10">
        <v>18</v>
      </c>
      <c r="Q10" t="s">
        <v>37</v>
      </c>
      <c r="R10">
        <v>0</v>
      </c>
      <c r="S10" t="s">
        <v>30</v>
      </c>
      <c r="T10">
        <v>0</v>
      </c>
      <c r="U10" t="s">
        <v>30</v>
      </c>
      <c r="V10">
        <v>0</v>
      </c>
      <c r="W10" t="s">
        <v>30</v>
      </c>
      <c r="X10">
        <v>0</v>
      </c>
      <c r="Y10" t="s">
        <v>30</v>
      </c>
      <c r="Z10">
        <v>0</v>
      </c>
      <c r="AA10" t="s">
        <v>37</v>
      </c>
      <c r="AB10">
        <v>177</v>
      </c>
      <c r="AC10">
        <v>146</v>
      </c>
      <c r="AD10" t="s">
        <v>43</v>
      </c>
      <c r="AE10">
        <v>240</v>
      </c>
      <c r="AF10" t="s">
        <v>59</v>
      </c>
      <c r="AG10" s="5">
        <v>39696155511</v>
      </c>
      <c r="AH10" s="5">
        <v>35973510118</v>
      </c>
      <c r="AI10">
        <v>0.90620000000000001</v>
      </c>
      <c r="AJ10" s="5">
        <v>64914252767</v>
      </c>
      <c r="AK10" s="5">
        <v>63652333907</v>
      </c>
      <c r="AL10">
        <v>0.98060000000000003</v>
      </c>
      <c r="AM10" s="5">
        <v>52166907106</v>
      </c>
      <c r="AN10" s="5">
        <v>50163894290</v>
      </c>
      <c r="AO10">
        <v>0.96160000000000001</v>
      </c>
      <c r="AP10" s="5">
        <v>58610184633</v>
      </c>
      <c r="AQ10" s="5">
        <v>58191890980</v>
      </c>
      <c r="AR10">
        <v>0.99290000000000012</v>
      </c>
      <c r="AS10" s="5">
        <v>66132131000</v>
      </c>
      <c r="AT10" s="5">
        <v>31546533049</v>
      </c>
      <c r="AU10">
        <v>0.47700000000000004</v>
      </c>
      <c r="AV10" s="5">
        <v>281519631017</v>
      </c>
      <c r="AW10" s="5">
        <v>239528162344</v>
      </c>
      <c r="AX10" s="15">
        <v>0.85083999818661216</v>
      </c>
      <c r="AY10" t="s">
        <v>273</v>
      </c>
    </row>
    <row r="11" spans="1:51" x14ac:dyDescent="0.25">
      <c r="A11">
        <v>841872982</v>
      </c>
      <c r="B11" t="s">
        <v>412</v>
      </c>
      <c r="C11">
        <v>5</v>
      </c>
      <c r="D11" t="s">
        <v>35</v>
      </c>
      <c r="E11">
        <v>2020</v>
      </c>
      <c r="F11" t="s">
        <v>403</v>
      </c>
      <c r="G11" t="s">
        <v>34</v>
      </c>
      <c r="H11">
        <v>2</v>
      </c>
      <c r="I11" t="s">
        <v>33</v>
      </c>
      <c r="J11">
        <v>95</v>
      </c>
      <c r="K11" t="s">
        <v>32</v>
      </c>
      <c r="L11">
        <v>113</v>
      </c>
      <c r="M11" t="s">
        <v>52</v>
      </c>
      <c r="N11">
        <v>2</v>
      </c>
      <c r="O11" t="s">
        <v>38</v>
      </c>
      <c r="P11">
        <v>18</v>
      </c>
      <c r="Q11" t="s">
        <v>37</v>
      </c>
      <c r="R11">
        <v>0</v>
      </c>
      <c r="S11" t="s">
        <v>30</v>
      </c>
      <c r="T11">
        <v>0</v>
      </c>
      <c r="U11" t="s">
        <v>30</v>
      </c>
      <c r="V11">
        <v>0</v>
      </c>
      <c r="W11" t="s">
        <v>30</v>
      </c>
      <c r="X11">
        <v>0</v>
      </c>
      <c r="Y11" t="s">
        <v>30</v>
      </c>
      <c r="Z11">
        <v>0</v>
      </c>
      <c r="AA11" t="s">
        <v>37</v>
      </c>
      <c r="AB11">
        <v>177</v>
      </c>
      <c r="AC11">
        <v>146</v>
      </c>
      <c r="AD11" t="s">
        <v>43</v>
      </c>
      <c r="AE11">
        <v>241</v>
      </c>
      <c r="AF11" t="s">
        <v>16</v>
      </c>
      <c r="AG11" s="5">
        <v>180347732</v>
      </c>
      <c r="AH11" s="5">
        <v>174382751</v>
      </c>
      <c r="AI11">
        <v>0.96689999999999998</v>
      </c>
      <c r="AJ11" s="5">
        <v>2184094589</v>
      </c>
      <c r="AK11" s="5">
        <v>2172583293</v>
      </c>
      <c r="AL11">
        <v>0.99470000000000003</v>
      </c>
      <c r="AM11" s="5">
        <v>2808705854</v>
      </c>
      <c r="AN11" s="5">
        <v>2796784854</v>
      </c>
      <c r="AO11">
        <v>0.99580000000000002</v>
      </c>
      <c r="AP11" s="5">
        <v>3992729025</v>
      </c>
      <c r="AQ11" s="5">
        <v>3992729025</v>
      </c>
      <c r="AR11">
        <v>1</v>
      </c>
      <c r="AS11" s="5">
        <v>13657156000</v>
      </c>
      <c r="AT11" s="5">
        <v>2671187020</v>
      </c>
      <c r="AU11">
        <v>0.1956</v>
      </c>
      <c r="AV11" s="5">
        <v>22823033200</v>
      </c>
      <c r="AW11" s="5">
        <v>11807666943</v>
      </c>
      <c r="AX11" s="15">
        <v>0.51735748003030557</v>
      </c>
      <c r="AY11" t="s">
        <v>273</v>
      </c>
    </row>
    <row r="12" spans="1:51" x14ac:dyDescent="0.25">
      <c r="A12">
        <v>841872982</v>
      </c>
      <c r="B12" t="s">
        <v>413</v>
      </c>
      <c r="C12">
        <v>5</v>
      </c>
      <c r="D12" t="s">
        <v>35</v>
      </c>
      <c r="E12">
        <v>2020</v>
      </c>
      <c r="F12" t="s">
        <v>403</v>
      </c>
      <c r="G12" t="s">
        <v>34</v>
      </c>
      <c r="H12">
        <v>2</v>
      </c>
      <c r="I12" t="s">
        <v>33</v>
      </c>
      <c r="J12">
        <v>95</v>
      </c>
      <c r="K12" t="s">
        <v>32</v>
      </c>
      <c r="L12">
        <v>113</v>
      </c>
      <c r="M12" t="s">
        <v>52</v>
      </c>
      <c r="N12">
        <v>2</v>
      </c>
      <c r="O12" t="s">
        <v>38</v>
      </c>
      <c r="P12">
        <v>18</v>
      </c>
      <c r="Q12" t="s">
        <v>37</v>
      </c>
      <c r="R12">
        <v>0</v>
      </c>
      <c r="S12" t="s">
        <v>30</v>
      </c>
      <c r="T12">
        <v>0</v>
      </c>
      <c r="U12" t="s">
        <v>30</v>
      </c>
      <c r="V12">
        <v>0</v>
      </c>
      <c r="W12" t="s">
        <v>30</v>
      </c>
      <c r="X12">
        <v>0</v>
      </c>
      <c r="Y12" t="s">
        <v>30</v>
      </c>
      <c r="Z12">
        <v>0</v>
      </c>
      <c r="AA12" t="s">
        <v>37</v>
      </c>
      <c r="AB12">
        <v>177</v>
      </c>
      <c r="AC12">
        <v>146</v>
      </c>
      <c r="AD12" t="s">
        <v>43</v>
      </c>
      <c r="AE12">
        <v>242</v>
      </c>
      <c r="AF12" t="s">
        <v>58</v>
      </c>
      <c r="AG12" s="5">
        <v>78091000</v>
      </c>
      <c r="AH12" s="5">
        <v>75659783</v>
      </c>
      <c r="AI12">
        <v>0.96889999999999998</v>
      </c>
      <c r="AJ12" s="5">
        <v>196000000</v>
      </c>
      <c r="AK12" s="5">
        <v>157655000</v>
      </c>
      <c r="AL12">
        <v>0.8044</v>
      </c>
      <c r="AM12" s="5">
        <v>785544000</v>
      </c>
      <c r="AN12" s="5">
        <v>785544000</v>
      </c>
      <c r="AO12">
        <v>1</v>
      </c>
      <c r="AP12" s="5">
        <v>186656000</v>
      </c>
      <c r="AQ12" s="5">
        <v>186656000</v>
      </c>
      <c r="AR12">
        <v>1</v>
      </c>
      <c r="AS12" s="5">
        <v>0</v>
      </c>
      <c r="AT12" s="5">
        <v>0</v>
      </c>
      <c r="AU12">
        <v>0</v>
      </c>
      <c r="AV12" s="5">
        <v>1246291000</v>
      </c>
      <c r="AW12" s="5">
        <v>1205514783</v>
      </c>
      <c r="AX12" s="15">
        <v>0.96728194538835632</v>
      </c>
      <c r="AY12" t="s">
        <v>273</v>
      </c>
    </row>
    <row r="13" spans="1:51" x14ac:dyDescent="0.25">
      <c r="A13">
        <v>841872982</v>
      </c>
      <c r="B13" t="s">
        <v>414</v>
      </c>
      <c r="C13">
        <v>5</v>
      </c>
      <c r="D13" t="s">
        <v>35</v>
      </c>
      <c r="E13">
        <v>2020</v>
      </c>
      <c r="F13" t="s">
        <v>403</v>
      </c>
      <c r="G13" t="s">
        <v>34</v>
      </c>
      <c r="H13">
        <v>2</v>
      </c>
      <c r="I13" t="s">
        <v>33</v>
      </c>
      <c r="J13">
        <v>95</v>
      </c>
      <c r="K13" t="s">
        <v>32</v>
      </c>
      <c r="L13">
        <v>113</v>
      </c>
      <c r="M13" t="s">
        <v>52</v>
      </c>
      <c r="N13">
        <v>2</v>
      </c>
      <c r="O13" t="s">
        <v>38</v>
      </c>
      <c r="P13">
        <v>18</v>
      </c>
      <c r="Q13" t="s">
        <v>37</v>
      </c>
      <c r="R13">
        <v>0</v>
      </c>
      <c r="S13" t="s">
        <v>30</v>
      </c>
      <c r="T13">
        <v>0</v>
      </c>
      <c r="U13" t="s">
        <v>30</v>
      </c>
      <c r="V13">
        <v>0</v>
      </c>
      <c r="W13" t="s">
        <v>30</v>
      </c>
      <c r="X13">
        <v>0</v>
      </c>
      <c r="Y13" t="s">
        <v>30</v>
      </c>
      <c r="Z13">
        <v>0</v>
      </c>
      <c r="AA13" t="s">
        <v>37</v>
      </c>
      <c r="AB13">
        <v>177</v>
      </c>
      <c r="AC13">
        <v>147</v>
      </c>
      <c r="AD13" t="s">
        <v>36</v>
      </c>
      <c r="AE13">
        <v>247</v>
      </c>
      <c r="AF13" t="s">
        <v>42</v>
      </c>
      <c r="AG13" s="5">
        <v>36394067896</v>
      </c>
      <c r="AH13" s="5">
        <v>36029680861</v>
      </c>
      <c r="AI13">
        <v>0.99</v>
      </c>
      <c r="AJ13" s="5">
        <v>5432140000</v>
      </c>
      <c r="AK13" s="5">
        <v>4514893357</v>
      </c>
      <c r="AL13">
        <v>0.83109999999999995</v>
      </c>
      <c r="AM13" s="5">
        <v>6813512741</v>
      </c>
      <c r="AN13" s="5">
        <v>6746920842</v>
      </c>
      <c r="AO13">
        <v>0.99019999999999997</v>
      </c>
      <c r="AP13" s="5">
        <v>5849644606</v>
      </c>
      <c r="AQ13" s="5">
        <v>5836314143</v>
      </c>
      <c r="AR13">
        <v>0.99769999999999992</v>
      </c>
      <c r="AS13" s="5">
        <v>6104309000</v>
      </c>
      <c r="AT13" s="5">
        <v>1540842640</v>
      </c>
      <c r="AU13">
        <v>0.25239999999999996</v>
      </c>
      <c r="AV13" s="5">
        <v>60593674243</v>
      </c>
      <c r="AW13" s="5">
        <v>54668651843</v>
      </c>
      <c r="AX13" s="15">
        <v>0.9022171460301488</v>
      </c>
      <c r="AY13" t="s">
        <v>273</v>
      </c>
    </row>
    <row r="14" spans="1:51" x14ac:dyDescent="0.25">
      <c r="A14">
        <v>841872982</v>
      </c>
      <c r="B14" t="s">
        <v>415</v>
      </c>
      <c r="C14">
        <v>5</v>
      </c>
      <c r="D14" t="s">
        <v>35</v>
      </c>
      <c r="E14">
        <v>2020</v>
      </c>
      <c r="F14" t="s">
        <v>403</v>
      </c>
      <c r="G14" t="s">
        <v>34</v>
      </c>
      <c r="H14">
        <v>2</v>
      </c>
      <c r="I14" t="s">
        <v>33</v>
      </c>
      <c r="J14">
        <v>95</v>
      </c>
      <c r="K14" t="s">
        <v>32</v>
      </c>
      <c r="L14">
        <v>113</v>
      </c>
      <c r="M14" t="s">
        <v>52</v>
      </c>
      <c r="N14">
        <v>4</v>
      </c>
      <c r="O14" t="s">
        <v>50</v>
      </c>
      <c r="P14">
        <v>29</v>
      </c>
      <c r="Q14" t="s">
        <v>49</v>
      </c>
      <c r="R14">
        <v>0</v>
      </c>
      <c r="S14" t="s">
        <v>30</v>
      </c>
      <c r="T14">
        <v>0</v>
      </c>
      <c r="U14" t="s">
        <v>30</v>
      </c>
      <c r="V14">
        <v>0</v>
      </c>
      <c r="W14" t="s">
        <v>30</v>
      </c>
      <c r="X14">
        <v>0</v>
      </c>
      <c r="Y14" t="s">
        <v>30</v>
      </c>
      <c r="Z14">
        <v>0</v>
      </c>
      <c r="AA14" t="s">
        <v>49</v>
      </c>
      <c r="AB14">
        <v>188</v>
      </c>
      <c r="AC14">
        <v>162</v>
      </c>
      <c r="AD14" t="s">
        <v>49</v>
      </c>
      <c r="AE14">
        <v>251</v>
      </c>
      <c r="AF14" t="s">
        <v>57</v>
      </c>
      <c r="AG14" s="5">
        <v>397500000</v>
      </c>
      <c r="AH14" s="5">
        <v>370936400</v>
      </c>
      <c r="AI14">
        <v>0.93319999999999992</v>
      </c>
      <c r="AJ14" s="5">
        <v>1525072320</v>
      </c>
      <c r="AK14" s="5">
        <v>1525072320</v>
      </c>
      <c r="AL14">
        <v>1</v>
      </c>
      <c r="AM14" s="5">
        <v>946837110</v>
      </c>
      <c r="AN14" s="5">
        <v>946837110</v>
      </c>
      <c r="AO14">
        <v>1</v>
      </c>
      <c r="AP14" s="5">
        <v>1726084761</v>
      </c>
      <c r="AQ14" s="5">
        <v>1697501509</v>
      </c>
      <c r="AR14">
        <v>0.98340000000000005</v>
      </c>
      <c r="AS14" s="5">
        <v>1570803000</v>
      </c>
      <c r="AT14" s="5">
        <v>231468830</v>
      </c>
      <c r="AU14">
        <v>0.1474</v>
      </c>
      <c r="AV14" s="5">
        <v>6166297191</v>
      </c>
      <c r="AW14" s="5">
        <v>4771816169</v>
      </c>
      <c r="AX14" s="15">
        <v>0.77385439287043922</v>
      </c>
      <c r="AY14" t="s">
        <v>273</v>
      </c>
    </row>
    <row r="15" spans="1:51" x14ac:dyDescent="0.25">
      <c r="A15">
        <v>841872982</v>
      </c>
      <c r="B15" t="s">
        <v>416</v>
      </c>
      <c r="C15">
        <v>5</v>
      </c>
      <c r="D15" t="s">
        <v>35</v>
      </c>
      <c r="E15">
        <v>2020</v>
      </c>
      <c r="F15" t="s">
        <v>403</v>
      </c>
      <c r="G15" t="s">
        <v>34</v>
      </c>
      <c r="H15">
        <v>2</v>
      </c>
      <c r="I15" t="s">
        <v>33</v>
      </c>
      <c r="J15">
        <v>95</v>
      </c>
      <c r="K15" t="s">
        <v>32</v>
      </c>
      <c r="L15">
        <v>113</v>
      </c>
      <c r="M15" t="s">
        <v>52</v>
      </c>
      <c r="N15">
        <v>4</v>
      </c>
      <c r="O15" t="s">
        <v>50</v>
      </c>
      <c r="P15">
        <v>29</v>
      </c>
      <c r="Q15" t="s">
        <v>49</v>
      </c>
      <c r="R15">
        <v>0</v>
      </c>
      <c r="S15" t="s">
        <v>30</v>
      </c>
      <c r="T15">
        <v>0</v>
      </c>
      <c r="U15" t="s">
        <v>30</v>
      </c>
      <c r="V15">
        <v>0</v>
      </c>
      <c r="W15" t="s">
        <v>30</v>
      </c>
      <c r="X15">
        <v>0</v>
      </c>
      <c r="Y15" t="s">
        <v>30</v>
      </c>
      <c r="Z15">
        <v>0</v>
      </c>
      <c r="AA15" t="s">
        <v>49</v>
      </c>
      <c r="AB15">
        <v>188</v>
      </c>
      <c r="AC15">
        <v>162</v>
      </c>
      <c r="AD15" t="s">
        <v>49</v>
      </c>
      <c r="AE15">
        <v>252</v>
      </c>
      <c r="AF15" t="s">
        <v>21</v>
      </c>
      <c r="AG15" s="5">
        <v>552722449</v>
      </c>
      <c r="AH15" s="5">
        <v>552722449</v>
      </c>
      <c r="AI15">
        <v>1</v>
      </c>
      <c r="AJ15" s="5">
        <v>1372641200</v>
      </c>
      <c r="AK15" s="5">
        <v>1372641200</v>
      </c>
      <c r="AL15">
        <v>1</v>
      </c>
      <c r="AM15" s="5">
        <v>2254075000</v>
      </c>
      <c r="AN15" s="5">
        <v>2254075000</v>
      </c>
      <c r="AO15">
        <v>1</v>
      </c>
      <c r="AP15" s="5">
        <v>76500000</v>
      </c>
      <c r="AQ15" s="5">
        <v>76500000</v>
      </c>
      <c r="AR15">
        <v>1</v>
      </c>
      <c r="AS15" s="5">
        <v>0</v>
      </c>
      <c r="AT15" s="5">
        <v>0</v>
      </c>
      <c r="AU15">
        <v>0</v>
      </c>
      <c r="AV15" s="5">
        <v>4255938649</v>
      </c>
      <c r="AW15" s="5">
        <v>4255938649</v>
      </c>
      <c r="AX15" s="15">
        <v>1</v>
      </c>
      <c r="AY15" t="s">
        <v>273</v>
      </c>
    </row>
    <row r="16" spans="1:51" x14ac:dyDescent="0.25">
      <c r="A16">
        <v>841872982</v>
      </c>
      <c r="B16" t="s">
        <v>417</v>
      </c>
      <c r="C16">
        <v>5</v>
      </c>
      <c r="D16" t="s">
        <v>35</v>
      </c>
      <c r="E16">
        <v>2020</v>
      </c>
      <c r="F16" t="s">
        <v>403</v>
      </c>
      <c r="G16" t="s">
        <v>34</v>
      </c>
      <c r="H16">
        <v>2</v>
      </c>
      <c r="I16" t="s">
        <v>33</v>
      </c>
      <c r="J16">
        <v>95</v>
      </c>
      <c r="K16" t="s">
        <v>32</v>
      </c>
      <c r="L16">
        <v>113</v>
      </c>
      <c r="M16" t="s">
        <v>52</v>
      </c>
      <c r="N16">
        <v>6</v>
      </c>
      <c r="O16" t="s">
        <v>56</v>
      </c>
      <c r="P16">
        <v>39</v>
      </c>
      <c r="Q16" t="s">
        <v>55</v>
      </c>
      <c r="R16">
        <v>0</v>
      </c>
      <c r="S16" t="s">
        <v>30</v>
      </c>
      <c r="T16">
        <v>0</v>
      </c>
      <c r="U16" t="s">
        <v>30</v>
      </c>
      <c r="V16">
        <v>0</v>
      </c>
      <c r="W16" t="s">
        <v>30</v>
      </c>
      <c r="X16">
        <v>0</v>
      </c>
      <c r="Y16" t="s">
        <v>30</v>
      </c>
      <c r="Z16">
        <v>0</v>
      </c>
      <c r="AA16" t="s">
        <v>55</v>
      </c>
      <c r="AB16">
        <v>198</v>
      </c>
      <c r="AC16">
        <v>179</v>
      </c>
      <c r="AD16" t="s">
        <v>54</v>
      </c>
      <c r="AE16">
        <v>254</v>
      </c>
      <c r="AF16" t="s">
        <v>53</v>
      </c>
      <c r="AG16" s="5">
        <v>0</v>
      </c>
      <c r="AH16" s="5">
        <v>0</v>
      </c>
      <c r="AI16">
        <v>0</v>
      </c>
      <c r="AJ16" s="5">
        <v>0</v>
      </c>
      <c r="AK16" s="5">
        <v>0</v>
      </c>
      <c r="AL16">
        <v>0</v>
      </c>
      <c r="AM16" s="5">
        <v>0</v>
      </c>
      <c r="AN16" s="5">
        <v>0</v>
      </c>
      <c r="AO16">
        <v>0</v>
      </c>
      <c r="AP16" s="5">
        <v>0</v>
      </c>
      <c r="AQ16" s="5">
        <v>0</v>
      </c>
      <c r="AR16">
        <v>0</v>
      </c>
      <c r="AS16" s="5">
        <v>0</v>
      </c>
      <c r="AT16" s="5">
        <v>0</v>
      </c>
      <c r="AU16">
        <v>0</v>
      </c>
      <c r="AV16" s="5">
        <v>0</v>
      </c>
      <c r="AW16" s="5">
        <v>0</v>
      </c>
      <c r="AX16" s="15">
        <v>0</v>
      </c>
      <c r="AY16" t="s">
        <v>274</v>
      </c>
    </row>
    <row r="17" spans="1:51" x14ac:dyDescent="0.25">
      <c r="A17">
        <v>841872982</v>
      </c>
      <c r="B17" t="s">
        <v>418</v>
      </c>
      <c r="C17">
        <v>5</v>
      </c>
      <c r="D17" t="s">
        <v>35</v>
      </c>
      <c r="E17">
        <v>2020</v>
      </c>
      <c r="F17" t="s">
        <v>403</v>
      </c>
      <c r="G17" t="s">
        <v>34</v>
      </c>
      <c r="H17">
        <v>2</v>
      </c>
      <c r="I17" t="s">
        <v>33</v>
      </c>
      <c r="J17">
        <v>95</v>
      </c>
      <c r="K17" t="s">
        <v>32</v>
      </c>
      <c r="L17">
        <v>113</v>
      </c>
      <c r="M17" t="s">
        <v>52</v>
      </c>
      <c r="N17">
        <v>7</v>
      </c>
      <c r="O17" t="s">
        <v>31</v>
      </c>
      <c r="P17">
        <v>42</v>
      </c>
      <c r="Q17" t="s">
        <v>41</v>
      </c>
      <c r="R17">
        <v>0</v>
      </c>
      <c r="S17" t="s">
        <v>30</v>
      </c>
      <c r="T17">
        <v>0</v>
      </c>
      <c r="U17" t="s">
        <v>30</v>
      </c>
      <c r="V17">
        <v>0</v>
      </c>
      <c r="W17" t="s">
        <v>30</v>
      </c>
      <c r="X17">
        <v>0</v>
      </c>
      <c r="Y17" t="s">
        <v>30</v>
      </c>
      <c r="Z17">
        <v>0</v>
      </c>
      <c r="AA17" t="s">
        <v>41</v>
      </c>
      <c r="AB17">
        <v>201</v>
      </c>
      <c r="AC17">
        <v>188</v>
      </c>
      <c r="AD17" t="s">
        <v>40</v>
      </c>
      <c r="AE17">
        <v>255</v>
      </c>
      <c r="AF17" t="s">
        <v>39</v>
      </c>
      <c r="AG17" s="5">
        <v>56738210518</v>
      </c>
      <c r="AH17" s="5">
        <v>40852421130</v>
      </c>
      <c r="AI17">
        <v>0.72</v>
      </c>
      <c r="AJ17" s="5">
        <v>102065169488</v>
      </c>
      <c r="AK17" s="5">
        <v>100180856049</v>
      </c>
      <c r="AL17">
        <v>0.98150000000000004</v>
      </c>
      <c r="AM17" s="5">
        <v>42102582607</v>
      </c>
      <c r="AN17" s="5">
        <v>39340907039</v>
      </c>
      <c r="AO17">
        <v>0.93440000000000001</v>
      </c>
      <c r="AP17" s="5">
        <v>50649234352</v>
      </c>
      <c r="AQ17" s="5">
        <v>42368006101</v>
      </c>
      <c r="AR17">
        <v>0.83650000000000002</v>
      </c>
      <c r="AS17" s="5">
        <v>51765284000</v>
      </c>
      <c r="AT17" s="5">
        <v>24924838332</v>
      </c>
      <c r="AU17">
        <v>0.48149999999999998</v>
      </c>
      <c r="AV17" s="5">
        <v>303320480965</v>
      </c>
      <c r="AW17" s="5">
        <v>247667028651</v>
      </c>
      <c r="AX17" s="15">
        <v>0.81651930612485801</v>
      </c>
      <c r="AY17" t="s">
        <v>273</v>
      </c>
    </row>
    <row r="18" spans="1:51" x14ac:dyDescent="0.25">
      <c r="A18">
        <v>841872982</v>
      </c>
      <c r="B18" t="s">
        <v>419</v>
      </c>
      <c r="C18">
        <v>5</v>
      </c>
      <c r="D18" t="s">
        <v>35</v>
      </c>
      <c r="E18">
        <v>2020</v>
      </c>
      <c r="F18" t="s">
        <v>403</v>
      </c>
      <c r="G18" t="s">
        <v>34</v>
      </c>
      <c r="H18">
        <v>2</v>
      </c>
      <c r="I18" t="s">
        <v>33</v>
      </c>
      <c r="J18">
        <v>95</v>
      </c>
      <c r="K18" t="s">
        <v>32</v>
      </c>
      <c r="L18">
        <v>113</v>
      </c>
      <c r="M18" t="s">
        <v>52</v>
      </c>
      <c r="N18">
        <v>7</v>
      </c>
      <c r="O18" t="s">
        <v>31</v>
      </c>
      <c r="P18">
        <v>43</v>
      </c>
      <c r="Q18" t="s">
        <v>29</v>
      </c>
      <c r="R18">
        <v>0</v>
      </c>
      <c r="S18" t="s">
        <v>30</v>
      </c>
      <c r="T18">
        <v>0</v>
      </c>
      <c r="U18" t="s">
        <v>30</v>
      </c>
      <c r="V18">
        <v>0</v>
      </c>
      <c r="W18" t="s">
        <v>30</v>
      </c>
      <c r="X18">
        <v>0</v>
      </c>
      <c r="Y18" t="s">
        <v>30</v>
      </c>
      <c r="Z18">
        <v>0</v>
      </c>
      <c r="AA18" t="s">
        <v>29</v>
      </c>
      <c r="AB18">
        <v>202</v>
      </c>
      <c r="AC18">
        <v>190</v>
      </c>
      <c r="AD18" t="s">
        <v>28</v>
      </c>
      <c r="AE18">
        <v>256</v>
      </c>
      <c r="AF18" t="s">
        <v>27</v>
      </c>
      <c r="AG18" s="5">
        <v>8922000000</v>
      </c>
      <c r="AH18" s="5">
        <v>8426770663</v>
      </c>
      <c r="AI18">
        <v>0.94450000000000001</v>
      </c>
      <c r="AJ18" s="5">
        <v>26890000000</v>
      </c>
      <c r="AK18" s="5">
        <v>26432608675</v>
      </c>
      <c r="AL18">
        <v>0.98299999999999998</v>
      </c>
      <c r="AM18" s="5">
        <v>19683713000</v>
      </c>
      <c r="AN18" s="5">
        <v>19633918781</v>
      </c>
      <c r="AO18">
        <v>0.99750000000000005</v>
      </c>
      <c r="AP18" s="5">
        <v>25686325077</v>
      </c>
      <c r="AQ18" s="5">
        <v>25218322160</v>
      </c>
      <c r="AR18">
        <v>0.98180000000000012</v>
      </c>
      <c r="AS18" s="5">
        <v>28037907000</v>
      </c>
      <c r="AT18" s="5">
        <v>9799306978</v>
      </c>
      <c r="AU18">
        <v>0.34950000000000003</v>
      </c>
      <c r="AV18" s="5">
        <v>109219945077</v>
      </c>
      <c r="AW18" s="5">
        <v>89510927257</v>
      </c>
      <c r="AX18" s="15">
        <v>0.81954744798575796</v>
      </c>
      <c r="AY18" t="s">
        <v>273</v>
      </c>
    </row>
    <row r="19" spans="1:51" x14ac:dyDescent="0.25">
      <c r="A19">
        <v>841872982</v>
      </c>
      <c r="B19" t="s">
        <v>420</v>
      </c>
      <c r="C19">
        <v>5</v>
      </c>
      <c r="D19" t="s">
        <v>35</v>
      </c>
      <c r="E19">
        <v>2020</v>
      </c>
      <c r="F19" t="s">
        <v>403</v>
      </c>
      <c r="G19" t="s">
        <v>34</v>
      </c>
      <c r="H19">
        <v>2</v>
      </c>
      <c r="I19" t="s">
        <v>33</v>
      </c>
      <c r="J19">
        <v>95</v>
      </c>
      <c r="K19" t="s">
        <v>32</v>
      </c>
      <c r="L19">
        <v>113</v>
      </c>
      <c r="M19" t="s">
        <v>52</v>
      </c>
      <c r="N19">
        <v>7</v>
      </c>
      <c r="O19" t="s">
        <v>31</v>
      </c>
      <c r="P19">
        <v>44</v>
      </c>
      <c r="Q19" t="s">
        <v>47</v>
      </c>
      <c r="R19">
        <v>0</v>
      </c>
      <c r="S19" t="s">
        <v>30</v>
      </c>
      <c r="T19">
        <v>0</v>
      </c>
      <c r="U19" t="s">
        <v>30</v>
      </c>
      <c r="V19">
        <v>0</v>
      </c>
      <c r="W19" t="s">
        <v>30</v>
      </c>
      <c r="X19">
        <v>0</v>
      </c>
      <c r="Y19" t="s">
        <v>30</v>
      </c>
      <c r="Z19">
        <v>0</v>
      </c>
      <c r="AA19" t="s">
        <v>47</v>
      </c>
      <c r="AB19">
        <v>203</v>
      </c>
      <c r="AC19">
        <v>192</v>
      </c>
      <c r="AD19" t="s">
        <v>46</v>
      </c>
      <c r="AE19">
        <v>259</v>
      </c>
      <c r="AF19" t="s">
        <v>45</v>
      </c>
      <c r="AG19" s="5">
        <v>5547889751</v>
      </c>
      <c r="AH19" s="5">
        <v>5491576450</v>
      </c>
      <c r="AI19">
        <v>0.98980000000000001</v>
      </c>
      <c r="AJ19" s="5">
        <v>9215880270</v>
      </c>
      <c r="AK19" s="5">
        <v>8535912060</v>
      </c>
      <c r="AL19">
        <v>0.92620000000000002</v>
      </c>
      <c r="AM19" s="5">
        <v>8438602037</v>
      </c>
      <c r="AN19" s="5">
        <v>7758507438</v>
      </c>
      <c r="AO19">
        <v>0.9194</v>
      </c>
      <c r="AP19" s="5">
        <v>14617735689</v>
      </c>
      <c r="AQ19" s="5">
        <v>14218456137</v>
      </c>
      <c r="AR19">
        <v>0.97270000000000001</v>
      </c>
      <c r="AS19" s="5">
        <v>13454075000</v>
      </c>
      <c r="AT19" s="5">
        <v>2355608920</v>
      </c>
      <c r="AU19">
        <v>0.17510000000000001</v>
      </c>
      <c r="AV19" s="5">
        <v>51274182747</v>
      </c>
      <c r="AW19" s="5">
        <v>38360061005</v>
      </c>
      <c r="AX19" s="15">
        <v>0.74813598091418454</v>
      </c>
      <c r="AY19" t="s">
        <v>273</v>
      </c>
    </row>
    <row r="20" spans="1:51" x14ac:dyDescent="0.25">
      <c r="AV20" s="5"/>
      <c r="AW20" s="5"/>
      <c r="AX20" s="14"/>
    </row>
    <row r="21" spans="1:51" x14ac:dyDescent="0.25">
      <c r="AV21" s="5"/>
      <c r="AW21" s="5"/>
      <c r="AX21" s="14"/>
    </row>
    <row r="22" spans="1:51" x14ac:dyDescent="0.25">
      <c r="AV22" s="5"/>
      <c r="AW22" s="5"/>
      <c r="AX22" s="14"/>
    </row>
    <row r="23" spans="1:51" x14ac:dyDescent="0.25">
      <c r="AV23" s="5"/>
      <c r="AW23" s="5"/>
      <c r="AX23" s="14"/>
    </row>
    <row r="24" spans="1:51" x14ac:dyDescent="0.25">
      <c r="AV24" s="5"/>
      <c r="AW24" s="5"/>
      <c r="AX24" s="14"/>
    </row>
    <row r="25" spans="1:51" x14ac:dyDescent="0.25">
      <c r="AV25" s="5"/>
      <c r="AW25" s="5"/>
      <c r="AX25" s="14"/>
    </row>
    <row r="26" spans="1:51" x14ac:dyDescent="0.25">
      <c r="AV26" s="5"/>
      <c r="AW26" s="5"/>
      <c r="AX26" s="14"/>
    </row>
    <row r="27" spans="1:51" x14ac:dyDescent="0.25">
      <c r="AV27" s="5"/>
      <c r="AW27" s="5"/>
      <c r="AX27" s="14"/>
    </row>
    <row r="28" spans="1:51" x14ac:dyDescent="0.25">
      <c r="AV28" s="5"/>
      <c r="AW28" s="5"/>
      <c r="AX28" s="14"/>
    </row>
    <row r="29" spans="1:51" x14ac:dyDescent="0.25">
      <c r="AV29" s="5"/>
      <c r="AW29" s="5"/>
      <c r="AX29" s="14"/>
    </row>
    <row r="30" spans="1:51" x14ac:dyDescent="0.25">
      <c r="AG30" s="3"/>
      <c r="AH30" s="3"/>
      <c r="AV30" s="5"/>
      <c r="AW30" s="5"/>
      <c r="AX30" s="14"/>
    </row>
    <row r="31" spans="1:51" x14ac:dyDescent="0.25">
      <c r="AV31" s="5"/>
      <c r="AW31" s="5"/>
      <c r="AX31" s="14"/>
    </row>
    <row r="32" spans="1:51" x14ac:dyDescent="0.25">
      <c r="AV32" s="5"/>
      <c r="AW32" s="5"/>
      <c r="AX32" s="14"/>
    </row>
    <row r="33" spans="10:50" x14ac:dyDescent="0.25">
      <c r="AV33" s="5"/>
      <c r="AW33" s="5"/>
      <c r="AX33" s="14"/>
    </row>
    <row r="34" spans="10:50" x14ac:dyDescent="0.25">
      <c r="AV34" s="5"/>
      <c r="AW34" s="5"/>
      <c r="AX34" s="14"/>
    </row>
    <row r="35" spans="10:50" x14ac:dyDescent="0.25">
      <c r="AV35" s="5"/>
      <c r="AW35" s="5"/>
      <c r="AX35" s="14"/>
    </row>
    <row r="36" spans="10:50" x14ac:dyDescent="0.25">
      <c r="AV36" s="5"/>
      <c r="AW36" s="5"/>
      <c r="AX36" s="14"/>
    </row>
    <row r="37" spans="10:50" x14ac:dyDescent="0.25">
      <c r="AV37" s="5"/>
      <c r="AW37" s="5"/>
      <c r="AX37" s="14"/>
    </row>
    <row r="38" spans="10:50" x14ac:dyDescent="0.25">
      <c r="J38" s="214"/>
      <c r="K38" s="214"/>
      <c r="AI38" s="5"/>
      <c r="AJ38" s="211"/>
      <c r="AK38" s="211"/>
      <c r="AL38" s="3"/>
      <c r="AM38" s="211"/>
      <c r="AN38" s="211"/>
      <c r="AO38" s="3"/>
      <c r="AP38" s="211"/>
      <c r="AQ38" s="211"/>
      <c r="AR38" s="3"/>
      <c r="AS38" s="211"/>
      <c r="AT38" s="211"/>
      <c r="AU38" s="3"/>
      <c r="AV38" s="5"/>
      <c r="AW38" s="5"/>
      <c r="AX38" s="14"/>
    </row>
    <row r="39" spans="10:50" x14ac:dyDescent="0.25">
      <c r="J39" s="214"/>
      <c r="K39" s="214"/>
      <c r="AI39" s="5"/>
      <c r="AJ39" s="211"/>
      <c r="AK39" s="211"/>
      <c r="AL39" s="3"/>
      <c r="AM39" s="211"/>
      <c r="AN39" s="211"/>
      <c r="AO39" s="3"/>
      <c r="AP39" s="211"/>
      <c r="AQ39" s="211"/>
      <c r="AR39" s="3"/>
      <c r="AS39" s="211"/>
      <c r="AT39" s="211"/>
      <c r="AU39" s="3"/>
      <c r="AV39" s="5"/>
      <c r="AW39" s="5"/>
      <c r="AX39" s="14"/>
    </row>
    <row r="40" spans="10:50" x14ac:dyDescent="0.25">
      <c r="J40" s="214"/>
      <c r="K40" s="214"/>
      <c r="AI40" s="5"/>
      <c r="AJ40" s="211"/>
      <c r="AK40" s="211"/>
      <c r="AL40" s="3"/>
      <c r="AM40" s="211"/>
      <c r="AN40" s="211"/>
      <c r="AO40" s="3"/>
      <c r="AP40" s="211"/>
      <c r="AQ40" s="211"/>
      <c r="AR40" s="3"/>
      <c r="AS40" s="211"/>
      <c r="AT40" s="211"/>
      <c r="AU40" s="3"/>
      <c r="AV40" s="5"/>
      <c r="AW40" s="5"/>
      <c r="AX40" s="14"/>
    </row>
    <row r="41" spans="10:50" x14ac:dyDescent="0.25">
      <c r="J41" s="214"/>
      <c r="K41" s="214"/>
      <c r="AI41" s="5"/>
      <c r="AJ41" s="211"/>
      <c r="AK41" s="211"/>
      <c r="AL41" s="3"/>
      <c r="AM41" s="211"/>
      <c r="AN41" s="211"/>
      <c r="AO41" s="3"/>
      <c r="AP41" s="211"/>
      <c r="AQ41" s="211"/>
      <c r="AR41" s="3"/>
      <c r="AS41" s="211"/>
      <c r="AT41" s="211"/>
      <c r="AU41" s="3"/>
      <c r="AV41" s="5"/>
      <c r="AW41" s="5"/>
      <c r="AX41" s="14"/>
    </row>
    <row r="42" spans="10:50" x14ac:dyDescent="0.25">
      <c r="J42" s="214"/>
      <c r="K42" s="214"/>
      <c r="AI42" s="5"/>
      <c r="AJ42" s="211"/>
      <c r="AK42" s="211"/>
      <c r="AL42" s="3"/>
      <c r="AM42" s="211"/>
      <c r="AN42" s="211"/>
      <c r="AO42" s="3"/>
      <c r="AP42" s="211"/>
      <c r="AQ42" s="211"/>
      <c r="AR42" s="3"/>
      <c r="AS42" s="211"/>
      <c r="AT42" s="211"/>
      <c r="AU42" s="3"/>
      <c r="AV42" s="5"/>
      <c r="AW42" s="5"/>
      <c r="AX42" s="14"/>
    </row>
    <row r="43" spans="10:50" x14ac:dyDescent="0.25">
      <c r="J43" s="214"/>
      <c r="K43" s="214"/>
      <c r="AI43" s="5"/>
      <c r="AJ43" s="211"/>
      <c r="AK43" s="211"/>
      <c r="AL43" s="3"/>
      <c r="AM43" s="211"/>
      <c r="AN43" s="211"/>
      <c r="AO43" s="3"/>
      <c r="AP43" s="211"/>
      <c r="AQ43" s="211"/>
      <c r="AR43" s="3"/>
      <c r="AS43" s="211"/>
      <c r="AT43" s="211"/>
      <c r="AU43" s="3"/>
      <c r="AV43" s="5"/>
      <c r="AW43" s="5"/>
      <c r="AX43" s="14"/>
    </row>
    <row r="44" spans="10:50" x14ac:dyDescent="0.25">
      <c r="J44" s="214"/>
      <c r="K44" s="214"/>
      <c r="AI44" s="5"/>
      <c r="AJ44" s="211"/>
      <c r="AK44" s="211"/>
      <c r="AL44" s="3"/>
      <c r="AM44" s="211"/>
      <c r="AN44" s="211"/>
      <c r="AO44" s="3"/>
      <c r="AP44" s="211"/>
      <c r="AQ44" s="211"/>
      <c r="AR44" s="3"/>
      <c r="AS44" s="211"/>
      <c r="AT44" s="211"/>
      <c r="AU44" s="3"/>
      <c r="AV44" s="5"/>
      <c r="AW44" s="5"/>
      <c r="AX44" s="14"/>
    </row>
    <row r="45" spans="10:50" x14ac:dyDescent="0.25">
      <c r="J45" s="214"/>
      <c r="K45" s="214"/>
      <c r="AI45" s="5"/>
      <c r="AJ45" s="211"/>
      <c r="AK45" s="211"/>
      <c r="AL45" s="3"/>
      <c r="AM45" s="211"/>
      <c r="AN45" s="211"/>
      <c r="AO45" s="3"/>
      <c r="AP45" s="211"/>
      <c r="AQ45" s="211"/>
      <c r="AR45" s="3"/>
      <c r="AS45" s="211"/>
      <c r="AT45" s="211"/>
      <c r="AU45" s="3"/>
      <c r="AV45" s="5"/>
      <c r="AW45" s="5"/>
      <c r="AX45" s="14"/>
    </row>
    <row r="46" spans="10:50" x14ac:dyDescent="0.25">
      <c r="J46" s="214"/>
      <c r="K46" s="214"/>
      <c r="AI46" s="5"/>
      <c r="AJ46" s="211"/>
      <c r="AK46" s="211"/>
      <c r="AL46" s="3"/>
      <c r="AM46" s="211"/>
      <c r="AN46" s="211"/>
      <c r="AO46" s="3"/>
      <c r="AP46" s="211"/>
      <c r="AQ46" s="211"/>
      <c r="AR46" s="3"/>
      <c r="AS46" s="211"/>
      <c r="AT46" s="211"/>
      <c r="AU46" s="3"/>
      <c r="AV46" s="5"/>
      <c r="AW46" s="5"/>
      <c r="AX46" s="14"/>
    </row>
    <row r="47" spans="10:50" x14ac:dyDescent="0.25">
      <c r="J47" s="214"/>
      <c r="K47" s="214"/>
      <c r="AI47" s="5"/>
      <c r="AJ47" s="211"/>
      <c r="AK47" s="211"/>
      <c r="AL47" s="3"/>
      <c r="AM47" s="211"/>
      <c r="AN47" s="211"/>
      <c r="AO47" s="3"/>
      <c r="AP47" s="211"/>
      <c r="AQ47" s="211"/>
      <c r="AR47" s="3"/>
      <c r="AS47" s="211"/>
      <c r="AT47" s="211"/>
      <c r="AU47" s="3"/>
      <c r="AV47" s="5"/>
      <c r="AW47" s="5"/>
      <c r="AX47" s="14"/>
    </row>
    <row r="48" spans="10:50" x14ac:dyDescent="0.25">
      <c r="J48" s="214"/>
      <c r="K48" s="214"/>
      <c r="AI48" s="5"/>
      <c r="AJ48" s="211"/>
      <c r="AK48" s="211"/>
      <c r="AL48" s="3"/>
      <c r="AM48" s="211"/>
      <c r="AN48" s="211"/>
      <c r="AO48" s="3"/>
      <c r="AP48" s="211"/>
      <c r="AQ48" s="211"/>
      <c r="AR48" s="3"/>
      <c r="AS48" s="211"/>
      <c r="AT48" s="211"/>
      <c r="AU48" s="3"/>
      <c r="AV48" s="5"/>
      <c r="AW48" s="5"/>
      <c r="AX48" s="14"/>
    </row>
    <row r="49" spans="1:51" x14ac:dyDescent="0.25">
      <c r="J49" s="214"/>
      <c r="K49" s="214"/>
      <c r="AI49" s="5"/>
      <c r="AJ49" s="211"/>
      <c r="AK49" s="211"/>
      <c r="AL49" s="3"/>
      <c r="AM49" s="211"/>
      <c r="AN49" s="211"/>
      <c r="AO49" s="3"/>
      <c r="AP49" s="211"/>
      <c r="AQ49" s="211"/>
      <c r="AR49" s="3"/>
      <c r="AS49" s="211"/>
      <c r="AT49" s="211"/>
      <c r="AU49" s="3"/>
      <c r="AV49" s="5"/>
      <c r="AW49" s="5"/>
      <c r="AX49" s="14"/>
    </row>
    <row r="50" spans="1:51" x14ac:dyDescent="0.25">
      <c r="J50" s="214"/>
      <c r="K50" s="214"/>
      <c r="AI50" s="5"/>
      <c r="AJ50" s="211"/>
      <c r="AK50" s="211"/>
      <c r="AL50" s="3"/>
      <c r="AM50" s="211"/>
      <c r="AN50" s="211"/>
      <c r="AO50" s="3"/>
      <c r="AP50" s="211"/>
      <c r="AQ50" s="211"/>
      <c r="AR50" s="3"/>
      <c r="AS50" s="211"/>
      <c r="AT50" s="211"/>
      <c r="AU50" s="3"/>
      <c r="AV50" s="5"/>
      <c r="AW50" s="5"/>
      <c r="AX50" s="14"/>
    </row>
    <row r="51" spans="1:51" x14ac:dyDescent="0.25">
      <c r="J51" s="214"/>
      <c r="K51" s="214"/>
      <c r="AI51" s="5"/>
      <c r="AJ51" s="211"/>
      <c r="AK51" s="211"/>
      <c r="AL51" s="3"/>
      <c r="AM51" s="211"/>
      <c r="AN51" s="211"/>
      <c r="AO51" s="3"/>
      <c r="AP51" s="211"/>
      <c r="AQ51" s="211"/>
      <c r="AR51" s="3"/>
      <c r="AS51" s="211"/>
      <c r="AT51" s="211"/>
      <c r="AU51" s="3"/>
      <c r="AV51" s="5"/>
      <c r="AW51" s="5"/>
      <c r="AX51" s="14"/>
    </row>
    <row r="52" spans="1:51" x14ac:dyDescent="0.25">
      <c r="J52" s="214"/>
      <c r="K52" s="214"/>
      <c r="AI52" s="5"/>
      <c r="AJ52" s="211"/>
      <c r="AK52" s="211"/>
      <c r="AL52" s="3"/>
      <c r="AM52" s="211"/>
      <c r="AN52" s="211"/>
      <c r="AO52" s="3"/>
      <c r="AP52" s="211"/>
      <c r="AQ52" s="211"/>
      <c r="AR52" s="3"/>
      <c r="AS52" s="211"/>
      <c r="AT52" s="211"/>
      <c r="AU52" s="3"/>
      <c r="AV52" s="5"/>
      <c r="AW52" s="5"/>
      <c r="AX52" s="14"/>
    </row>
    <row r="53" spans="1:51" x14ac:dyDescent="0.25">
      <c r="J53" s="214"/>
      <c r="K53" s="214"/>
      <c r="AI53" s="5"/>
      <c r="AJ53" s="211"/>
      <c r="AK53" s="211"/>
      <c r="AL53" s="3"/>
      <c r="AM53" s="211"/>
      <c r="AN53" s="211"/>
      <c r="AO53" s="3"/>
      <c r="AP53" s="211"/>
      <c r="AQ53" s="211"/>
      <c r="AR53" s="3"/>
      <c r="AS53" s="211"/>
      <c r="AT53" s="211"/>
      <c r="AU53" s="3"/>
      <c r="AV53" s="5"/>
      <c r="AW53" s="5"/>
      <c r="AX53" s="14"/>
    </row>
    <row r="54" spans="1:51" x14ac:dyDescent="0.25">
      <c r="J54" s="214"/>
      <c r="K54" s="214"/>
      <c r="AI54" s="5"/>
      <c r="AJ54" s="211"/>
      <c r="AK54" s="211"/>
      <c r="AL54" s="3"/>
      <c r="AM54" s="211"/>
      <c r="AN54" s="211"/>
      <c r="AO54" s="3"/>
      <c r="AP54" s="211"/>
      <c r="AQ54" s="211"/>
      <c r="AR54" s="3"/>
      <c r="AS54" s="211"/>
      <c r="AT54" s="211"/>
      <c r="AU54" s="3"/>
      <c r="AV54" s="5"/>
      <c r="AW54" s="5"/>
      <c r="AX54" s="14"/>
    </row>
    <row r="55" spans="1:51" x14ac:dyDescent="0.25">
      <c r="A55" s="82"/>
      <c r="B55" s="82"/>
      <c r="C55" s="82"/>
      <c r="D55" s="82"/>
      <c r="E55" s="82"/>
      <c r="F55" s="82"/>
      <c r="G55" s="82"/>
      <c r="H55" s="82"/>
      <c r="I55" s="82"/>
      <c r="J55" s="216"/>
      <c r="K55" s="216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206"/>
      <c r="AH55" s="206"/>
      <c r="AI55" s="206"/>
      <c r="AJ55" s="217"/>
      <c r="AK55" s="217"/>
      <c r="AL55" s="207"/>
      <c r="AM55" s="217"/>
      <c r="AN55" s="217"/>
      <c r="AO55" s="207"/>
      <c r="AP55" s="217"/>
      <c r="AQ55" s="217"/>
      <c r="AR55" s="207"/>
      <c r="AS55" s="217"/>
      <c r="AT55" s="217"/>
      <c r="AU55" s="207"/>
      <c r="AV55" s="5"/>
      <c r="AW55" s="5"/>
      <c r="AX55" s="14"/>
      <c r="AY55" s="82"/>
    </row>
    <row r="56" spans="1:51" x14ac:dyDescent="0.25">
      <c r="J56" s="214"/>
      <c r="K56" s="214"/>
      <c r="AJ56" s="211"/>
      <c r="AK56" s="211"/>
      <c r="AM56" s="211"/>
      <c r="AN56" s="211"/>
      <c r="AP56" s="211"/>
      <c r="AQ56" s="211"/>
      <c r="AS56" s="211"/>
      <c r="AT56" s="211"/>
      <c r="AV56" s="5"/>
      <c r="AW56" s="5"/>
      <c r="AX56" s="14"/>
      <c r="AY56" s="218"/>
    </row>
    <row r="57" spans="1:51" x14ac:dyDescent="0.25">
      <c r="J57" s="214"/>
      <c r="K57" s="214"/>
      <c r="AJ57" s="211"/>
      <c r="AK57" s="211"/>
      <c r="AM57" s="211"/>
      <c r="AN57" s="211"/>
      <c r="AP57" s="211"/>
      <c r="AQ57" s="211"/>
      <c r="AS57" s="211"/>
      <c r="AT57" s="211"/>
      <c r="AV57" s="5"/>
      <c r="AW57" s="5"/>
      <c r="AX57" s="14"/>
      <c r="AY57" s="218"/>
    </row>
    <row r="58" spans="1:51" x14ac:dyDescent="0.25">
      <c r="J58" s="214"/>
      <c r="K58" s="214"/>
      <c r="AJ58" s="211"/>
      <c r="AK58" s="211"/>
      <c r="AM58" s="211"/>
      <c r="AN58" s="211"/>
      <c r="AP58" s="211"/>
      <c r="AQ58" s="211"/>
      <c r="AS58" s="211"/>
      <c r="AT58" s="211"/>
      <c r="AV58" s="5"/>
      <c r="AW58" s="5"/>
      <c r="AX58" s="14"/>
      <c r="AY58" s="218"/>
    </row>
    <row r="59" spans="1:51" x14ac:dyDescent="0.25">
      <c r="J59" s="214"/>
      <c r="K59" s="214"/>
      <c r="AJ59" s="211"/>
      <c r="AK59" s="211"/>
      <c r="AM59" s="211"/>
      <c r="AN59" s="211"/>
      <c r="AP59" s="211"/>
      <c r="AQ59" s="211"/>
      <c r="AS59" s="211"/>
      <c r="AT59" s="211"/>
      <c r="AV59" s="5"/>
      <c r="AW59" s="5"/>
      <c r="AX59" s="14"/>
      <c r="AY59" s="218"/>
    </row>
    <row r="60" spans="1:51" x14ac:dyDescent="0.25">
      <c r="J60" s="214"/>
      <c r="K60" s="214"/>
      <c r="AJ60" s="211"/>
      <c r="AK60" s="211"/>
      <c r="AM60" s="211"/>
      <c r="AN60" s="211"/>
      <c r="AP60" s="211"/>
      <c r="AQ60" s="211"/>
      <c r="AS60" s="211"/>
      <c r="AT60" s="211"/>
      <c r="AV60" s="5"/>
      <c r="AW60" s="5"/>
      <c r="AX60" s="14"/>
      <c r="AY60" s="218"/>
    </row>
    <row r="61" spans="1:51" x14ac:dyDescent="0.25">
      <c r="J61" s="214"/>
      <c r="K61" s="214"/>
      <c r="AJ61" s="211"/>
      <c r="AK61" s="211"/>
      <c r="AM61" s="211"/>
      <c r="AN61" s="211"/>
      <c r="AP61" s="211"/>
      <c r="AQ61" s="211"/>
      <c r="AS61" s="211"/>
      <c r="AT61" s="211"/>
      <c r="AV61" s="5"/>
      <c r="AW61" s="5"/>
      <c r="AX61" s="14"/>
      <c r="AY61" s="218"/>
    </row>
    <row r="62" spans="1:51" x14ac:dyDescent="0.25">
      <c r="J62" s="214"/>
      <c r="K62" s="214"/>
      <c r="AJ62" s="211"/>
      <c r="AK62" s="211"/>
      <c r="AM62" s="211"/>
      <c r="AN62" s="211"/>
      <c r="AP62" s="211"/>
      <c r="AQ62" s="211"/>
      <c r="AS62" s="211"/>
      <c r="AT62" s="211"/>
      <c r="AV62" s="5"/>
      <c r="AW62" s="5"/>
      <c r="AX62" s="14"/>
      <c r="AY62" s="218"/>
    </row>
    <row r="63" spans="1:51" x14ac:dyDescent="0.25">
      <c r="J63" s="214"/>
      <c r="K63" s="214"/>
      <c r="AJ63" s="211"/>
      <c r="AK63" s="211"/>
      <c r="AM63" s="211"/>
      <c r="AN63" s="211"/>
      <c r="AP63" s="211"/>
      <c r="AQ63" s="211"/>
      <c r="AS63" s="211"/>
      <c r="AT63" s="211"/>
      <c r="AV63" s="5"/>
      <c r="AW63" s="5"/>
      <c r="AX63" s="14"/>
      <c r="AY63" s="218"/>
    </row>
    <row r="64" spans="1:51" x14ac:dyDescent="0.25">
      <c r="J64" s="214"/>
      <c r="K64" s="214"/>
      <c r="AJ64" s="211"/>
      <c r="AK64" s="211"/>
      <c r="AM64" s="211"/>
      <c r="AN64" s="211"/>
      <c r="AP64" s="211"/>
      <c r="AQ64" s="211"/>
      <c r="AS64" s="211"/>
      <c r="AT64" s="211"/>
      <c r="AV64" s="5"/>
      <c r="AW64" s="5"/>
      <c r="AX64" s="14"/>
      <c r="AY64" s="218"/>
    </row>
    <row r="65" spans="1:51" x14ac:dyDescent="0.25">
      <c r="J65" s="214"/>
      <c r="K65" s="214"/>
      <c r="AJ65" s="211"/>
      <c r="AK65" s="211"/>
      <c r="AM65" s="211"/>
      <c r="AN65" s="211"/>
      <c r="AP65" s="211"/>
      <c r="AQ65" s="211"/>
      <c r="AS65" s="211"/>
      <c r="AT65" s="211"/>
      <c r="AV65" s="5"/>
      <c r="AW65" s="5"/>
      <c r="AX65" s="14"/>
      <c r="AY65" s="218"/>
    </row>
    <row r="66" spans="1:51" x14ac:dyDescent="0.25">
      <c r="J66" s="214"/>
      <c r="K66" s="214"/>
      <c r="AJ66" s="211"/>
      <c r="AK66" s="211"/>
      <c r="AM66" s="211"/>
      <c r="AN66" s="211"/>
      <c r="AP66" s="211"/>
      <c r="AQ66" s="211"/>
      <c r="AS66" s="211"/>
      <c r="AT66" s="211"/>
      <c r="AV66" s="5"/>
      <c r="AW66" s="5"/>
      <c r="AX66" s="14"/>
      <c r="AY66" s="218"/>
    </row>
    <row r="67" spans="1:51" x14ac:dyDescent="0.25">
      <c r="J67" s="214"/>
      <c r="K67" s="214"/>
      <c r="AJ67" s="211"/>
      <c r="AK67" s="211"/>
      <c r="AM67" s="211"/>
      <c r="AN67" s="211"/>
      <c r="AP67" s="211"/>
      <c r="AQ67" s="211"/>
      <c r="AS67" s="211"/>
      <c r="AT67" s="211"/>
      <c r="AV67" s="5"/>
      <c r="AW67" s="5"/>
      <c r="AX67" s="14"/>
      <c r="AY67" s="218"/>
    </row>
    <row r="68" spans="1:51" x14ac:dyDescent="0.25">
      <c r="J68" s="214"/>
      <c r="K68" s="214"/>
      <c r="AJ68" s="211"/>
      <c r="AK68" s="211"/>
      <c r="AM68" s="211"/>
      <c r="AN68" s="211"/>
      <c r="AP68" s="211"/>
      <c r="AQ68" s="211"/>
      <c r="AS68" s="211"/>
      <c r="AT68" s="211"/>
      <c r="AV68" s="5"/>
      <c r="AW68" s="5"/>
      <c r="AX68" s="14"/>
      <c r="AY68" s="218"/>
    </row>
    <row r="69" spans="1:51" x14ac:dyDescent="0.25">
      <c r="J69" s="214"/>
      <c r="K69" s="214"/>
      <c r="AJ69" s="211"/>
      <c r="AK69" s="211"/>
      <c r="AM69" s="211"/>
      <c r="AN69" s="211"/>
      <c r="AP69" s="211"/>
      <c r="AQ69" s="211"/>
      <c r="AS69" s="211"/>
      <c r="AT69" s="211"/>
      <c r="AV69" s="5"/>
      <c r="AW69" s="5"/>
      <c r="AX69" s="14"/>
      <c r="AY69" s="218"/>
    </row>
    <row r="70" spans="1:51" x14ac:dyDescent="0.25">
      <c r="J70" s="214"/>
      <c r="K70" s="214"/>
      <c r="AJ70" s="211"/>
      <c r="AK70" s="211"/>
      <c r="AM70" s="211"/>
      <c r="AN70" s="211"/>
      <c r="AP70" s="211"/>
      <c r="AQ70" s="211"/>
      <c r="AS70" s="211"/>
      <c r="AT70" s="211"/>
      <c r="AV70" s="5"/>
      <c r="AW70" s="5"/>
      <c r="AX70" s="14"/>
      <c r="AY70" s="218"/>
    </row>
    <row r="71" spans="1:51" x14ac:dyDescent="0.25">
      <c r="J71" s="214"/>
      <c r="K71" s="214"/>
      <c r="AJ71" s="211"/>
      <c r="AK71" s="211"/>
      <c r="AM71" s="211"/>
      <c r="AN71" s="211"/>
      <c r="AP71" s="211"/>
      <c r="AQ71" s="211"/>
      <c r="AS71" s="211"/>
      <c r="AT71" s="211"/>
      <c r="AV71" s="5"/>
      <c r="AW71" s="5"/>
      <c r="AX71" s="14"/>
      <c r="AY71" s="218"/>
    </row>
    <row r="72" spans="1:51" x14ac:dyDescent="0.25">
      <c r="A72" s="82"/>
      <c r="B72" s="82"/>
      <c r="C72" s="82"/>
      <c r="D72" s="82"/>
      <c r="E72" s="82"/>
      <c r="F72" s="82"/>
      <c r="G72" s="82"/>
      <c r="H72" s="82"/>
      <c r="I72" s="82"/>
      <c r="J72" s="216"/>
      <c r="K72" s="216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206"/>
      <c r="AH72" s="206"/>
      <c r="AI72" s="82"/>
      <c r="AJ72" s="217"/>
      <c r="AK72" s="217"/>
      <c r="AL72" s="82"/>
      <c r="AM72" s="217"/>
      <c r="AN72" s="217"/>
      <c r="AO72" s="82"/>
      <c r="AP72" s="217"/>
      <c r="AQ72" s="217"/>
      <c r="AR72" s="82"/>
      <c r="AS72" s="217"/>
      <c r="AT72" s="217"/>
      <c r="AU72" s="82"/>
      <c r="AV72" s="5"/>
      <c r="AW72" s="5"/>
      <c r="AX72" s="14"/>
      <c r="AY72" s="218"/>
    </row>
    <row r="73" spans="1:51" x14ac:dyDescent="0.25">
      <c r="J73" s="213"/>
      <c r="K73" s="213"/>
      <c r="AI73" s="5"/>
      <c r="AJ73" s="211"/>
      <c r="AK73" s="211"/>
      <c r="AL73" s="3"/>
      <c r="AM73" s="211"/>
      <c r="AN73" s="211"/>
      <c r="AO73" s="3"/>
      <c r="AP73" s="211"/>
      <c r="AQ73" s="211"/>
      <c r="AR73" s="3"/>
      <c r="AS73" s="211"/>
      <c r="AT73" s="211"/>
      <c r="AU73" s="3"/>
      <c r="AV73" s="5"/>
      <c r="AW73" s="5"/>
      <c r="AX73" s="14"/>
      <c r="AY73" s="218"/>
    </row>
    <row r="74" spans="1:51" x14ac:dyDescent="0.25">
      <c r="J74" s="213"/>
      <c r="K74" s="213"/>
      <c r="AI74" s="5"/>
      <c r="AJ74" s="211"/>
      <c r="AK74" s="211"/>
      <c r="AL74" s="3"/>
      <c r="AM74" s="211"/>
      <c r="AN74" s="211"/>
      <c r="AO74" s="3"/>
      <c r="AP74" s="211"/>
      <c r="AQ74" s="211"/>
      <c r="AR74" s="3"/>
      <c r="AS74" s="211"/>
      <c r="AT74" s="211"/>
      <c r="AU74" s="3"/>
      <c r="AV74" s="5"/>
      <c r="AW74" s="5"/>
      <c r="AX74" s="14"/>
      <c r="AY74" s="218"/>
    </row>
    <row r="75" spans="1:51" x14ac:dyDescent="0.25">
      <c r="J75" s="213"/>
      <c r="K75" s="213"/>
      <c r="AI75" s="5"/>
      <c r="AJ75" s="211"/>
      <c r="AK75" s="211"/>
      <c r="AL75" s="3"/>
      <c r="AM75" s="211"/>
      <c r="AN75" s="211"/>
      <c r="AO75" s="3"/>
      <c r="AP75" s="211"/>
      <c r="AQ75" s="211"/>
      <c r="AR75" s="3"/>
      <c r="AS75" s="211"/>
      <c r="AT75" s="211"/>
      <c r="AU75" s="3"/>
      <c r="AV75" s="5"/>
      <c r="AW75" s="5"/>
      <c r="AX75" s="14"/>
      <c r="AY75" s="218"/>
    </row>
    <row r="76" spans="1:51" x14ac:dyDescent="0.25">
      <c r="J76" s="213"/>
      <c r="K76" s="213"/>
      <c r="AI76" s="5"/>
      <c r="AJ76" s="211"/>
      <c r="AK76" s="211"/>
      <c r="AL76" s="3"/>
      <c r="AM76" s="211"/>
      <c r="AN76" s="211"/>
      <c r="AO76" s="3"/>
      <c r="AP76" s="211"/>
      <c r="AQ76" s="211"/>
      <c r="AR76" s="3"/>
      <c r="AS76" s="211"/>
      <c r="AT76" s="211"/>
      <c r="AU76" s="3"/>
      <c r="AV76" s="5"/>
      <c r="AW76" s="5"/>
      <c r="AX76" s="14"/>
      <c r="AY76" s="218"/>
    </row>
    <row r="77" spans="1:51" x14ac:dyDescent="0.25">
      <c r="J77" s="213"/>
      <c r="K77" s="213"/>
      <c r="AI77" s="5"/>
      <c r="AJ77" s="211"/>
      <c r="AK77" s="211"/>
      <c r="AL77" s="3"/>
      <c r="AM77" s="211"/>
      <c r="AN77" s="211"/>
      <c r="AO77" s="3"/>
      <c r="AP77" s="211"/>
      <c r="AQ77" s="211"/>
      <c r="AR77" s="3"/>
      <c r="AS77" s="211"/>
      <c r="AT77" s="211"/>
      <c r="AU77" s="3"/>
      <c r="AV77" s="5"/>
      <c r="AW77" s="5"/>
      <c r="AX77" s="14"/>
      <c r="AY77" s="218"/>
    </row>
    <row r="78" spans="1:51" x14ac:dyDescent="0.25">
      <c r="J78" s="213"/>
      <c r="K78" s="213"/>
      <c r="AI78" s="5"/>
      <c r="AJ78" s="211"/>
      <c r="AK78" s="211"/>
      <c r="AL78" s="3"/>
      <c r="AM78" s="211"/>
      <c r="AN78" s="211"/>
      <c r="AO78" s="3"/>
      <c r="AP78" s="211"/>
      <c r="AQ78" s="211"/>
      <c r="AR78" s="3"/>
      <c r="AS78" s="211"/>
      <c r="AT78" s="211"/>
      <c r="AU78" s="3"/>
      <c r="AV78" s="5"/>
      <c r="AW78" s="5"/>
      <c r="AX78" s="14"/>
      <c r="AY78" s="218"/>
    </row>
    <row r="79" spans="1:51" x14ac:dyDescent="0.25">
      <c r="J79" s="213"/>
      <c r="K79" s="213"/>
      <c r="AI79" s="5"/>
      <c r="AJ79" s="211"/>
      <c r="AK79" s="211"/>
      <c r="AL79" s="3"/>
      <c r="AM79" s="211"/>
      <c r="AN79" s="211"/>
      <c r="AO79" s="3"/>
      <c r="AP79" s="211"/>
      <c r="AQ79" s="211"/>
      <c r="AR79" s="3"/>
      <c r="AS79" s="211"/>
      <c r="AT79" s="211"/>
      <c r="AU79" s="3"/>
      <c r="AV79" s="5"/>
      <c r="AW79" s="5"/>
      <c r="AX79" s="14"/>
      <c r="AY79" s="218"/>
    </row>
    <row r="80" spans="1:51" x14ac:dyDescent="0.25">
      <c r="J80" s="213"/>
      <c r="K80" s="213"/>
      <c r="AI80" s="5"/>
      <c r="AJ80" s="211"/>
      <c r="AK80" s="211"/>
      <c r="AL80" s="3"/>
      <c r="AM80" s="211"/>
      <c r="AN80" s="211"/>
      <c r="AO80" s="3"/>
      <c r="AP80" s="211"/>
      <c r="AQ80" s="211"/>
      <c r="AR80" s="3"/>
      <c r="AS80" s="211"/>
      <c r="AT80" s="211"/>
      <c r="AU80" s="3"/>
      <c r="AV80" s="5"/>
      <c r="AW80" s="5"/>
      <c r="AX80" s="14"/>
      <c r="AY80" s="218"/>
    </row>
    <row r="81" spans="1:51" x14ac:dyDescent="0.25">
      <c r="J81" s="213"/>
      <c r="K81" s="213"/>
      <c r="AI81" s="5"/>
      <c r="AJ81" s="211"/>
      <c r="AK81" s="211"/>
      <c r="AL81" s="3"/>
      <c r="AM81" s="211"/>
      <c r="AN81" s="211"/>
      <c r="AO81" s="3"/>
      <c r="AP81" s="211"/>
      <c r="AQ81" s="211"/>
      <c r="AR81" s="3"/>
      <c r="AS81" s="211"/>
      <c r="AT81" s="211"/>
      <c r="AU81" s="3"/>
      <c r="AV81" s="5"/>
      <c r="AW81" s="5"/>
      <c r="AX81" s="14"/>
      <c r="AY81" s="218"/>
    </row>
    <row r="82" spans="1:51" x14ac:dyDescent="0.25">
      <c r="J82" s="213"/>
      <c r="K82" s="213"/>
      <c r="AI82" s="5"/>
      <c r="AJ82" s="211"/>
      <c r="AK82" s="211"/>
      <c r="AL82" s="3"/>
      <c r="AM82" s="211"/>
      <c r="AN82" s="211"/>
      <c r="AO82" s="3"/>
      <c r="AP82" s="211"/>
      <c r="AQ82" s="211"/>
      <c r="AR82" s="3"/>
      <c r="AS82" s="211"/>
      <c r="AT82" s="211"/>
      <c r="AU82" s="3"/>
      <c r="AV82" s="5"/>
      <c r="AW82" s="5"/>
      <c r="AX82" s="14"/>
      <c r="AY82" s="218"/>
    </row>
    <row r="83" spans="1:51" x14ac:dyDescent="0.25">
      <c r="J83" s="213"/>
      <c r="K83" s="213"/>
      <c r="AI83" s="5"/>
      <c r="AJ83" s="211"/>
      <c r="AK83" s="211"/>
      <c r="AL83" s="3"/>
      <c r="AM83" s="211"/>
      <c r="AN83" s="211"/>
      <c r="AO83" s="3"/>
      <c r="AP83" s="211"/>
      <c r="AQ83" s="211"/>
      <c r="AR83" s="3"/>
      <c r="AS83" s="211"/>
      <c r="AT83" s="211"/>
      <c r="AU83" s="3"/>
      <c r="AV83" s="5"/>
      <c r="AW83" s="5"/>
      <c r="AX83" s="14"/>
      <c r="AY83" s="218"/>
    </row>
    <row r="84" spans="1:51" x14ac:dyDescent="0.25">
      <c r="J84" s="213"/>
      <c r="K84" s="213"/>
      <c r="AI84" s="5"/>
      <c r="AJ84" s="211"/>
      <c r="AK84" s="211"/>
      <c r="AL84" s="3"/>
      <c r="AM84" s="211"/>
      <c r="AN84" s="211"/>
      <c r="AO84" s="3"/>
      <c r="AP84" s="211"/>
      <c r="AQ84" s="211"/>
      <c r="AR84" s="3"/>
      <c r="AS84" s="211"/>
      <c r="AT84" s="211"/>
      <c r="AU84" s="3"/>
      <c r="AV84" s="5"/>
      <c r="AW84" s="5"/>
      <c r="AX84" s="14"/>
      <c r="AY84" s="218"/>
    </row>
    <row r="85" spans="1:51" x14ac:dyDescent="0.25">
      <c r="J85" s="213"/>
      <c r="K85" s="213"/>
      <c r="AI85" s="5"/>
      <c r="AJ85" s="211"/>
      <c r="AK85" s="211"/>
      <c r="AL85" s="3"/>
      <c r="AM85" s="211"/>
      <c r="AN85" s="211"/>
      <c r="AO85" s="3"/>
      <c r="AP85" s="211"/>
      <c r="AQ85" s="211"/>
      <c r="AR85" s="3"/>
      <c r="AS85" s="211"/>
      <c r="AT85" s="211"/>
      <c r="AU85" s="3"/>
      <c r="AV85" s="5"/>
      <c r="AW85" s="5"/>
      <c r="AX85" s="14"/>
      <c r="AY85" s="218"/>
    </row>
    <row r="86" spans="1:51" x14ac:dyDescent="0.25">
      <c r="J86" s="213"/>
      <c r="K86" s="213"/>
      <c r="AI86" s="5"/>
      <c r="AJ86" s="211"/>
      <c r="AK86" s="211"/>
      <c r="AL86" s="3"/>
      <c r="AM86" s="211"/>
      <c r="AN86" s="211"/>
      <c r="AO86" s="3"/>
      <c r="AP86" s="211"/>
      <c r="AQ86" s="211"/>
      <c r="AR86" s="3"/>
      <c r="AS86" s="211"/>
      <c r="AT86" s="211"/>
      <c r="AU86" s="3"/>
      <c r="AV86" s="5"/>
      <c r="AW86" s="5"/>
      <c r="AX86" s="14"/>
      <c r="AY86" s="218"/>
    </row>
    <row r="87" spans="1:51" x14ac:dyDescent="0.25">
      <c r="J87" s="213"/>
      <c r="K87" s="213"/>
      <c r="AI87" s="5"/>
      <c r="AJ87" s="211"/>
      <c r="AK87" s="211"/>
      <c r="AL87" s="3"/>
      <c r="AM87" s="211"/>
      <c r="AN87" s="211"/>
      <c r="AO87" s="3"/>
      <c r="AP87" s="211"/>
      <c r="AQ87" s="211"/>
      <c r="AR87" s="3"/>
      <c r="AS87" s="211"/>
      <c r="AT87" s="211"/>
      <c r="AU87" s="3"/>
      <c r="AV87" s="5"/>
      <c r="AW87" s="5"/>
      <c r="AX87" s="14"/>
      <c r="AY87" s="218"/>
    </row>
    <row r="88" spans="1:51" x14ac:dyDescent="0.25">
      <c r="J88" s="213"/>
      <c r="K88" s="213"/>
      <c r="AI88" s="5"/>
      <c r="AJ88" s="211"/>
      <c r="AK88" s="211"/>
      <c r="AL88" s="3"/>
      <c r="AM88" s="211"/>
      <c r="AN88" s="211"/>
      <c r="AO88" s="3"/>
      <c r="AP88" s="211"/>
      <c r="AQ88" s="211"/>
      <c r="AR88" s="3"/>
      <c r="AS88" s="211"/>
      <c r="AT88" s="211"/>
      <c r="AU88" s="3"/>
      <c r="AV88" s="5"/>
      <c r="AW88" s="5"/>
      <c r="AX88" s="14"/>
      <c r="AY88" s="218"/>
    </row>
    <row r="89" spans="1:51" x14ac:dyDescent="0.25">
      <c r="A89" s="82"/>
      <c r="B89" s="82"/>
      <c r="C89" s="82"/>
      <c r="D89" s="82"/>
      <c r="E89" s="82"/>
      <c r="F89" s="82"/>
      <c r="G89" s="82"/>
      <c r="H89" s="82"/>
      <c r="I89" s="82"/>
      <c r="J89" s="222"/>
      <c r="K89" s="22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206"/>
      <c r="AH89" s="206"/>
      <c r="AI89" s="206"/>
      <c r="AJ89" s="217"/>
      <c r="AK89" s="217"/>
      <c r="AL89" s="207"/>
      <c r="AM89" s="217"/>
      <c r="AN89" s="217"/>
      <c r="AO89" s="207"/>
      <c r="AP89" s="217"/>
      <c r="AQ89" s="217"/>
      <c r="AR89" s="207"/>
      <c r="AS89" s="217"/>
      <c r="AT89" s="217"/>
      <c r="AU89" s="207"/>
      <c r="AV89" s="5"/>
      <c r="AW89" s="5"/>
      <c r="AX89" s="14"/>
      <c r="AY89" s="21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A528"/>
  <sheetViews>
    <sheetView topLeftCell="V1" zoomScale="70" zoomScaleNormal="70" workbookViewId="0">
      <selection activeCell="AH14" sqref="AH14"/>
    </sheetView>
  </sheetViews>
  <sheetFormatPr baseColWidth="10" defaultColWidth="10.140625" defaultRowHeight="15" x14ac:dyDescent="0.25"/>
  <cols>
    <col min="1" max="1" width="17" customWidth="1"/>
    <col min="2" max="2" width="18.7109375" customWidth="1"/>
    <col min="3" max="10" width="10.140625" customWidth="1"/>
    <col min="12" max="12" width="10.140625" customWidth="1"/>
    <col min="13" max="13" width="38.7109375" customWidth="1"/>
    <col min="15" max="15" width="10.140625" customWidth="1"/>
    <col min="18" max="26" width="10.140625" customWidth="1"/>
    <col min="30" max="34" width="10.140625" customWidth="1"/>
    <col min="35" max="35" width="15" style="305" customWidth="1"/>
    <col min="36" max="37" width="15.140625" style="3" customWidth="1"/>
    <col min="38" max="38" width="14" style="4" customWidth="1"/>
    <col min="39" max="40" width="15.140625" style="3" customWidth="1"/>
    <col min="41" max="41" width="14" style="4" customWidth="1"/>
    <col min="42" max="43" width="15.140625" style="3" customWidth="1"/>
    <col min="44" max="44" width="14" style="323" customWidth="1"/>
    <col min="45" max="46" width="15.140625" style="3" customWidth="1"/>
    <col min="47" max="47" width="14" style="4" customWidth="1"/>
    <col min="48" max="48" width="15.140625" style="3" bestFit="1" customWidth="1"/>
    <col min="49" max="49" width="14.42578125" style="3" customWidth="1"/>
    <col min="50" max="50" width="14" style="314" customWidth="1"/>
    <col min="51" max="52" width="16.28515625" customWidth="1"/>
    <col min="53" max="53" width="14" style="15" customWidth="1"/>
    <col min="54" max="16384" width="10.140625" style="1"/>
  </cols>
  <sheetData>
    <row r="1" spans="1:53" s="6" customFormat="1" ht="78" customHeight="1" x14ac:dyDescent="0.25">
      <c r="A1" s="8" t="s">
        <v>171</v>
      </c>
      <c r="B1" s="8" t="s">
        <v>170</v>
      </c>
      <c r="C1" s="8" t="s">
        <v>191</v>
      </c>
      <c r="D1" s="8" t="s">
        <v>193</v>
      </c>
      <c r="E1" s="8" t="s">
        <v>196</v>
      </c>
      <c r="F1" s="310" t="s">
        <v>173</v>
      </c>
      <c r="G1" s="8" t="s">
        <v>174</v>
      </c>
      <c r="H1" s="8" t="s">
        <v>175</v>
      </c>
      <c r="I1" s="8" t="s">
        <v>176</v>
      </c>
      <c r="J1" s="8" t="s">
        <v>177</v>
      </c>
      <c r="K1" s="8" t="s">
        <v>244</v>
      </c>
      <c r="L1" s="8" t="s">
        <v>169</v>
      </c>
      <c r="M1" s="8" t="s">
        <v>243</v>
      </c>
      <c r="N1" s="8" t="s">
        <v>242</v>
      </c>
      <c r="O1" s="8" t="s">
        <v>269</v>
      </c>
      <c r="P1" s="8" t="s">
        <v>241</v>
      </c>
      <c r="Q1" s="8" t="s">
        <v>181</v>
      </c>
      <c r="R1" s="11" t="s">
        <v>223</v>
      </c>
      <c r="S1" s="223" t="s">
        <v>224</v>
      </c>
      <c r="T1" s="11" t="s">
        <v>225</v>
      </c>
      <c r="U1" s="11" t="s">
        <v>226</v>
      </c>
      <c r="V1" s="223" t="s">
        <v>227</v>
      </c>
      <c r="W1" s="11" t="s">
        <v>228</v>
      </c>
      <c r="X1" s="11" t="s">
        <v>229</v>
      </c>
      <c r="Y1" s="223" t="s">
        <v>230</v>
      </c>
      <c r="Z1" s="11" t="s">
        <v>231</v>
      </c>
      <c r="AA1" s="224" t="s">
        <v>232</v>
      </c>
      <c r="AB1" s="224" t="s">
        <v>233</v>
      </c>
      <c r="AC1" s="224" t="s">
        <v>234</v>
      </c>
      <c r="AD1" s="11" t="s">
        <v>235</v>
      </c>
      <c r="AE1" s="11" t="s">
        <v>236</v>
      </c>
      <c r="AF1" s="11" t="s">
        <v>237</v>
      </c>
      <c r="AG1" s="11" t="s">
        <v>238</v>
      </c>
      <c r="AH1" s="11" t="s">
        <v>239</v>
      </c>
      <c r="AI1" s="308" t="s">
        <v>240</v>
      </c>
      <c r="AJ1" s="9" t="s">
        <v>205</v>
      </c>
      <c r="AK1" s="9" t="s">
        <v>206</v>
      </c>
      <c r="AL1" s="8" t="s">
        <v>207</v>
      </c>
      <c r="AM1" s="10" t="s">
        <v>208</v>
      </c>
      <c r="AN1" s="10" t="s">
        <v>209</v>
      </c>
      <c r="AO1" s="8" t="s">
        <v>210</v>
      </c>
      <c r="AP1" s="10" t="s">
        <v>211</v>
      </c>
      <c r="AQ1" s="10" t="s">
        <v>212</v>
      </c>
      <c r="AR1" s="322" t="s">
        <v>213</v>
      </c>
      <c r="AS1" s="226" t="s">
        <v>214</v>
      </c>
      <c r="AT1" s="226" t="s">
        <v>215</v>
      </c>
      <c r="AU1" s="227" t="s">
        <v>216</v>
      </c>
      <c r="AV1" s="225" t="s">
        <v>217</v>
      </c>
      <c r="AW1" s="10" t="s">
        <v>218</v>
      </c>
      <c r="AX1" s="313" t="s">
        <v>219</v>
      </c>
      <c r="AY1" s="10" t="s">
        <v>220</v>
      </c>
      <c r="AZ1" s="10" t="s">
        <v>221</v>
      </c>
      <c r="BA1" s="328" t="s">
        <v>222</v>
      </c>
    </row>
    <row r="2" spans="1:53" hidden="1" x14ac:dyDescent="0.25">
      <c r="A2">
        <v>841872982</v>
      </c>
      <c r="B2" t="s">
        <v>411</v>
      </c>
      <c r="C2">
        <v>5</v>
      </c>
      <c r="D2">
        <v>2020</v>
      </c>
      <c r="E2">
        <v>2</v>
      </c>
      <c r="F2" s="1">
        <v>95</v>
      </c>
      <c r="G2">
        <v>113</v>
      </c>
      <c r="H2">
        <v>177</v>
      </c>
      <c r="I2">
        <v>146</v>
      </c>
      <c r="J2">
        <v>240</v>
      </c>
      <c r="K2">
        <v>1004</v>
      </c>
      <c r="L2">
        <v>0</v>
      </c>
      <c r="M2" t="s">
        <v>137</v>
      </c>
      <c r="N2">
        <v>6</v>
      </c>
      <c r="O2">
        <v>0</v>
      </c>
      <c r="P2" t="s">
        <v>150</v>
      </c>
      <c r="Q2" t="s">
        <v>79</v>
      </c>
      <c r="R2">
        <v>100</v>
      </c>
      <c r="S2">
        <v>90</v>
      </c>
      <c r="T2">
        <v>90</v>
      </c>
      <c r="U2">
        <v>100</v>
      </c>
      <c r="V2">
        <v>100</v>
      </c>
      <c r="W2">
        <v>100</v>
      </c>
      <c r="X2">
        <v>100</v>
      </c>
      <c r="Y2">
        <v>100</v>
      </c>
      <c r="Z2">
        <v>100</v>
      </c>
      <c r="AA2">
        <v>100</v>
      </c>
      <c r="AB2">
        <v>100</v>
      </c>
      <c r="AC2">
        <v>100</v>
      </c>
      <c r="AD2">
        <v>0</v>
      </c>
      <c r="AE2">
        <v>0</v>
      </c>
      <c r="AF2">
        <v>0</v>
      </c>
      <c r="AG2">
        <v>100</v>
      </c>
      <c r="AH2">
        <f>AVERAGE(S2,V2,Y2,AB2)</f>
        <v>97.5</v>
      </c>
      <c r="AI2" s="305">
        <f>AH2/AG2</f>
        <v>0.97499999999999998</v>
      </c>
      <c r="AJ2">
        <v>1058473127</v>
      </c>
      <c r="AK2">
        <v>278763708</v>
      </c>
      <c r="AL2">
        <v>26.34</v>
      </c>
      <c r="AM2">
        <v>1708158377</v>
      </c>
      <c r="AN2">
        <v>1708158377</v>
      </c>
      <c r="AO2">
        <v>100</v>
      </c>
      <c r="AP2">
        <v>1530851728</v>
      </c>
      <c r="AQ2">
        <v>1530851728</v>
      </c>
      <c r="AR2" s="323">
        <v>100</v>
      </c>
      <c r="AS2">
        <v>118187800</v>
      </c>
      <c r="AT2">
        <v>118187800</v>
      </c>
      <c r="AU2">
        <v>100</v>
      </c>
      <c r="AV2">
        <v>0</v>
      </c>
      <c r="AW2">
        <v>0</v>
      </c>
      <c r="AX2" s="314">
        <v>0</v>
      </c>
      <c r="AY2">
        <f>+AJ2+AM2+AP2+AS2+AV2</f>
        <v>4415671032</v>
      </c>
      <c r="AZ2">
        <f>+AK2+AN2+AQ2+AT2+AW2</f>
        <v>3635961613</v>
      </c>
      <c r="BA2" s="314">
        <v>0.82342221298880491</v>
      </c>
    </row>
    <row r="3" spans="1:53" hidden="1" x14ac:dyDescent="0.25">
      <c r="A3">
        <v>841872982</v>
      </c>
      <c r="B3" t="s">
        <v>418</v>
      </c>
      <c r="C3">
        <v>5</v>
      </c>
      <c r="D3">
        <v>2020</v>
      </c>
      <c r="E3">
        <v>2</v>
      </c>
      <c r="F3">
        <v>95</v>
      </c>
      <c r="G3">
        <v>113</v>
      </c>
      <c r="H3">
        <v>201</v>
      </c>
      <c r="I3">
        <v>188</v>
      </c>
      <c r="J3">
        <v>255</v>
      </c>
      <c r="K3">
        <v>585</v>
      </c>
      <c r="L3">
        <v>0</v>
      </c>
      <c r="M3" t="s">
        <v>123</v>
      </c>
      <c r="N3">
        <v>21</v>
      </c>
      <c r="O3">
        <v>0</v>
      </c>
      <c r="P3" t="s">
        <v>122</v>
      </c>
      <c r="Q3" t="s">
        <v>79</v>
      </c>
      <c r="R3">
        <v>100</v>
      </c>
      <c r="S3">
        <v>95</v>
      </c>
      <c r="T3">
        <v>95</v>
      </c>
      <c r="U3">
        <v>100</v>
      </c>
      <c r="V3">
        <v>93.34</v>
      </c>
      <c r="W3">
        <v>93.34</v>
      </c>
      <c r="X3">
        <v>100</v>
      </c>
      <c r="Y3">
        <v>100</v>
      </c>
      <c r="Z3">
        <v>100</v>
      </c>
      <c r="AA3">
        <v>100</v>
      </c>
      <c r="AB3">
        <v>100</v>
      </c>
      <c r="AC3">
        <v>100</v>
      </c>
      <c r="AD3">
        <v>100</v>
      </c>
      <c r="AE3">
        <v>100</v>
      </c>
      <c r="AF3">
        <v>100</v>
      </c>
      <c r="AG3">
        <v>100</v>
      </c>
      <c r="AH3">
        <f>AVERAGE(S3,V3,Y3,AB3,AE3)</f>
        <v>97.668000000000006</v>
      </c>
      <c r="AI3" s="305">
        <f t="shared" ref="AI3:AI66" si="0">AH3/AG3</f>
        <v>0.9766800000000001</v>
      </c>
      <c r="AJ3">
        <v>787382455</v>
      </c>
      <c r="AK3">
        <v>632668800</v>
      </c>
      <c r="AL3">
        <v>80.349999999999994</v>
      </c>
      <c r="AM3">
        <v>1592071377</v>
      </c>
      <c r="AN3">
        <v>1591087051</v>
      </c>
      <c r="AO3">
        <v>99.94</v>
      </c>
      <c r="AP3">
        <v>582126000</v>
      </c>
      <c r="AQ3">
        <v>582126000</v>
      </c>
      <c r="AR3" s="323">
        <v>100</v>
      </c>
      <c r="AS3">
        <v>624180074</v>
      </c>
      <c r="AT3">
        <v>624180074</v>
      </c>
      <c r="AU3">
        <v>100</v>
      </c>
      <c r="AV3">
        <v>1055759040</v>
      </c>
      <c r="AW3">
        <v>234057469</v>
      </c>
      <c r="AX3" s="314">
        <v>22.17</v>
      </c>
      <c r="AY3">
        <f t="shared" ref="AY3:AZ66" si="1">+AJ3+AM3+AP3+AS3+AV3</f>
        <v>4641518946</v>
      </c>
      <c r="AZ3">
        <f t="shared" si="1"/>
        <v>3664119394</v>
      </c>
      <c r="BA3" s="314">
        <v>0.78942247928508191</v>
      </c>
    </row>
    <row r="4" spans="1:53" hidden="1" x14ac:dyDescent="0.25">
      <c r="A4">
        <v>841872982</v>
      </c>
      <c r="B4" t="s">
        <v>419</v>
      </c>
      <c r="C4">
        <v>5</v>
      </c>
      <c r="D4">
        <v>2020</v>
      </c>
      <c r="E4">
        <v>2</v>
      </c>
      <c r="F4">
        <v>95</v>
      </c>
      <c r="G4">
        <v>113</v>
      </c>
      <c r="H4">
        <v>202</v>
      </c>
      <c r="I4">
        <v>190</v>
      </c>
      <c r="J4">
        <v>256</v>
      </c>
      <c r="K4">
        <v>7544</v>
      </c>
      <c r="L4">
        <v>0</v>
      </c>
      <c r="M4" t="s">
        <v>92</v>
      </c>
      <c r="N4">
        <v>1</v>
      </c>
      <c r="O4">
        <v>0</v>
      </c>
      <c r="P4" t="s">
        <v>97</v>
      </c>
      <c r="Q4" t="s">
        <v>79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100</v>
      </c>
      <c r="AB4">
        <v>100</v>
      </c>
      <c r="AC4">
        <v>100</v>
      </c>
      <c r="AD4">
        <v>100</v>
      </c>
      <c r="AE4">
        <v>100</v>
      </c>
      <c r="AF4">
        <v>100</v>
      </c>
      <c r="AG4">
        <v>100</v>
      </c>
      <c r="AH4">
        <f>AVERAGE(AB4,AE4)</f>
        <v>100</v>
      </c>
      <c r="AI4" s="305">
        <f t="shared" si="0"/>
        <v>1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 s="323">
        <v>0</v>
      </c>
      <c r="AS4">
        <v>1158774600</v>
      </c>
      <c r="AT4">
        <v>1158774600</v>
      </c>
      <c r="AU4">
        <v>100</v>
      </c>
      <c r="AV4">
        <v>1577126000</v>
      </c>
      <c r="AW4">
        <v>613695800</v>
      </c>
      <c r="AX4" s="314">
        <v>38.909999999999997</v>
      </c>
      <c r="AY4">
        <f t="shared" si="1"/>
        <v>2735900600</v>
      </c>
      <c r="AZ4">
        <f t="shared" si="1"/>
        <v>1772470400</v>
      </c>
      <c r="BA4" s="314">
        <v>0.64785628542206541</v>
      </c>
    </row>
    <row r="5" spans="1:53" hidden="1" x14ac:dyDescent="0.25">
      <c r="A5">
        <v>841872982</v>
      </c>
      <c r="B5" t="s">
        <v>418</v>
      </c>
      <c r="C5">
        <v>5</v>
      </c>
      <c r="D5">
        <v>2020</v>
      </c>
      <c r="E5">
        <v>2</v>
      </c>
      <c r="F5">
        <v>95</v>
      </c>
      <c r="G5">
        <v>113</v>
      </c>
      <c r="H5">
        <v>201</v>
      </c>
      <c r="I5">
        <v>188</v>
      </c>
      <c r="J5">
        <v>255</v>
      </c>
      <c r="K5">
        <v>965</v>
      </c>
      <c r="L5">
        <v>0</v>
      </c>
      <c r="M5" t="s">
        <v>120</v>
      </c>
      <c r="N5">
        <v>9</v>
      </c>
      <c r="O5">
        <v>0</v>
      </c>
      <c r="P5" t="s">
        <v>119</v>
      </c>
      <c r="Q5" t="s">
        <v>79</v>
      </c>
      <c r="R5">
        <v>100</v>
      </c>
      <c r="S5">
        <v>100</v>
      </c>
      <c r="T5">
        <v>100</v>
      </c>
      <c r="U5">
        <v>100</v>
      </c>
      <c r="V5">
        <v>100</v>
      </c>
      <c r="W5">
        <v>100</v>
      </c>
      <c r="X5">
        <v>100</v>
      </c>
      <c r="Y5">
        <v>100</v>
      </c>
      <c r="Z5">
        <v>100</v>
      </c>
      <c r="AA5">
        <v>100</v>
      </c>
      <c r="AB5">
        <v>100</v>
      </c>
      <c r="AC5">
        <v>100</v>
      </c>
      <c r="AD5">
        <v>100</v>
      </c>
      <c r="AE5">
        <v>100</v>
      </c>
      <c r="AF5">
        <v>100</v>
      </c>
      <c r="AG5">
        <v>100</v>
      </c>
      <c r="AH5">
        <f>AVERAGE(S5,V5,Y5,AB5,AE5)</f>
        <v>100</v>
      </c>
      <c r="AI5" s="305">
        <f t="shared" si="0"/>
        <v>1</v>
      </c>
      <c r="AJ5">
        <v>80232000</v>
      </c>
      <c r="AK5">
        <v>80231999</v>
      </c>
      <c r="AL5">
        <v>100</v>
      </c>
      <c r="AM5">
        <v>271080000</v>
      </c>
      <c r="AN5">
        <v>271080000</v>
      </c>
      <c r="AO5">
        <v>100</v>
      </c>
      <c r="AP5">
        <v>276759000</v>
      </c>
      <c r="AQ5">
        <v>276759000</v>
      </c>
      <c r="AR5" s="323">
        <v>100</v>
      </c>
      <c r="AS5">
        <v>102978000</v>
      </c>
      <c r="AT5">
        <v>102978000</v>
      </c>
      <c r="AU5">
        <v>100</v>
      </c>
      <c r="AV5">
        <v>176400000</v>
      </c>
      <c r="AW5">
        <v>44401500</v>
      </c>
      <c r="AX5" s="314">
        <v>25.17</v>
      </c>
      <c r="AY5">
        <f t="shared" si="1"/>
        <v>907449000</v>
      </c>
      <c r="AZ5">
        <f t="shared" si="1"/>
        <v>775450499</v>
      </c>
      <c r="BA5" s="314">
        <v>0.85453893166447925</v>
      </c>
    </row>
    <row r="6" spans="1:53" hidden="1" x14ac:dyDescent="0.25">
      <c r="A6">
        <v>841872982</v>
      </c>
      <c r="B6" t="s">
        <v>419</v>
      </c>
      <c r="C6">
        <v>5</v>
      </c>
      <c r="D6">
        <v>2020</v>
      </c>
      <c r="E6">
        <v>2</v>
      </c>
      <c r="F6">
        <v>95</v>
      </c>
      <c r="G6">
        <v>113</v>
      </c>
      <c r="H6">
        <v>202</v>
      </c>
      <c r="I6">
        <v>190</v>
      </c>
      <c r="J6">
        <v>256</v>
      </c>
      <c r="K6">
        <v>6094</v>
      </c>
      <c r="L6">
        <v>0</v>
      </c>
      <c r="M6" t="s">
        <v>80</v>
      </c>
      <c r="N6">
        <v>49</v>
      </c>
      <c r="O6">
        <v>0</v>
      </c>
      <c r="P6" t="s">
        <v>100</v>
      </c>
      <c r="Q6" t="s">
        <v>79</v>
      </c>
      <c r="R6">
        <v>100</v>
      </c>
      <c r="S6">
        <v>100</v>
      </c>
      <c r="T6">
        <v>100</v>
      </c>
      <c r="U6">
        <v>100</v>
      </c>
      <c r="V6">
        <v>100</v>
      </c>
      <c r="W6">
        <v>100</v>
      </c>
      <c r="X6">
        <v>100</v>
      </c>
      <c r="Y6">
        <v>100</v>
      </c>
      <c r="Z6">
        <v>100</v>
      </c>
      <c r="AA6">
        <v>100</v>
      </c>
      <c r="AB6">
        <v>100</v>
      </c>
      <c r="AC6">
        <v>100</v>
      </c>
      <c r="AD6">
        <v>0</v>
      </c>
      <c r="AE6">
        <v>0</v>
      </c>
      <c r="AF6">
        <v>0</v>
      </c>
      <c r="AG6">
        <v>100</v>
      </c>
      <c r="AH6">
        <f>AVERAGE(S6,V6,Y6,AB6)</f>
        <v>100</v>
      </c>
      <c r="AI6" s="305">
        <f t="shared" si="0"/>
        <v>1</v>
      </c>
      <c r="AJ6">
        <v>22040000</v>
      </c>
      <c r="AK6">
        <v>21102000</v>
      </c>
      <c r="AL6">
        <v>95.74</v>
      </c>
      <c r="AM6">
        <v>22454070</v>
      </c>
      <c r="AN6">
        <v>22454070</v>
      </c>
      <c r="AO6">
        <v>100</v>
      </c>
      <c r="AP6">
        <v>36910781</v>
      </c>
      <c r="AQ6">
        <v>36910781</v>
      </c>
      <c r="AR6" s="323">
        <v>100</v>
      </c>
      <c r="AS6">
        <v>39163358</v>
      </c>
      <c r="AT6">
        <v>39163358</v>
      </c>
      <c r="AU6">
        <v>100</v>
      </c>
      <c r="AV6">
        <v>0</v>
      </c>
      <c r="AW6">
        <v>0</v>
      </c>
      <c r="AX6" s="314">
        <v>0</v>
      </c>
      <c r="AY6">
        <f t="shared" si="1"/>
        <v>120568209</v>
      </c>
      <c r="AZ6">
        <f t="shared" si="1"/>
        <v>119630209</v>
      </c>
      <c r="BA6" s="314">
        <v>0.99222017140521668</v>
      </c>
    </row>
    <row r="7" spans="1:53" hidden="1" x14ac:dyDescent="0.25">
      <c r="A7">
        <v>841872982</v>
      </c>
      <c r="B7" t="s">
        <v>419</v>
      </c>
      <c r="C7">
        <v>5</v>
      </c>
      <c r="D7">
        <v>2020</v>
      </c>
      <c r="E7">
        <v>2</v>
      </c>
      <c r="F7">
        <v>95</v>
      </c>
      <c r="G7">
        <v>113</v>
      </c>
      <c r="H7">
        <v>202</v>
      </c>
      <c r="I7">
        <v>190</v>
      </c>
      <c r="J7">
        <v>256</v>
      </c>
      <c r="K7">
        <v>6094</v>
      </c>
      <c r="L7">
        <v>0</v>
      </c>
      <c r="M7" t="s">
        <v>80</v>
      </c>
      <c r="N7">
        <v>51</v>
      </c>
      <c r="O7">
        <v>0</v>
      </c>
      <c r="P7" t="s">
        <v>98</v>
      </c>
      <c r="Q7" t="s">
        <v>79</v>
      </c>
      <c r="R7">
        <v>100</v>
      </c>
      <c r="S7">
        <v>100</v>
      </c>
      <c r="T7">
        <v>100</v>
      </c>
      <c r="U7">
        <v>100</v>
      </c>
      <c r="V7">
        <v>100</v>
      </c>
      <c r="W7">
        <v>100</v>
      </c>
      <c r="X7">
        <v>100</v>
      </c>
      <c r="Y7">
        <v>100</v>
      </c>
      <c r="Z7">
        <v>100</v>
      </c>
      <c r="AA7">
        <v>100</v>
      </c>
      <c r="AB7">
        <v>100</v>
      </c>
      <c r="AC7">
        <v>100</v>
      </c>
      <c r="AD7">
        <v>100</v>
      </c>
      <c r="AE7">
        <v>100</v>
      </c>
      <c r="AF7">
        <v>100</v>
      </c>
      <c r="AG7">
        <v>100</v>
      </c>
      <c r="AH7">
        <f>AVERAGE(S7,V7,Y7,AB7,AE7)</f>
        <v>100</v>
      </c>
      <c r="AI7" s="305">
        <f t="shared" si="0"/>
        <v>1</v>
      </c>
      <c r="AJ7">
        <v>135959800</v>
      </c>
      <c r="AK7">
        <v>135959800</v>
      </c>
      <c r="AL7">
        <v>100</v>
      </c>
      <c r="AM7">
        <v>56189673</v>
      </c>
      <c r="AN7">
        <v>51467764</v>
      </c>
      <c r="AO7">
        <v>91.6</v>
      </c>
      <c r="AP7">
        <v>99827140</v>
      </c>
      <c r="AQ7">
        <v>99827140</v>
      </c>
      <c r="AR7" s="323">
        <v>100</v>
      </c>
      <c r="AS7">
        <v>96056466</v>
      </c>
      <c r="AT7">
        <v>96056466</v>
      </c>
      <c r="AU7">
        <v>100</v>
      </c>
      <c r="AV7">
        <v>175000000</v>
      </c>
      <c r="AW7">
        <v>73451000</v>
      </c>
      <c r="AX7" s="314">
        <v>41.97</v>
      </c>
      <c r="AY7">
        <f t="shared" si="1"/>
        <v>563033079</v>
      </c>
      <c r="AZ7">
        <f t="shared" si="1"/>
        <v>456762170</v>
      </c>
      <c r="BA7" s="314">
        <v>0.81125281450825737</v>
      </c>
    </row>
    <row r="8" spans="1:53" hidden="1" x14ac:dyDescent="0.25">
      <c r="A8">
        <v>841872982</v>
      </c>
      <c r="B8" t="s">
        <v>420</v>
      </c>
      <c r="C8">
        <v>5</v>
      </c>
      <c r="D8">
        <v>2020</v>
      </c>
      <c r="E8">
        <v>2</v>
      </c>
      <c r="F8">
        <v>95</v>
      </c>
      <c r="G8">
        <v>113</v>
      </c>
      <c r="H8">
        <v>203</v>
      </c>
      <c r="I8">
        <v>192</v>
      </c>
      <c r="J8">
        <v>259</v>
      </c>
      <c r="K8">
        <v>967</v>
      </c>
      <c r="L8">
        <v>0</v>
      </c>
      <c r="M8" t="s">
        <v>84</v>
      </c>
      <c r="N8">
        <v>17</v>
      </c>
      <c r="O8">
        <v>0</v>
      </c>
      <c r="P8" t="s">
        <v>83</v>
      </c>
      <c r="Q8" t="s">
        <v>79</v>
      </c>
      <c r="R8">
        <v>100</v>
      </c>
      <c r="S8">
        <v>100</v>
      </c>
      <c r="T8">
        <v>100</v>
      </c>
      <c r="U8">
        <v>100</v>
      </c>
      <c r="V8">
        <v>80</v>
      </c>
      <c r="W8">
        <v>80</v>
      </c>
      <c r="X8">
        <v>100</v>
      </c>
      <c r="Y8">
        <v>100</v>
      </c>
      <c r="Z8">
        <v>100</v>
      </c>
      <c r="AA8">
        <v>100</v>
      </c>
      <c r="AB8">
        <v>100</v>
      </c>
      <c r="AC8">
        <v>100</v>
      </c>
      <c r="AD8">
        <v>100</v>
      </c>
      <c r="AE8">
        <v>100</v>
      </c>
      <c r="AF8">
        <v>100</v>
      </c>
      <c r="AG8">
        <v>100</v>
      </c>
      <c r="AH8">
        <f>AVERAGE(S8,V8,Y8,AB8,AE8)</f>
        <v>96</v>
      </c>
      <c r="AI8" s="305">
        <f t="shared" si="0"/>
        <v>0.96</v>
      </c>
      <c r="AJ8">
        <v>381201802</v>
      </c>
      <c r="AK8">
        <v>381201802</v>
      </c>
      <c r="AL8">
        <v>100</v>
      </c>
      <c r="AM8">
        <v>519876376</v>
      </c>
      <c r="AN8">
        <v>89040000</v>
      </c>
      <c r="AO8">
        <v>17.13</v>
      </c>
      <c r="AP8">
        <v>977322788</v>
      </c>
      <c r="AQ8">
        <v>977322788</v>
      </c>
      <c r="AR8" s="323">
        <v>100</v>
      </c>
      <c r="AS8">
        <v>1696646448</v>
      </c>
      <c r="AT8">
        <v>1696646448</v>
      </c>
      <c r="AU8">
        <v>100</v>
      </c>
      <c r="AV8">
        <v>382572426</v>
      </c>
      <c r="AW8">
        <v>50604930</v>
      </c>
      <c r="AX8" s="314">
        <v>13.23</v>
      </c>
      <c r="AY8">
        <f t="shared" si="1"/>
        <v>3957619840</v>
      </c>
      <c r="AZ8">
        <f t="shared" si="1"/>
        <v>3194815968</v>
      </c>
      <c r="BA8" s="314">
        <v>0.80725691126513055</v>
      </c>
    </row>
    <row r="9" spans="1:53" hidden="1" x14ac:dyDescent="0.25">
      <c r="A9">
        <v>841872982</v>
      </c>
      <c r="B9" t="s">
        <v>418</v>
      </c>
      <c r="C9">
        <v>5</v>
      </c>
      <c r="D9">
        <v>2020</v>
      </c>
      <c r="E9">
        <v>2</v>
      </c>
      <c r="F9">
        <v>95</v>
      </c>
      <c r="G9">
        <v>113</v>
      </c>
      <c r="H9">
        <v>201</v>
      </c>
      <c r="I9">
        <v>188</v>
      </c>
      <c r="J9">
        <v>255</v>
      </c>
      <c r="K9">
        <v>585</v>
      </c>
      <c r="L9">
        <v>0</v>
      </c>
      <c r="M9" t="s">
        <v>123</v>
      </c>
      <c r="N9">
        <v>20</v>
      </c>
      <c r="O9">
        <v>0</v>
      </c>
      <c r="P9" t="s">
        <v>124</v>
      </c>
      <c r="Q9" t="s">
        <v>79</v>
      </c>
      <c r="R9">
        <v>100</v>
      </c>
      <c r="S9">
        <v>90</v>
      </c>
      <c r="T9">
        <v>90</v>
      </c>
      <c r="U9">
        <v>100</v>
      </c>
      <c r="V9">
        <v>100</v>
      </c>
      <c r="W9">
        <v>100</v>
      </c>
      <c r="X9">
        <v>100</v>
      </c>
      <c r="Y9">
        <v>99</v>
      </c>
      <c r="Z9">
        <v>99</v>
      </c>
      <c r="AA9">
        <v>100</v>
      </c>
      <c r="AB9">
        <v>98</v>
      </c>
      <c r="AC9">
        <v>98</v>
      </c>
      <c r="AD9">
        <v>100</v>
      </c>
      <c r="AE9">
        <v>100</v>
      </c>
      <c r="AF9">
        <v>100</v>
      </c>
      <c r="AG9">
        <v>100</v>
      </c>
      <c r="AH9">
        <f>AVERAGE(S9,V9,Y9,AB9,AE9)</f>
        <v>97.4</v>
      </c>
      <c r="AI9" s="305">
        <f t="shared" si="0"/>
        <v>0.97400000000000009</v>
      </c>
      <c r="AJ9">
        <v>82654345</v>
      </c>
      <c r="AK9">
        <v>55157200</v>
      </c>
      <c r="AL9">
        <v>66.739999999999995</v>
      </c>
      <c r="AM9">
        <v>1707928623</v>
      </c>
      <c r="AN9">
        <v>1707928623</v>
      </c>
      <c r="AO9">
        <v>100</v>
      </c>
      <c r="AP9">
        <v>2056931000</v>
      </c>
      <c r="AQ9">
        <v>1840181194</v>
      </c>
      <c r="AR9" s="323">
        <v>89.46</v>
      </c>
      <c r="AS9">
        <v>2241934772</v>
      </c>
      <c r="AT9">
        <v>2161934772</v>
      </c>
      <c r="AU9">
        <v>96.43</v>
      </c>
      <c r="AV9">
        <v>2637549960</v>
      </c>
      <c r="AW9">
        <v>754759656</v>
      </c>
      <c r="AX9" s="314">
        <v>28.62</v>
      </c>
      <c r="AY9">
        <f t="shared" si="1"/>
        <v>8726998700</v>
      </c>
      <c r="AZ9">
        <f t="shared" si="1"/>
        <v>6519961445</v>
      </c>
      <c r="BA9" s="314">
        <v>0.74710237380922262</v>
      </c>
    </row>
    <row r="10" spans="1:53" hidden="1" x14ac:dyDescent="0.25">
      <c r="A10">
        <v>841872982</v>
      </c>
      <c r="B10" t="s">
        <v>419</v>
      </c>
      <c r="C10">
        <v>5</v>
      </c>
      <c r="D10">
        <v>2020</v>
      </c>
      <c r="E10">
        <v>2</v>
      </c>
      <c r="F10">
        <v>95</v>
      </c>
      <c r="G10">
        <v>113</v>
      </c>
      <c r="H10">
        <v>202</v>
      </c>
      <c r="I10">
        <v>190</v>
      </c>
      <c r="J10">
        <v>256</v>
      </c>
      <c r="K10">
        <v>6094</v>
      </c>
      <c r="L10">
        <v>0</v>
      </c>
      <c r="M10" t="s">
        <v>80</v>
      </c>
      <c r="N10">
        <v>50</v>
      </c>
      <c r="O10">
        <v>0</v>
      </c>
      <c r="P10" t="s">
        <v>99</v>
      </c>
      <c r="Q10" t="s">
        <v>79</v>
      </c>
      <c r="R10">
        <v>100</v>
      </c>
      <c r="S10">
        <v>100</v>
      </c>
      <c r="T10">
        <v>100</v>
      </c>
      <c r="U10">
        <v>100</v>
      </c>
      <c r="V10">
        <v>95</v>
      </c>
      <c r="W10">
        <v>95</v>
      </c>
      <c r="X10">
        <v>100</v>
      </c>
      <c r="Y10">
        <v>100</v>
      </c>
      <c r="Z10">
        <v>100</v>
      </c>
      <c r="AA10">
        <v>100</v>
      </c>
      <c r="AB10">
        <v>100</v>
      </c>
      <c r="AC10">
        <v>100</v>
      </c>
      <c r="AD10">
        <v>100</v>
      </c>
      <c r="AE10">
        <v>100</v>
      </c>
      <c r="AF10">
        <v>100</v>
      </c>
      <c r="AG10">
        <v>100</v>
      </c>
      <c r="AH10">
        <f>AVERAGE(S10,V10,Y10,AB10,AE10)</f>
        <v>99</v>
      </c>
      <c r="AI10" s="305">
        <f t="shared" si="0"/>
        <v>0.99</v>
      </c>
      <c r="AJ10">
        <v>70238000</v>
      </c>
      <c r="AK10">
        <v>49526680</v>
      </c>
      <c r="AL10">
        <v>70.52</v>
      </c>
      <c r="AM10">
        <v>33830219</v>
      </c>
      <c r="AN10">
        <v>27495575</v>
      </c>
      <c r="AO10">
        <v>81.290000000000006</v>
      </c>
      <c r="AP10">
        <v>26485000</v>
      </c>
      <c r="AQ10">
        <v>26485000</v>
      </c>
      <c r="AR10" s="323">
        <v>100</v>
      </c>
      <c r="AS10">
        <v>92876000</v>
      </c>
      <c r="AT10">
        <v>92876000</v>
      </c>
      <c r="AU10">
        <v>100</v>
      </c>
      <c r="AV10">
        <v>108496080</v>
      </c>
      <c r="AW10">
        <v>101032728</v>
      </c>
      <c r="AX10" s="314">
        <v>93.12</v>
      </c>
      <c r="AY10">
        <f t="shared" si="1"/>
        <v>331925299</v>
      </c>
      <c r="AZ10">
        <f t="shared" si="1"/>
        <v>297415983</v>
      </c>
      <c r="BA10" s="314">
        <v>0.89603288419422344</v>
      </c>
    </row>
    <row r="11" spans="1:53" hidden="1" x14ac:dyDescent="0.25">
      <c r="A11">
        <v>841872982</v>
      </c>
      <c r="B11" t="s">
        <v>418</v>
      </c>
      <c r="C11">
        <v>5</v>
      </c>
      <c r="D11">
        <v>2020</v>
      </c>
      <c r="E11">
        <v>2</v>
      </c>
      <c r="F11">
        <v>95</v>
      </c>
      <c r="G11">
        <v>113</v>
      </c>
      <c r="H11">
        <v>201</v>
      </c>
      <c r="I11">
        <v>188</v>
      </c>
      <c r="J11">
        <v>255</v>
      </c>
      <c r="K11">
        <v>965</v>
      </c>
      <c r="L11">
        <v>0</v>
      </c>
      <c r="M11" t="s">
        <v>120</v>
      </c>
      <c r="N11">
        <v>8</v>
      </c>
      <c r="O11">
        <v>0</v>
      </c>
      <c r="P11" t="s">
        <v>121</v>
      </c>
      <c r="Q11" t="s">
        <v>79</v>
      </c>
      <c r="R11">
        <v>100</v>
      </c>
      <c r="S11">
        <v>100</v>
      </c>
      <c r="T11">
        <v>100</v>
      </c>
      <c r="U11">
        <v>100</v>
      </c>
      <c r="V11">
        <v>100</v>
      </c>
      <c r="W11">
        <v>100</v>
      </c>
      <c r="X11">
        <v>100</v>
      </c>
      <c r="Y11">
        <v>100</v>
      </c>
      <c r="Z11">
        <v>100</v>
      </c>
      <c r="AA11">
        <v>100</v>
      </c>
      <c r="AB11">
        <v>100</v>
      </c>
      <c r="AC11">
        <v>100</v>
      </c>
      <c r="AD11">
        <v>0</v>
      </c>
      <c r="AE11">
        <v>0</v>
      </c>
      <c r="AF11">
        <v>0</v>
      </c>
      <c r="AG11">
        <v>100</v>
      </c>
      <c r="AH11">
        <f>AVERAGE(S11,V11,Y11,AB11)</f>
        <v>100</v>
      </c>
      <c r="AI11" s="305">
        <f t="shared" si="0"/>
        <v>1</v>
      </c>
      <c r="AJ11">
        <v>26768000</v>
      </c>
      <c r="AK11">
        <v>26768000</v>
      </c>
      <c r="AL11">
        <v>100</v>
      </c>
      <c r="AM11">
        <v>90920000</v>
      </c>
      <c r="AN11">
        <v>90920000</v>
      </c>
      <c r="AO11">
        <v>100</v>
      </c>
      <c r="AP11">
        <v>39046000</v>
      </c>
      <c r="AQ11">
        <v>39046000</v>
      </c>
      <c r="AR11" s="323">
        <v>100</v>
      </c>
      <c r="AS11">
        <v>66280000</v>
      </c>
      <c r="AT11">
        <v>66280000</v>
      </c>
      <c r="AU11">
        <v>100</v>
      </c>
      <c r="AV11">
        <v>0</v>
      </c>
      <c r="AW11">
        <v>0</v>
      </c>
      <c r="AX11" s="314">
        <v>0</v>
      </c>
      <c r="AY11">
        <f t="shared" si="1"/>
        <v>223014000</v>
      </c>
      <c r="AZ11">
        <f t="shared" si="1"/>
        <v>223014000</v>
      </c>
      <c r="BA11" s="314">
        <v>1</v>
      </c>
    </row>
    <row r="12" spans="1:53" hidden="1" x14ac:dyDescent="0.25">
      <c r="A12">
        <v>841872982</v>
      </c>
      <c r="B12" t="s">
        <v>406</v>
      </c>
      <c r="C12">
        <v>5</v>
      </c>
      <c r="D12">
        <v>2020</v>
      </c>
      <c r="E12">
        <v>2</v>
      </c>
      <c r="F12">
        <v>95</v>
      </c>
      <c r="G12">
        <v>113</v>
      </c>
      <c r="H12">
        <v>177</v>
      </c>
      <c r="I12">
        <v>144</v>
      </c>
      <c r="J12">
        <v>231</v>
      </c>
      <c r="K12">
        <v>1032</v>
      </c>
      <c r="L12">
        <v>0</v>
      </c>
      <c r="M12" t="s">
        <v>142</v>
      </c>
      <c r="N12">
        <v>8</v>
      </c>
      <c r="O12">
        <v>0</v>
      </c>
      <c r="P12" t="s">
        <v>158</v>
      </c>
      <c r="Q12" t="s">
        <v>79</v>
      </c>
      <c r="R12">
        <v>99</v>
      </c>
      <c r="S12">
        <v>99.83</v>
      </c>
      <c r="T12">
        <v>100.84</v>
      </c>
      <c r="U12">
        <v>99</v>
      </c>
      <c r="V12">
        <v>99.73</v>
      </c>
      <c r="W12">
        <v>100.74</v>
      </c>
      <c r="X12">
        <v>99</v>
      </c>
      <c r="Y12">
        <v>99.71</v>
      </c>
      <c r="Z12">
        <v>100.72</v>
      </c>
      <c r="AA12">
        <v>99</v>
      </c>
      <c r="AB12">
        <v>99.54</v>
      </c>
      <c r="AC12">
        <v>100.55</v>
      </c>
      <c r="AD12">
        <v>99</v>
      </c>
      <c r="AE12">
        <v>99.79</v>
      </c>
      <c r="AF12">
        <v>100.8</v>
      </c>
      <c r="AG12">
        <v>99</v>
      </c>
      <c r="AH12">
        <f>AVERAGE(S12,V12,Y12,AB12,AE12)</f>
        <v>99.72</v>
      </c>
      <c r="AI12" s="305">
        <f t="shared" si="0"/>
        <v>1.0072727272727273</v>
      </c>
      <c r="AJ12">
        <v>7182499382</v>
      </c>
      <c r="AK12">
        <v>7076906135</v>
      </c>
      <c r="AL12">
        <v>98.53</v>
      </c>
      <c r="AM12">
        <v>29300776601</v>
      </c>
      <c r="AN12">
        <v>29244344413</v>
      </c>
      <c r="AO12">
        <v>99.81</v>
      </c>
      <c r="AP12">
        <v>25568158609</v>
      </c>
      <c r="AQ12">
        <v>25054000559</v>
      </c>
      <c r="AR12" s="323">
        <v>97.99</v>
      </c>
      <c r="AS12">
        <v>26249008088</v>
      </c>
      <c r="AT12">
        <v>25495900928</v>
      </c>
      <c r="AU12">
        <v>97.13</v>
      </c>
      <c r="AV12">
        <v>32349515174</v>
      </c>
      <c r="AW12">
        <v>6130001059</v>
      </c>
      <c r="AX12" s="314">
        <v>18.95</v>
      </c>
      <c r="AY12">
        <f t="shared" si="1"/>
        <v>120649957854</v>
      </c>
      <c r="AZ12">
        <f t="shared" si="1"/>
        <v>93001153094</v>
      </c>
      <c r="BA12" s="314">
        <v>0.77083452616321546</v>
      </c>
    </row>
    <row r="13" spans="1:53" hidden="1" x14ac:dyDescent="0.25">
      <c r="A13">
        <v>841872982</v>
      </c>
      <c r="B13" t="s">
        <v>419</v>
      </c>
      <c r="C13">
        <v>5</v>
      </c>
      <c r="D13">
        <v>2020</v>
      </c>
      <c r="E13">
        <v>2</v>
      </c>
      <c r="F13">
        <v>95</v>
      </c>
      <c r="G13">
        <v>113</v>
      </c>
      <c r="H13">
        <v>202</v>
      </c>
      <c r="I13">
        <v>190</v>
      </c>
      <c r="J13">
        <v>256</v>
      </c>
      <c r="K13">
        <v>6094</v>
      </c>
      <c r="L13">
        <v>0</v>
      </c>
      <c r="M13" t="s">
        <v>80</v>
      </c>
      <c r="N13">
        <v>46</v>
      </c>
      <c r="O13">
        <v>0</v>
      </c>
      <c r="P13" t="s">
        <v>103</v>
      </c>
      <c r="Q13" t="s">
        <v>79</v>
      </c>
      <c r="R13">
        <v>100</v>
      </c>
      <c r="S13">
        <v>97.5</v>
      </c>
      <c r="T13">
        <v>97.5</v>
      </c>
      <c r="U13">
        <v>100</v>
      </c>
      <c r="V13">
        <v>99</v>
      </c>
      <c r="W13">
        <v>99</v>
      </c>
      <c r="X13">
        <v>100</v>
      </c>
      <c r="Y13">
        <v>100</v>
      </c>
      <c r="Z13">
        <v>100</v>
      </c>
      <c r="AA13">
        <v>100</v>
      </c>
      <c r="AB13">
        <v>99.99</v>
      </c>
      <c r="AC13">
        <v>99.99</v>
      </c>
      <c r="AD13">
        <v>100</v>
      </c>
      <c r="AE13">
        <v>100</v>
      </c>
      <c r="AF13">
        <v>100</v>
      </c>
      <c r="AG13">
        <v>100</v>
      </c>
      <c r="AH13">
        <f>AVERAGE(S13,V13,Y13,AB13,AE13)</f>
        <v>99.298000000000002</v>
      </c>
      <c r="AI13" s="305">
        <f t="shared" si="0"/>
        <v>0.99297999999999997</v>
      </c>
      <c r="AJ13">
        <v>6319644280</v>
      </c>
      <c r="AK13">
        <v>5897697160</v>
      </c>
      <c r="AL13">
        <v>93.32</v>
      </c>
      <c r="AM13">
        <v>14079773073</v>
      </c>
      <c r="AN13">
        <v>13986180882</v>
      </c>
      <c r="AO13">
        <v>99.34</v>
      </c>
      <c r="AP13">
        <v>10797350425</v>
      </c>
      <c r="AQ13">
        <v>10747586206</v>
      </c>
      <c r="AR13" s="323">
        <v>99.54</v>
      </c>
      <c r="AS13">
        <v>3841698397</v>
      </c>
      <c r="AT13">
        <v>3729790136</v>
      </c>
      <c r="AU13">
        <v>97.09</v>
      </c>
      <c r="AV13">
        <v>3022142039</v>
      </c>
      <c r="AW13">
        <v>1119616251</v>
      </c>
      <c r="AX13" s="314">
        <v>37.049999999999997</v>
      </c>
      <c r="AY13">
        <f t="shared" si="1"/>
        <v>38060608214</v>
      </c>
      <c r="AZ13">
        <f t="shared" si="1"/>
        <v>35480870635</v>
      </c>
      <c r="BA13" s="314">
        <v>0.93222027445028888</v>
      </c>
    </row>
    <row r="14" spans="1:53" x14ac:dyDescent="0.25">
      <c r="A14">
        <v>841872982</v>
      </c>
      <c r="B14" t="s">
        <v>405</v>
      </c>
      <c r="C14">
        <v>5</v>
      </c>
      <c r="D14">
        <v>2020</v>
      </c>
      <c r="E14">
        <v>2</v>
      </c>
      <c r="F14">
        <v>95</v>
      </c>
      <c r="G14">
        <v>113</v>
      </c>
      <c r="H14">
        <v>177</v>
      </c>
      <c r="I14">
        <v>144</v>
      </c>
      <c r="J14">
        <v>230</v>
      </c>
      <c r="K14">
        <v>339</v>
      </c>
      <c r="L14">
        <v>0</v>
      </c>
      <c r="M14" t="s">
        <v>128</v>
      </c>
      <c r="N14">
        <v>130</v>
      </c>
      <c r="O14">
        <v>0</v>
      </c>
      <c r="P14" t="s">
        <v>91</v>
      </c>
      <c r="Q14" t="s">
        <v>79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100</v>
      </c>
      <c r="AB14">
        <v>79.760000000000005</v>
      </c>
      <c r="AC14">
        <v>79.760000000000005</v>
      </c>
      <c r="AD14">
        <v>100</v>
      </c>
      <c r="AE14">
        <v>100</v>
      </c>
      <c r="AF14">
        <v>100</v>
      </c>
      <c r="AG14">
        <v>100</v>
      </c>
      <c r="AH14">
        <f>AVERAGE(AB14,AE14)</f>
        <v>89.88</v>
      </c>
      <c r="AI14" s="305">
        <f>AH14/AG14</f>
        <v>0.89879999999999993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 s="323">
        <v>0</v>
      </c>
      <c r="AS14">
        <v>3657889482</v>
      </c>
      <c r="AT14">
        <v>2717801797</v>
      </c>
      <c r="AU14">
        <v>74.3</v>
      </c>
      <c r="AV14">
        <v>897480667</v>
      </c>
      <c r="AW14">
        <v>880602052</v>
      </c>
      <c r="AX14" s="314">
        <v>98.12</v>
      </c>
      <c r="AY14">
        <f t="shared" si="1"/>
        <v>4555370149</v>
      </c>
      <c r="AZ14">
        <f t="shared" si="1"/>
        <v>3598403849</v>
      </c>
      <c r="BA14" s="314">
        <v>0.78992567701439709</v>
      </c>
    </row>
    <row r="15" spans="1:53" x14ac:dyDescent="0.25">
      <c r="A15">
        <v>841872982</v>
      </c>
      <c r="B15" t="s">
        <v>409</v>
      </c>
      <c r="C15">
        <v>5</v>
      </c>
      <c r="D15">
        <v>2020</v>
      </c>
      <c r="E15">
        <v>2</v>
      </c>
      <c r="F15">
        <v>95</v>
      </c>
      <c r="G15">
        <v>113</v>
      </c>
      <c r="H15">
        <v>177</v>
      </c>
      <c r="I15">
        <v>145</v>
      </c>
      <c r="J15">
        <v>234</v>
      </c>
      <c r="K15">
        <v>339</v>
      </c>
      <c r="L15">
        <v>0</v>
      </c>
      <c r="M15" t="s">
        <v>128</v>
      </c>
      <c r="N15">
        <v>130</v>
      </c>
      <c r="O15">
        <v>0</v>
      </c>
      <c r="P15" t="s">
        <v>91</v>
      </c>
      <c r="Q15" t="s">
        <v>79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100</v>
      </c>
      <c r="AB15">
        <v>79.760000000000005</v>
      </c>
      <c r="AC15">
        <v>79.760000000000005</v>
      </c>
      <c r="AD15">
        <v>100</v>
      </c>
      <c r="AE15">
        <v>100</v>
      </c>
      <c r="AF15">
        <v>100</v>
      </c>
      <c r="AG15">
        <v>100</v>
      </c>
      <c r="AH15">
        <f>AVERAGE(AB15,AE15)</f>
        <v>89.88</v>
      </c>
      <c r="AI15" s="305">
        <f t="shared" si="0"/>
        <v>0.89879999999999993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 s="323">
        <v>0</v>
      </c>
      <c r="AS15">
        <v>446574000</v>
      </c>
      <c r="AT15">
        <v>446573946</v>
      </c>
      <c r="AU15">
        <v>100</v>
      </c>
      <c r="AV15">
        <v>0</v>
      </c>
      <c r="AW15">
        <v>0</v>
      </c>
      <c r="AX15" s="314">
        <v>0</v>
      </c>
      <c r="AY15">
        <f t="shared" si="1"/>
        <v>446574000</v>
      </c>
      <c r="AZ15">
        <f t="shared" si="1"/>
        <v>446573946</v>
      </c>
      <c r="BA15" s="314">
        <v>0.99999987907939114</v>
      </c>
    </row>
    <row r="16" spans="1:53" x14ac:dyDescent="0.25">
      <c r="A16">
        <v>841872982</v>
      </c>
      <c r="B16" t="s">
        <v>414</v>
      </c>
      <c r="C16">
        <v>5</v>
      </c>
      <c r="D16">
        <v>2020</v>
      </c>
      <c r="E16">
        <v>2</v>
      </c>
      <c r="F16">
        <v>95</v>
      </c>
      <c r="G16">
        <v>113</v>
      </c>
      <c r="H16">
        <v>177</v>
      </c>
      <c r="I16">
        <v>147</v>
      </c>
      <c r="J16">
        <v>247</v>
      </c>
      <c r="K16">
        <v>339</v>
      </c>
      <c r="L16">
        <v>0</v>
      </c>
      <c r="M16" t="s">
        <v>128</v>
      </c>
      <c r="N16">
        <v>130</v>
      </c>
      <c r="O16">
        <v>0</v>
      </c>
      <c r="P16" t="s">
        <v>91</v>
      </c>
      <c r="Q16" t="s">
        <v>79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100</v>
      </c>
      <c r="AB16">
        <v>79.760000000000005</v>
      </c>
      <c r="AC16">
        <v>79.760000000000005</v>
      </c>
      <c r="AD16">
        <v>100</v>
      </c>
      <c r="AE16">
        <v>100</v>
      </c>
      <c r="AF16">
        <v>100</v>
      </c>
      <c r="AG16">
        <v>100</v>
      </c>
      <c r="AH16">
        <f>AVERAGE(AB16,AE16)</f>
        <v>89.88</v>
      </c>
      <c r="AI16" s="305">
        <f t="shared" si="0"/>
        <v>0.89879999999999993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 s="323">
        <v>0</v>
      </c>
      <c r="AS16">
        <v>606130440</v>
      </c>
      <c r="AT16">
        <v>592800440</v>
      </c>
      <c r="AU16">
        <v>97.8</v>
      </c>
      <c r="AV16">
        <v>0</v>
      </c>
      <c r="AW16">
        <v>0</v>
      </c>
      <c r="AX16" s="314">
        <v>0</v>
      </c>
      <c r="AY16">
        <f t="shared" si="1"/>
        <v>606130440</v>
      </c>
      <c r="AZ16">
        <f t="shared" si="1"/>
        <v>592800440</v>
      </c>
      <c r="BA16" s="314">
        <v>0.97800803404626901</v>
      </c>
    </row>
    <row r="17" spans="1:53" hidden="1" x14ac:dyDescent="0.25">
      <c r="A17">
        <v>841872982</v>
      </c>
      <c r="B17" t="s">
        <v>420</v>
      </c>
      <c r="C17">
        <v>5</v>
      </c>
      <c r="D17">
        <v>2020</v>
      </c>
      <c r="E17">
        <v>2</v>
      </c>
      <c r="F17">
        <v>95</v>
      </c>
      <c r="G17">
        <v>113</v>
      </c>
      <c r="H17">
        <v>203</v>
      </c>
      <c r="I17">
        <v>192</v>
      </c>
      <c r="J17">
        <v>259</v>
      </c>
      <c r="K17">
        <v>967</v>
      </c>
      <c r="L17">
        <v>0</v>
      </c>
      <c r="M17" t="s">
        <v>84</v>
      </c>
      <c r="N17">
        <v>18</v>
      </c>
      <c r="O17">
        <v>0</v>
      </c>
      <c r="P17" t="s">
        <v>91</v>
      </c>
      <c r="Q17" t="s">
        <v>421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100</v>
      </c>
      <c r="AB17">
        <v>100</v>
      </c>
      <c r="AC17">
        <v>100</v>
      </c>
      <c r="AD17">
        <v>0</v>
      </c>
      <c r="AE17">
        <v>0</v>
      </c>
      <c r="AF17">
        <v>0</v>
      </c>
      <c r="AG17">
        <v>100</v>
      </c>
      <c r="AH17">
        <f>AVERAGE(AB17,AE17)</f>
        <v>50</v>
      </c>
      <c r="AI17" s="305">
        <f t="shared" si="0"/>
        <v>0.5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 s="323">
        <v>0</v>
      </c>
      <c r="AS17">
        <v>76167689</v>
      </c>
      <c r="AT17">
        <v>76167689</v>
      </c>
      <c r="AU17">
        <v>100</v>
      </c>
      <c r="AV17">
        <v>0</v>
      </c>
      <c r="AW17">
        <v>0</v>
      </c>
      <c r="AX17" s="314">
        <v>0</v>
      </c>
      <c r="AY17">
        <f t="shared" si="1"/>
        <v>76167689</v>
      </c>
      <c r="AZ17">
        <f t="shared" si="1"/>
        <v>76167689</v>
      </c>
      <c r="BA17" s="314">
        <v>1</v>
      </c>
    </row>
    <row r="18" spans="1:53" hidden="1" x14ac:dyDescent="0.25">
      <c r="A18">
        <v>841872982</v>
      </c>
      <c r="B18" t="s">
        <v>411</v>
      </c>
      <c r="C18">
        <v>5</v>
      </c>
      <c r="D18">
        <v>2020</v>
      </c>
      <c r="E18">
        <v>2</v>
      </c>
      <c r="F18">
        <v>95</v>
      </c>
      <c r="G18">
        <v>113</v>
      </c>
      <c r="H18">
        <v>177</v>
      </c>
      <c r="I18">
        <v>146</v>
      </c>
      <c r="J18">
        <v>240</v>
      </c>
      <c r="K18">
        <v>1004</v>
      </c>
      <c r="L18">
        <v>0</v>
      </c>
      <c r="M18" t="s">
        <v>137</v>
      </c>
      <c r="N18">
        <v>13</v>
      </c>
      <c r="O18">
        <v>0</v>
      </c>
      <c r="P18" t="s">
        <v>91</v>
      </c>
      <c r="Q18" t="s">
        <v>79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100</v>
      </c>
      <c r="AB18">
        <v>100</v>
      </c>
      <c r="AC18">
        <v>100</v>
      </c>
      <c r="AD18">
        <v>100</v>
      </c>
      <c r="AE18">
        <v>100</v>
      </c>
      <c r="AF18">
        <v>100</v>
      </c>
      <c r="AG18">
        <v>100</v>
      </c>
      <c r="AH18">
        <f>AVERAGE(AB18,AE18)</f>
        <v>100</v>
      </c>
      <c r="AI18" s="305">
        <f t="shared" si="0"/>
        <v>1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 s="323">
        <v>0</v>
      </c>
      <c r="AS18">
        <v>101965600</v>
      </c>
      <c r="AT18">
        <v>101965600</v>
      </c>
      <c r="AU18">
        <v>100</v>
      </c>
      <c r="AV18">
        <v>235024000</v>
      </c>
      <c r="AW18">
        <v>235023260</v>
      </c>
      <c r="AX18" s="314">
        <v>100</v>
      </c>
      <c r="AY18">
        <f t="shared" si="1"/>
        <v>336989600</v>
      </c>
      <c r="AZ18">
        <f t="shared" si="1"/>
        <v>336988860</v>
      </c>
      <c r="BA18" s="314">
        <v>0.9999978040865356</v>
      </c>
    </row>
    <row r="19" spans="1:53" hidden="1" x14ac:dyDescent="0.25">
      <c r="A19">
        <v>841872982</v>
      </c>
      <c r="B19" t="s">
        <v>415</v>
      </c>
      <c r="C19">
        <v>5</v>
      </c>
      <c r="D19">
        <v>2020</v>
      </c>
      <c r="E19">
        <v>2</v>
      </c>
      <c r="F19">
        <v>95</v>
      </c>
      <c r="G19">
        <v>113</v>
      </c>
      <c r="H19">
        <v>188</v>
      </c>
      <c r="I19">
        <v>162</v>
      </c>
      <c r="J19">
        <v>251</v>
      </c>
      <c r="K19">
        <v>1183</v>
      </c>
      <c r="L19">
        <v>0</v>
      </c>
      <c r="M19" t="s">
        <v>49</v>
      </c>
      <c r="N19">
        <v>4</v>
      </c>
      <c r="O19">
        <v>0</v>
      </c>
      <c r="P19" t="s">
        <v>91</v>
      </c>
      <c r="Q19" t="s">
        <v>421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100</v>
      </c>
      <c r="AB19">
        <v>62.91</v>
      </c>
      <c r="AC19">
        <v>62.91</v>
      </c>
      <c r="AD19">
        <v>0</v>
      </c>
      <c r="AE19">
        <v>0</v>
      </c>
      <c r="AF19">
        <v>0</v>
      </c>
      <c r="AG19">
        <v>100</v>
      </c>
      <c r="AH19">
        <f>AVERAGE(AB19)</f>
        <v>62.91</v>
      </c>
      <c r="AI19" s="305">
        <f t="shared" si="0"/>
        <v>0.62909999999999999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 s="323">
        <v>0</v>
      </c>
      <c r="AS19">
        <v>77061616</v>
      </c>
      <c r="AT19">
        <v>48478366</v>
      </c>
      <c r="AU19">
        <v>62.91</v>
      </c>
      <c r="AV19">
        <v>0</v>
      </c>
      <c r="AW19">
        <v>0</v>
      </c>
      <c r="AX19" s="314">
        <v>0</v>
      </c>
      <c r="AY19">
        <f t="shared" si="1"/>
        <v>77061616</v>
      </c>
      <c r="AZ19">
        <f t="shared" si="1"/>
        <v>48478366</v>
      </c>
      <c r="BA19" s="314">
        <v>0.62908576949645079</v>
      </c>
    </row>
    <row r="20" spans="1:53" hidden="1" x14ac:dyDescent="0.25">
      <c r="A20">
        <v>841872982</v>
      </c>
      <c r="B20" t="s">
        <v>419</v>
      </c>
      <c r="C20">
        <v>5</v>
      </c>
      <c r="D20">
        <v>2020</v>
      </c>
      <c r="E20">
        <v>2</v>
      </c>
      <c r="F20">
        <v>95</v>
      </c>
      <c r="G20">
        <v>113</v>
      </c>
      <c r="H20">
        <v>202</v>
      </c>
      <c r="I20">
        <v>190</v>
      </c>
      <c r="J20">
        <v>256</v>
      </c>
      <c r="K20">
        <v>6094</v>
      </c>
      <c r="L20">
        <v>0</v>
      </c>
      <c r="M20" t="s">
        <v>80</v>
      </c>
      <c r="N20">
        <v>52</v>
      </c>
      <c r="O20">
        <v>0</v>
      </c>
      <c r="P20" t="s">
        <v>91</v>
      </c>
      <c r="Q20" t="s">
        <v>79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100</v>
      </c>
      <c r="AB20">
        <v>100</v>
      </c>
      <c r="AC20">
        <v>100</v>
      </c>
      <c r="AD20">
        <v>100</v>
      </c>
      <c r="AE20">
        <v>0</v>
      </c>
      <c r="AF20">
        <v>0</v>
      </c>
      <c r="AG20">
        <v>100</v>
      </c>
      <c r="AH20">
        <f>AVERAGE(AB20,AE20)</f>
        <v>50</v>
      </c>
      <c r="AI20" s="305">
        <f t="shared" si="0"/>
        <v>0.5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 s="323">
        <v>0</v>
      </c>
      <c r="AS20">
        <v>21974717</v>
      </c>
      <c r="AT20">
        <v>21974717</v>
      </c>
      <c r="AU20">
        <v>100</v>
      </c>
      <c r="AV20">
        <v>34109000</v>
      </c>
      <c r="AW20">
        <v>0</v>
      </c>
      <c r="AX20" s="314">
        <v>0</v>
      </c>
      <c r="AY20">
        <f t="shared" si="1"/>
        <v>56083717</v>
      </c>
      <c r="AZ20">
        <f t="shared" si="1"/>
        <v>21974717</v>
      </c>
      <c r="BA20" s="314">
        <v>0.39181991093778612</v>
      </c>
    </row>
    <row r="21" spans="1:53" hidden="1" x14ac:dyDescent="0.25">
      <c r="A21">
        <v>841872982</v>
      </c>
      <c r="B21" t="s">
        <v>419</v>
      </c>
      <c r="C21">
        <v>5</v>
      </c>
      <c r="D21">
        <v>2020</v>
      </c>
      <c r="E21">
        <v>2</v>
      </c>
      <c r="F21">
        <v>95</v>
      </c>
      <c r="G21">
        <v>113</v>
      </c>
      <c r="H21">
        <v>202</v>
      </c>
      <c r="I21">
        <v>190</v>
      </c>
      <c r="J21">
        <v>256</v>
      </c>
      <c r="K21">
        <v>7544</v>
      </c>
      <c r="L21">
        <v>0</v>
      </c>
      <c r="M21" t="s">
        <v>92</v>
      </c>
      <c r="N21">
        <v>6</v>
      </c>
      <c r="O21">
        <v>0</v>
      </c>
      <c r="P21" t="s">
        <v>91</v>
      </c>
      <c r="Q21" t="s">
        <v>82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100</v>
      </c>
      <c r="AB21">
        <v>100</v>
      </c>
      <c r="AC21">
        <v>100</v>
      </c>
      <c r="AD21">
        <v>0</v>
      </c>
      <c r="AE21">
        <v>0</v>
      </c>
      <c r="AF21">
        <v>0</v>
      </c>
      <c r="AG21">
        <v>100</v>
      </c>
      <c r="AH21">
        <f>AVERAGE(AB21)</f>
        <v>100</v>
      </c>
      <c r="AI21" s="305">
        <f t="shared" si="0"/>
        <v>1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 s="323">
        <v>0</v>
      </c>
      <c r="AS21">
        <v>72000000</v>
      </c>
      <c r="AT21">
        <v>72000000</v>
      </c>
      <c r="AU21">
        <v>100</v>
      </c>
      <c r="AV21">
        <v>0</v>
      </c>
      <c r="AW21">
        <v>0</v>
      </c>
      <c r="AX21" s="314">
        <v>0</v>
      </c>
      <c r="AY21">
        <f t="shared" si="1"/>
        <v>72000000</v>
      </c>
      <c r="AZ21">
        <f t="shared" si="1"/>
        <v>72000000</v>
      </c>
      <c r="BA21" s="314">
        <v>1</v>
      </c>
    </row>
    <row r="22" spans="1:53" hidden="1" x14ac:dyDescent="0.25">
      <c r="A22">
        <v>841872982</v>
      </c>
      <c r="B22" t="s">
        <v>411</v>
      </c>
      <c r="C22">
        <v>5</v>
      </c>
      <c r="D22">
        <v>2020</v>
      </c>
      <c r="E22">
        <v>2</v>
      </c>
      <c r="F22">
        <v>95</v>
      </c>
      <c r="G22">
        <v>113</v>
      </c>
      <c r="H22">
        <v>177</v>
      </c>
      <c r="I22">
        <v>146</v>
      </c>
      <c r="J22">
        <v>240</v>
      </c>
      <c r="K22">
        <v>6219</v>
      </c>
      <c r="L22">
        <v>0</v>
      </c>
      <c r="M22" t="s">
        <v>141</v>
      </c>
      <c r="N22">
        <v>28</v>
      </c>
      <c r="O22">
        <v>0</v>
      </c>
      <c r="P22" t="s">
        <v>397</v>
      </c>
      <c r="Q22" t="s">
        <v>421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100</v>
      </c>
      <c r="AB22">
        <v>98.03</v>
      </c>
      <c r="AC22">
        <v>98.03</v>
      </c>
      <c r="AD22">
        <v>0</v>
      </c>
      <c r="AE22">
        <v>0</v>
      </c>
      <c r="AF22">
        <v>0</v>
      </c>
      <c r="AG22">
        <v>100</v>
      </c>
      <c r="AH22">
        <f>AVERAGE(AB22)</f>
        <v>98.03</v>
      </c>
      <c r="AI22" s="305">
        <f t="shared" si="0"/>
        <v>0.98030000000000006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 s="323">
        <v>0</v>
      </c>
      <c r="AS22">
        <v>1163851</v>
      </c>
      <c r="AT22">
        <v>1140940</v>
      </c>
      <c r="AU22">
        <v>98.28</v>
      </c>
      <c r="AV22">
        <v>0</v>
      </c>
      <c r="AW22">
        <v>0</v>
      </c>
      <c r="AX22" s="314">
        <v>0</v>
      </c>
      <c r="AY22">
        <f t="shared" si="1"/>
        <v>1163851</v>
      </c>
      <c r="AZ22">
        <f t="shared" si="1"/>
        <v>1140940</v>
      </c>
      <c r="BA22" s="314">
        <v>0.98031449042875762</v>
      </c>
    </row>
    <row r="23" spans="1:53" hidden="1" x14ac:dyDescent="0.25">
      <c r="A23">
        <v>841872982</v>
      </c>
      <c r="B23" t="s">
        <v>402</v>
      </c>
      <c r="C23">
        <v>5</v>
      </c>
      <c r="D23">
        <v>2020</v>
      </c>
      <c r="E23">
        <v>2</v>
      </c>
      <c r="F23">
        <v>95</v>
      </c>
      <c r="G23">
        <v>113</v>
      </c>
      <c r="H23">
        <v>177</v>
      </c>
      <c r="I23">
        <v>143</v>
      </c>
      <c r="J23">
        <v>223</v>
      </c>
      <c r="K23">
        <v>1032</v>
      </c>
      <c r="L23">
        <v>0</v>
      </c>
      <c r="M23" t="s">
        <v>142</v>
      </c>
      <c r="N23">
        <v>21</v>
      </c>
      <c r="O23">
        <v>0</v>
      </c>
      <c r="P23" t="s">
        <v>166</v>
      </c>
      <c r="Q23" t="s">
        <v>82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100</v>
      </c>
      <c r="Y23">
        <v>100</v>
      </c>
      <c r="Z23">
        <v>100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100</v>
      </c>
      <c r="AH23">
        <f>AVERAGE(Y23)</f>
        <v>100</v>
      </c>
      <c r="AI23" s="305">
        <f t="shared" si="0"/>
        <v>1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341086130</v>
      </c>
      <c r="AQ23">
        <v>341086130</v>
      </c>
      <c r="AR23" s="323">
        <v>100</v>
      </c>
      <c r="AS23">
        <v>0</v>
      </c>
      <c r="AT23">
        <v>0</v>
      </c>
      <c r="AU23">
        <v>0</v>
      </c>
      <c r="AV23">
        <v>0</v>
      </c>
      <c r="AW23">
        <v>0</v>
      </c>
      <c r="AX23" s="314">
        <v>0</v>
      </c>
      <c r="AY23">
        <f t="shared" si="1"/>
        <v>341086130</v>
      </c>
      <c r="AZ23">
        <f t="shared" si="1"/>
        <v>341086130</v>
      </c>
      <c r="BA23" s="314">
        <v>1</v>
      </c>
    </row>
    <row r="24" spans="1:53" hidden="1" x14ac:dyDescent="0.25">
      <c r="A24">
        <v>841872982</v>
      </c>
      <c r="B24" t="s">
        <v>411</v>
      </c>
      <c r="C24">
        <v>5</v>
      </c>
      <c r="D24">
        <v>2020</v>
      </c>
      <c r="E24">
        <v>2</v>
      </c>
      <c r="F24">
        <v>95</v>
      </c>
      <c r="G24">
        <v>113</v>
      </c>
      <c r="H24">
        <v>177</v>
      </c>
      <c r="I24">
        <v>146</v>
      </c>
      <c r="J24">
        <v>240</v>
      </c>
      <c r="K24">
        <v>1032</v>
      </c>
      <c r="L24">
        <v>0</v>
      </c>
      <c r="M24" t="s">
        <v>142</v>
      </c>
      <c r="N24">
        <v>20</v>
      </c>
      <c r="O24">
        <v>0</v>
      </c>
      <c r="P24" t="s">
        <v>143</v>
      </c>
      <c r="Q24" t="s">
        <v>82</v>
      </c>
      <c r="R24">
        <v>0</v>
      </c>
      <c r="S24">
        <v>0</v>
      </c>
      <c r="T24">
        <v>0</v>
      </c>
      <c r="U24">
        <v>100</v>
      </c>
      <c r="V24">
        <v>65</v>
      </c>
      <c r="W24">
        <v>65</v>
      </c>
      <c r="X24">
        <v>100</v>
      </c>
      <c r="Y24">
        <v>100</v>
      </c>
      <c r="Z24">
        <v>100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100</v>
      </c>
      <c r="AH24">
        <f>AVERAGE(V24,Y24)</f>
        <v>82.5</v>
      </c>
      <c r="AI24" s="305">
        <f t="shared" si="0"/>
        <v>0.82499999999999996</v>
      </c>
      <c r="AJ24">
        <v>0</v>
      </c>
      <c r="AK24">
        <v>0</v>
      </c>
      <c r="AL24">
        <v>0</v>
      </c>
      <c r="AM24">
        <v>4142178000</v>
      </c>
      <c r="AN24">
        <v>4141631629</v>
      </c>
      <c r="AO24">
        <v>99.99</v>
      </c>
      <c r="AP24">
        <v>2647367456</v>
      </c>
      <c r="AQ24">
        <v>2585024878</v>
      </c>
      <c r="AR24" s="323">
        <v>97.64</v>
      </c>
      <c r="AS24">
        <v>0</v>
      </c>
      <c r="AT24">
        <v>0</v>
      </c>
      <c r="AU24">
        <v>0</v>
      </c>
      <c r="AV24">
        <v>0</v>
      </c>
      <c r="AW24">
        <v>0</v>
      </c>
      <c r="AX24" s="314">
        <v>0</v>
      </c>
      <c r="AY24">
        <f t="shared" si="1"/>
        <v>6789545456</v>
      </c>
      <c r="AZ24">
        <f t="shared" si="1"/>
        <v>6726656507</v>
      </c>
      <c r="BA24" s="314">
        <v>0.99073738449686288</v>
      </c>
    </row>
    <row r="25" spans="1:53" hidden="1" x14ac:dyDescent="0.25">
      <c r="A25">
        <v>841872982</v>
      </c>
      <c r="B25" t="s">
        <v>418</v>
      </c>
      <c r="C25">
        <v>5</v>
      </c>
      <c r="D25">
        <v>2020</v>
      </c>
      <c r="E25">
        <v>2</v>
      </c>
      <c r="F25">
        <v>95</v>
      </c>
      <c r="G25">
        <v>113</v>
      </c>
      <c r="H25">
        <v>201</v>
      </c>
      <c r="I25">
        <v>188</v>
      </c>
      <c r="J25">
        <v>255</v>
      </c>
      <c r="K25">
        <v>7132</v>
      </c>
      <c r="L25">
        <v>0</v>
      </c>
      <c r="M25" t="s">
        <v>110</v>
      </c>
      <c r="N25">
        <v>46</v>
      </c>
      <c r="O25">
        <v>0</v>
      </c>
      <c r="P25" t="s">
        <v>109</v>
      </c>
      <c r="Q25" t="s">
        <v>82</v>
      </c>
      <c r="R25">
        <v>100</v>
      </c>
      <c r="S25">
        <v>99.5</v>
      </c>
      <c r="T25">
        <v>99.5</v>
      </c>
      <c r="U25">
        <v>100</v>
      </c>
      <c r="V25">
        <v>100</v>
      </c>
      <c r="W25">
        <v>100</v>
      </c>
      <c r="X25">
        <v>100</v>
      </c>
      <c r="Y25">
        <v>100</v>
      </c>
      <c r="Z25">
        <v>100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100</v>
      </c>
      <c r="AH25">
        <f>AVERAGE(S25,V25,Y25)</f>
        <v>99.833333333333329</v>
      </c>
      <c r="AI25" s="305">
        <f t="shared" si="0"/>
        <v>0.99833333333333329</v>
      </c>
      <c r="AJ25">
        <v>20000227123</v>
      </c>
      <c r="AK25">
        <v>19644588385</v>
      </c>
      <c r="AL25">
        <v>98.22</v>
      </c>
      <c r="AM25">
        <v>26380650000</v>
      </c>
      <c r="AN25">
        <v>26376267168</v>
      </c>
      <c r="AO25">
        <v>99.98</v>
      </c>
      <c r="AP25">
        <v>21318552000</v>
      </c>
      <c r="AQ25">
        <v>21311701702</v>
      </c>
      <c r="AR25" s="323">
        <v>99.97</v>
      </c>
      <c r="AS25">
        <v>0</v>
      </c>
      <c r="AT25">
        <v>0</v>
      </c>
      <c r="AU25">
        <v>0</v>
      </c>
      <c r="AV25">
        <v>0</v>
      </c>
      <c r="AW25">
        <v>0</v>
      </c>
      <c r="AX25" s="314">
        <v>0</v>
      </c>
      <c r="AY25">
        <f t="shared" si="1"/>
        <v>67699429123</v>
      </c>
      <c r="AZ25">
        <f t="shared" si="1"/>
        <v>67332557255</v>
      </c>
      <c r="BA25" s="314">
        <v>0.9945808720582644</v>
      </c>
    </row>
    <row r="26" spans="1:53" hidden="1" x14ac:dyDescent="0.25">
      <c r="A26">
        <v>841872982</v>
      </c>
      <c r="B26" t="s">
        <v>402</v>
      </c>
      <c r="C26">
        <v>5</v>
      </c>
      <c r="D26">
        <v>2020</v>
      </c>
      <c r="E26">
        <v>2</v>
      </c>
      <c r="F26">
        <v>95</v>
      </c>
      <c r="G26">
        <v>113</v>
      </c>
      <c r="H26">
        <v>177</v>
      </c>
      <c r="I26">
        <v>143</v>
      </c>
      <c r="J26">
        <v>223</v>
      </c>
      <c r="K26">
        <v>1032</v>
      </c>
      <c r="L26">
        <v>0</v>
      </c>
      <c r="M26" t="s">
        <v>142</v>
      </c>
      <c r="N26">
        <v>22</v>
      </c>
      <c r="O26">
        <v>0</v>
      </c>
      <c r="P26" t="s">
        <v>106</v>
      </c>
      <c r="Q26" t="s">
        <v>79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100</v>
      </c>
      <c r="AB26">
        <v>88.92</v>
      </c>
      <c r="AC26">
        <v>88.92</v>
      </c>
      <c r="AD26">
        <v>100</v>
      </c>
      <c r="AE26">
        <v>100</v>
      </c>
      <c r="AF26">
        <v>100</v>
      </c>
      <c r="AG26">
        <v>100</v>
      </c>
      <c r="AH26">
        <f t="shared" ref="AH26:AH31" si="2">AVERAGE(AB26,AE26)</f>
        <v>94.460000000000008</v>
      </c>
      <c r="AI26" s="305">
        <f t="shared" si="0"/>
        <v>0.94460000000000011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 s="323">
        <v>0</v>
      </c>
      <c r="AS26">
        <v>10832869000</v>
      </c>
      <c r="AT26">
        <v>6127441826</v>
      </c>
      <c r="AU26">
        <v>56.56</v>
      </c>
      <c r="AV26">
        <v>8115933000</v>
      </c>
      <c r="AW26">
        <v>1470756867</v>
      </c>
      <c r="AX26" s="314">
        <v>18.12</v>
      </c>
      <c r="AY26">
        <f t="shared" si="1"/>
        <v>18948802000</v>
      </c>
      <c r="AZ26">
        <f t="shared" si="1"/>
        <v>7598198693</v>
      </c>
      <c r="BA26" s="314">
        <v>0.40098570310671883</v>
      </c>
    </row>
    <row r="27" spans="1:53" hidden="1" x14ac:dyDescent="0.25">
      <c r="A27">
        <v>841872982</v>
      </c>
      <c r="B27" t="s">
        <v>406</v>
      </c>
      <c r="C27">
        <v>5</v>
      </c>
      <c r="D27">
        <v>2020</v>
      </c>
      <c r="E27">
        <v>2</v>
      </c>
      <c r="F27">
        <v>95</v>
      </c>
      <c r="G27">
        <v>113</v>
      </c>
      <c r="H27">
        <v>177</v>
      </c>
      <c r="I27">
        <v>144</v>
      </c>
      <c r="J27">
        <v>231</v>
      </c>
      <c r="K27">
        <v>1032</v>
      </c>
      <c r="L27">
        <v>0</v>
      </c>
      <c r="M27" t="s">
        <v>142</v>
      </c>
      <c r="N27">
        <v>22</v>
      </c>
      <c r="O27">
        <v>0</v>
      </c>
      <c r="P27" t="s">
        <v>106</v>
      </c>
      <c r="Q27" t="s">
        <v>79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100</v>
      </c>
      <c r="AB27">
        <v>88.92</v>
      </c>
      <c r="AC27">
        <v>88.92</v>
      </c>
      <c r="AD27">
        <v>100</v>
      </c>
      <c r="AE27">
        <v>100</v>
      </c>
      <c r="AF27">
        <v>100</v>
      </c>
      <c r="AG27">
        <v>100</v>
      </c>
      <c r="AH27">
        <f t="shared" si="2"/>
        <v>94.460000000000008</v>
      </c>
      <c r="AI27" s="305">
        <f t="shared" si="0"/>
        <v>0.94460000000000011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 s="323">
        <v>0</v>
      </c>
      <c r="AS27">
        <v>33150497000</v>
      </c>
      <c r="AT27">
        <v>30333511953</v>
      </c>
      <c r="AU27">
        <v>91.5</v>
      </c>
      <c r="AV27">
        <v>93823737000</v>
      </c>
      <c r="AW27">
        <v>36654011584</v>
      </c>
      <c r="AX27" s="314">
        <v>39.07</v>
      </c>
      <c r="AY27">
        <f t="shared" si="1"/>
        <v>126974234000</v>
      </c>
      <c r="AZ27">
        <f t="shared" si="1"/>
        <v>66987523537</v>
      </c>
      <c r="BA27" s="314">
        <v>0.52756784921419564</v>
      </c>
    </row>
    <row r="28" spans="1:53" hidden="1" x14ac:dyDescent="0.25">
      <c r="A28">
        <v>841872982</v>
      </c>
      <c r="B28" t="s">
        <v>407</v>
      </c>
      <c r="C28">
        <v>5</v>
      </c>
      <c r="D28">
        <v>2020</v>
      </c>
      <c r="E28">
        <v>2</v>
      </c>
      <c r="F28">
        <v>95</v>
      </c>
      <c r="G28">
        <v>113</v>
      </c>
      <c r="H28">
        <v>177</v>
      </c>
      <c r="I28">
        <v>144</v>
      </c>
      <c r="J28">
        <v>232</v>
      </c>
      <c r="K28">
        <v>1032</v>
      </c>
      <c r="L28">
        <v>0</v>
      </c>
      <c r="M28" t="s">
        <v>142</v>
      </c>
      <c r="N28">
        <v>22</v>
      </c>
      <c r="O28">
        <v>0</v>
      </c>
      <c r="P28" t="s">
        <v>106</v>
      </c>
      <c r="Q28" t="s">
        <v>79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100</v>
      </c>
      <c r="AB28">
        <v>88.92</v>
      </c>
      <c r="AC28">
        <v>88.92</v>
      </c>
      <c r="AD28">
        <v>100</v>
      </c>
      <c r="AE28">
        <v>100</v>
      </c>
      <c r="AF28">
        <v>100</v>
      </c>
      <c r="AG28">
        <v>100</v>
      </c>
      <c r="AH28">
        <f t="shared" si="2"/>
        <v>94.460000000000008</v>
      </c>
      <c r="AI28" s="305">
        <f t="shared" si="0"/>
        <v>0.94460000000000011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 s="323">
        <v>0</v>
      </c>
      <c r="AS28">
        <v>32690000000</v>
      </c>
      <c r="AT28">
        <v>31759822622</v>
      </c>
      <c r="AU28">
        <v>97.15</v>
      </c>
      <c r="AV28">
        <v>0</v>
      </c>
      <c r="AW28">
        <v>0</v>
      </c>
      <c r="AX28" s="314">
        <v>0</v>
      </c>
      <c r="AY28">
        <f t="shared" si="1"/>
        <v>32690000000</v>
      </c>
      <c r="AZ28">
        <f t="shared" si="1"/>
        <v>31759822622</v>
      </c>
      <c r="BA28" s="314">
        <v>0.97154550694401953</v>
      </c>
    </row>
    <row r="29" spans="1:53" hidden="1" x14ac:dyDescent="0.25">
      <c r="A29">
        <v>841872982</v>
      </c>
      <c r="B29" t="s">
        <v>411</v>
      </c>
      <c r="C29">
        <v>5</v>
      </c>
      <c r="D29">
        <v>2020</v>
      </c>
      <c r="E29">
        <v>2</v>
      </c>
      <c r="F29">
        <v>95</v>
      </c>
      <c r="G29">
        <v>113</v>
      </c>
      <c r="H29">
        <v>177</v>
      </c>
      <c r="I29">
        <v>146</v>
      </c>
      <c r="J29">
        <v>240</v>
      </c>
      <c r="K29">
        <v>1032</v>
      </c>
      <c r="L29">
        <v>0</v>
      </c>
      <c r="M29" t="s">
        <v>142</v>
      </c>
      <c r="N29">
        <v>22</v>
      </c>
      <c r="O29">
        <v>0</v>
      </c>
      <c r="P29" t="s">
        <v>106</v>
      </c>
      <c r="Q29" t="s">
        <v>79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100</v>
      </c>
      <c r="AB29">
        <v>88.92</v>
      </c>
      <c r="AC29">
        <v>88.92</v>
      </c>
      <c r="AD29">
        <v>100</v>
      </c>
      <c r="AE29">
        <v>100</v>
      </c>
      <c r="AF29">
        <v>100</v>
      </c>
      <c r="AG29">
        <v>100</v>
      </c>
      <c r="AH29">
        <f t="shared" si="2"/>
        <v>94.460000000000008</v>
      </c>
      <c r="AI29" s="305">
        <f t="shared" si="0"/>
        <v>0.94460000000000011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 s="323">
        <v>0</v>
      </c>
      <c r="AS29">
        <v>106753379</v>
      </c>
      <c r="AT29">
        <v>49312246</v>
      </c>
      <c r="AU29">
        <v>46.19</v>
      </c>
      <c r="AV29">
        <v>12541000</v>
      </c>
      <c r="AW29">
        <v>0</v>
      </c>
      <c r="AX29" s="314">
        <v>0</v>
      </c>
      <c r="AY29">
        <f t="shared" si="1"/>
        <v>119294379</v>
      </c>
      <c r="AZ29">
        <f t="shared" si="1"/>
        <v>49312246</v>
      </c>
      <c r="BA29" s="314">
        <v>0.41336604803483662</v>
      </c>
    </row>
    <row r="30" spans="1:53" hidden="1" x14ac:dyDescent="0.25">
      <c r="A30">
        <v>841872982</v>
      </c>
      <c r="B30" t="s">
        <v>418</v>
      </c>
      <c r="C30">
        <v>5</v>
      </c>
      <c r="D30">
        <v>2020</v>
      </c>
      <c r="E30">
        <v>2</v>
      </c>
      <c r="F30">
        <v>95</v>
      </c>
      <c r="G30">
        <v>113</v>
      </c>
      <c r="H30">
        <v>201</v>
      </c>
      <c r="I30">
        <v>188</v>
      </c>
      <c r="J30">
        <v>255</v>
      </c>
      <c r="K30">
        <v>1044</v>
      </c>
      <c r="L30">
        <v>0</v>
      </c>
      <c r="M30" t="s">
        <v>111</v>
      </c>
      <c r="N30">
        <v>9</v>
      </c>
      <c r="O30">
        <v>0</v>
      </c>
      <c r="P30" t="s">
        <v>106</v>
      </c>
      <c r="Q30" t="s">
        <v>79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100</v>
      </c>
      <c r="AB30">
        <v>12.07</v>
      </c>
      <c r="AC30">
        <v>12.07</v>
      </c>
      <c r="AD30">
        <v>100</v>
      </c>
      <c r="AE30">
        <v>0.64</v>
      </c>
      <c r="AF30">
        <v>0.64</v>
      </c>
      <c r="AG30">
        <v>100</v>
      </c>
      <c r="AH30" s="312">
        <f t="shared" si="2"/>
        <v>6.3550000000000004</v>
      </c>
      <c r="AI30" s="305">
        <f t="shared" si="0"/>
        <v>6.3550000000000009E-2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 s="323">
        <v>0</v>
      </c>
      <c r="AS30">
        <v>509973000</v>
      </c>
      <c r="AT30">
        <v>61550165</v>
      </c>
      <c r="AU30">
        <v>12.07</v>
      </c>
      <c r="AV30">
        <v>544929000</v>
      </c>
      <c r="AW30">
        <v>3514638</v>
      </c>
      <c r="AX30" s="314">
        <v>0.64</v>
      </c>
      <c r="AY30">
        <f t="shared" si="1"/>
        <v>1054902000</v>
      </c>
      <c r="AZ30">
        <f t="shared" si="1"/>
        <v>65064803</v>
      </c>
      <c r="BA30" s="314">
        <v>6.1678528432024968E-2</v>
      </c>
    </row>
    <row r="31" spans="1:53" hidden="1" x14ac:dyDescent="0.25">
      <c r="A31">
        <v>841872982</v>
      </c>
      <c r="B31" t="s">
        <v>418</v>
      </c>
      <c r="C31">
        <v>5</v>
      </c>
      <c r="D31">
        <v>2020</v>
      </c>
      <c r="E31">
        <v>2</v>
      </c>
      <c r="F31">
        <v>95</v>
      </c>
      <c r="G31">
        <v>113</v>
      </c>
      <c r="H31">
        <v>201</v>
      </c>
      <c r="I31">
        <v>188</v>
      </c>
      <c r="J31">
        <v>255</v>
      </c>
      <c r="K31">
        <v>7545</v>
      </c>
      <c r="L31">
        <v>0</v>
      </c>
      <c r="M31" t="s">
        <v>107</v>
      </c>
      <c r="N31">
        <v>2</v>
      </c>
      <c r="O31">
        <v>0</v>
      </c>
      <c r="P31" t="s">
        <v>106</v>
      </c>
      <c r="Q31" t="s">
        <v>79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100</v>
      </c>
      <c r="AB31">
        <v>3.33</v>
      </c>
      <c r="AC31">
        <v>3.33</v>
      </c>
      <c r="AD31">
        <v>100</v>
      </c>
      <c r="AE31">
        <v>100</v>
      </c>
      <c r="AF31">
        <v>100</v>
      </c>
      <c r="AG31">
        <v>100</v>
      </c>
      <c r="AH31">
        <f t="shared" si="2"/>
        <v>51.664999999999999</v>
      </c>
      <c r="AI31" s="305">
        <f t="shared" si="0"/>
        <v>0.51664999999999994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 s="323">
        <v>0</v>
      </c>
      <c r="AS31">
        <v>7648793383</v>
      </c>
      <c r="AT31">
        <v>254566875</v>
      </c>
      <c r="AU31">
        <v>3.33</v>
      </c>
      <c r="AV31">
        <v>8265100</v>
      </c>
      <c r="AW31">
        <v>8265100</v>
      </c>
      <c r="AX31" s="314">
        <v>100</v>
      </c>
      <c r="AY31">
        <f t="shared" si="1"/>
        <v>7657058483</v>
      </c>
      <c r="AZ31">
        <f t="shared" si="1"/>
        <v>262831975</v>
      </c>
      <c r="BA31" s="314">
        <v>3.4325449594453619E-2</v>
      </c>
    </row>
    <row r="32" spans="1:53" hidden="1" x14ac:dyDescent="0.25">
      <c r="A32">
        <v>841872982</v>
      </c>
      <c r="B32" t="s">
        <v>418</v>
      </c>
      <c r="C32">
        <v>5</v>
      </c>
      <c r="D32">
        <v>2020</v>
      </c>
      <c r="E32">
        <v>2</v>
      </c>
      <c r="F32">
        <v>95</v>
      </c>
      <c r="G32">
        <v>113</v>
      </c>
      <c r="H32">
        <v>201</v>
      </c>
      <c r="I32">
        <v>188</v>
      </c>
      <c r="J32">
        <v>255</v>
      </c>
      <c r="K32">
        <v>1044</v>
      </c>
      <c r="L32">
        <v>0</v>
      </c>
      <c r="M32" t="s">
        <v>111</v>
      </c>
      <c r="N32">
        <v>8</v>
      </c>
      <c r="O32">
        <v>0</v>
      </c>
      <c r="P32" t="s">
        <v>112</v>
      </c>
      <c r="Q32" t="s">
        <v>79</v>
      </c>
      <c r="R32">
        <v>0</v>
      </c>
      <c r="S32">
        <v>0</v>
      </c>
      <c r="T32">
        <v>0</v>
      </c>
      <c r="U32">
        <v>100</v>
      </c>
      <c r="V32">
        <v>98</v>
      </c>
      <c r="W32">
        <v>98</v>
      </c>
      <c r="X32">
        <v>100</v>
      </c>
      <c r="Y32">
        <v>98</v>
      </c>
      <c r="Z32">
        <v>98</v>
      </c>
      <c r="AA32">
        <v>100</v>
      </c>
      <c r="AB32">
        <v>97.6</v>
      </c>
      <c r="AC32">
        <v>97.6</v>
      </c>
      <c r="AD32">
        <v>100</v>
      </c>
      <c r="AE32">
        <v>85</v>
      </c>
      <c r="AF32">
        <v>85</v>
      </c>
      <c r="AG32">
        <v>100</v>
      </c>
      <c r="AH32">
        <f>AVERAGE(V32,Y32,AB32,AE32)</f>
        <v>94.65</v>
      </c>
      <c r="AI32" s="305">
        <f t="shared" si="0"/>
        <v>0.94650000000000001</v>
      </c>
      <c r="AJ32">
        <v>0</v>
      </c>
      <c r="AK32">
        <v>0</v>
      </c>
      <c r="AL32">
        <v>0</v>
      </c>
      <c r="AM32">
        <v>6313195225</v>
      </c>
      <c r="AN32">
        <v>6291981028</v>
      </c>
      <c r="AO32">
        <v>99.66</v>
      </c>
      <c r="AP32">
        <v>8338363713</v>
      </c>
      <c r="AQ32">
        <v>5807183777</v>
      </c>
      <c r="AR32" s="323">
        <v>69.64</v>
      </c>
      <c r="AS32">
        <v>15991652857</v>
      </c>
      <c r="AT32">
        <v>15796892187</v>
      </c>
      <c r="AU32">
        <v>98.78</v>
      </c>
      <c r="AV32">
        <v>21848310000</v>
      </c>
      <c r="AW32">
        <v>10969893399</v>
      </c>
      <c r="AX32" s="314">
        <v>50.21</v>
      </c>
      <c r="AY32">
        <f t="shared" si="1"/>
        <v>52491521795</v>
      </c>
      <c r="AZ32">
        <f t="shared" si="1"/>
        <v>38865950391</v>
      </c>
      <c r="BA32" s="314">
        <v>0.74042338766223603</v>
      </c>
    </row>
    <row r="33" spans="1:53" hidden="1" x14ac:dyDescent="0.25">
      <c r="A33">
        <v>841872982</v>
      </c>
      <c r="B33" t="s">
        <v>411</v>
      </c>
      <c r="C33">
        <v>5</v>
      </c>
      <c r="D33">
        <v>2020</v>
      </c>
      <c r="E33">
        <v>2</v>
      </c>
      <c r="F33">
        <v>95</v>
      </c>
      <c r="G33">
        <v>113</v>
      </c>
      <c r="H33">
        <v>177</v>
      </c>
      <c r="I33">
        <v>146</v>
      </c>
      <c r="J33">
        <v>240</v>
      </c>
      <c r="K33">
        <v>1032</v>
      </c>
      <c r="L33">
        <v>0</v>
      </c>
      <c r="M33" t="s">
        <v>142</v>
      </c>
      <c r="N33">
        <v>16</v>
      </c>
      <c r="O33">
        <v>0</v>
      </c>
      <c r="P33" t="s">
        <v>144</v>
      </c>
      <c r="Q33" t="s">
        <v>79</v>
      </c>
      <c r="R33">
        <v>90</v>
      </c>
      <c r="S33">
        <v>93.7</v>
      </c>
      <c r="T33">
        <v>104.11</v>
      </c>
      <c r="U33">
        <v>90</v>
      </c>
      <c r="V33">
        <v>91.5</v>
      </c>
      <c r="W33">
        <v>101.67</v>
      </c>
      <c r="X33">
        <v>90</v>
      </c>
      <c r="Y33">
        <v>94.77</v>
      </c>
      <c r="Z33">
        <v>105.3</v>
      </c>
      <c r="AA33">
        <v>90</v>
      </c>
      <c r="AB33">
        <v>97.91</v>
      </c>
      <c r="AC33">
        <v>108.79</v>
      </c>
      <c r="AD33">
        <v>90</v>
      </c>
      <c r="AE33">
        <v>94.34</v>
      </c>
      <c r="AF33">
        <v>104.82</v>
      </c>
      <c r="AG33">
        <v>90</v>
      </c>
      <c r="AH33">
        <f>AVERAGE(S33,V33,Y33,AB33,AE33)</f>
        <v>94.444000000000003</v>
      </c>
      <c r="AI33" s="305">
        <f t="shared" si="0"/>
        <v>1.0493777777777777</v>
      </c>
      <c r="AJ33">
        <v>786652740</v>
      </c>
      <c r="AK33">
        <v>775533849</v>
      </c>
      <c r="AL33">
        <v>98.59</v>
      </c>
      <c r="AM33">
        <v>4782968333</v>
      </c>
      <c r="AN33">
        <v>4756935877</v>
      </c>
      <c r="AO33">
        <v>99.46</v>
      </c>
      <c r="AP33">
        <v>4228912929</v>
      </c>
      <c r="AQ33">
        <v>4201935279</v>
      </c>
      <c r="AR33" s="323">
        <v>99.36</v>
      </c>
      <c r="AS33">
        <v>5644243645</v>
      </c>
      <c r="AT33">
        <v>5644243645</v>
      </c>
      <c r="AU33">
        <v>100</v>
      </c>
      <c r="AV33">
        <v>3620000000</v>
      </c>
      <c r="AW33">
        <v>1157000000</v>
      </c>
      <c r="AX33" s="314">
        <v>31.96</v>
      </c>
      <c r="AY33">
        <f t="shared" si="1"/>
        <v>19062777647</v>
      </c>
      <c r="AZ33">
        <f t="shared" si="1"/>
        <v>16535648650</v>
      </c>
      <c r="BA33" s="314">
        <v>0.86743122939391226</v>
      </c>
    </row>
    <row r="34" spans="1:53" x14ac:dyDescent="0.25">
      <c r="A34">
        <v>841872982</v>
      </c>
      <c r="B34" t="s">
        <v>414</v>
      </c>
      <c r="C34">
        <v>5</v>
      </c>
      <c r="D34">
        <v>2020</v>
      </c>
      <c r="E34">
        <v>2</v>
      </c>
      <c r="F34">
        <v>95</v>
      </c>
      <c r="G34">
        <v>113</v>
      </c>
      <c r="H34">
        <v>177</v>
      </c>
      <c r="I34">
        <v>147</v>
      </c>
      <c r="J34">
        <v>247</v>
      </c>
      <c r="K34">
        <v>339</v>
      </c>
      <c r="L34">
        <v>0</v>
      </c>
      <c r="M34" t="s">
        <v>128</v>
      </c>
      <c r="N34">
        <v>127</v>
      </c>
      <c r="O34">
        <v>0</v>
      </c>
      <c r="P34" t="s">
        <v>129</v>
      </c>
      <c r="Q34" t="s">
        <v>79</v>
      </c>
      <c r="R34">
        <v>0</v>
      </c>
      <c r="S34">
        <v>0</v>
      </c>
      <c r="T34">
        <v>0</v>
      </c>
      <c r="U34">
        <v>100</v>
      </c>
      <c r="V34">
        <v>98</v>
      </c>
      <c r="W34">
        <v>98</v>
      </c>
      <c r="X34">
        <v>100</v>
      </c>
      <c r="Y34">
        <v>100</v>
      </c>
      <c r="Z34">
        <v>100</v>
      </c>
      <c r="AA34">
        <v>100</v>
      </c>
      <c r="AB34">
        <v>100</v>
      </c>
      <c r="AC34">
        <v>100</v>
      </c>
      <c r="AD34">
        <v>100</v>
      </c>
      <c r="AE34">
        <v>100</v>
      </c>
      <c r="AF34">
        <v>100</v>
      </c>
      <c r="AG34">
        <v>100</v>
      </c>
      <c r="AH34">
        <f>AVERAGE(V34,Y34,AB34,AE34)</f>
        <v>99.5</v>
      </c>
      <c r="AI34" s="305">
        <f t="shared" si="0"/>
        <v>0.995</v>
      </c>
      <c r="AJ34">
        <v>0</v>
      </c>
      <c r="AK34">
        <v>0</v>
      </c>
      <c r="AL34">
        <v>0</v>
      </c>
      <c r="AM34">
        <v>517610000</v>
      </c>
      <c r="AN34">
        <v>491899000</v>
      </c>
      <c r="AO34">
        <v>95.03</v>
      </c>
      <c r="AP34">
        <v>885130539</v>
      </c>
      <c r="AQ34">
        <v>885117729</v>
      </c>
      <c r="AR34" s="323">
        <v>100</v>
      </c>
      <c r="AS34">
        <v>346534735</v>
      </c>
      <c r="AT34">
        <v>346534735</v>
      </c>
      <c r="AU34">
        <v>100</v>
      </c>
      <c r="AV34">
        <v>490284500</v>
      </c>
      <c r="AW34">
        <v>367595290</v>
      </c>
      <c r="AX34" s="314">
        <v>74.98</v>
      </c>
      <c r="AY34">
        <f t="shared" si="1"/>
        <v>2239559774</v>
      </c>
      <c r="AZ34">
        <f t="shared" si="1"/>
        <v>2091146754</v>
      </c>
      <c r="BA34" s="314">
        <v>0.93373116372110732</v>
      </c>
    </row>
    <row r="35" spans="1:53" hidden="1" x14ac:dyDescent="0.25">
      <c r="A35">
        <v>841872982</v>
      </c>
      <c r="B35" t="s">
        <v>419</v>
      </c>
      <c r="C35">
        <v>5</v>
      </c>
      <c r="D35">
        <v>2020</v>
      </c>
      <c r="E35">
        <v>2</v>
      </c>
      <c r="F35">
        <v>95</v>
      </c>
      <c r="G35">
        <v>113</v>
      </c>
      <c r="H35">
        <v>202</v>
      </c>
      <c r="I35">
        <v>190</v>
      </c>
      <c r="J35">
        <v>256</v>
      </c>
      <c r="K35">
        <v>7544</v>
      </c>
      <c r="L35">
        <v>0</v>
      </c>
      <c r="M35" t="s">
        <v>92</v>
      </c>
      <c r="N35">
        <v>4</v>
      </c>
      <c r="O35">
        <v>0</v>
      </c>
      <c r="P35" t="s">
        <v>94</v>
      </c>
      <c r="Q35" t="s">
        <v>79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100</v>
      </c>
      <c r="AB35">
        <v>100</v>
      </c>
      <c r="AC35">
        <v>100</v>
      </c>
      <c r="AD35">
        <v>100</v>
      </c>
      <c r="AE35">
        <v>100</v>
      </c>
      <c r="AF35">
        <v>100</v>
      </c>
      <c r="AG35">
        <v>100</v>
      </c>
      <c r="AH35">
        <f>AVERAGE(AB35,AE35)</f>
        <v>100</v>
      </c>
      <c r="AI35" s="305">
        <f t="shared" si="0"/>
        <v>1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 s="323">
        <v>0</v>
      </c>
      <c r="AS35">
        <v>744949633</v>
      </c>
      <c r="AT35">
        <v>642931133</v>
      </c>
      <c r="AU35">
        <v>86.31</v>
      </c>
      <c r="AV35">
        <v>945300000</v>
      </c>
      <c r="AW35">
        <v>552182530</v>
      </c>
      <c r="AX35" s="314">
        <v>58.41</v>
      </c>
      <c r="AY35">
        <f t="shared" si="1"/>
        <v>1690249633</v>
      </c>
      <c r="AZ35">
        <f t="shared" si="1"/>
        <v>1195113663</v>
      </c>
      <c r="BA35" s="314">
        <v>0.70706340629626974</v>
      </c>
    </row>
    <row r="36" spans="1:53" hidden="1" x14ac:dyDescent="0.25">
      <c r="A36">
        <v>841872982</v>
      </c>
      <c r="B36" t="s">
        <v>419</v>
      </c>
      <c r="C36">
        <v>5</v>
      </c>
      <c r="D36">
        <v>2020</v>
      </c>
      <c r="E36">
        <v>2</v>
      </c>
      <c r="F36">
        <v>95</v>
      </c>
      <c r="G36">
        <v>113</v>
      </c>
      <c r="H36">
        <v>202</v>
      </c>
      <c r="I36">
        <v>190</v>
      </c>
      <c r="J36">
        <v>256</v>
      </c>
      <c r="K36">
        <v>7544</v>
      </c>
      <c r="L36">
        <v>0</v>
      </c>
      <c r="M36" t="s">
        <v>92</v>
      </c>
      <c r="N36">
        <v>5</v>
      </c>
      <c r="O36">
        <v>0</v>
      </c>
      <c r="P36" t="s">
        <v>93</v>
      </c>
      <c r="Q36" t="s">
        <v>79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100</v>
      </c>
      <c r="AB36">
        <v>100</v>
      </c>
      <c r="AC36">
        <v>100</v>
      </c>
      <c r="AD36">
        <v>100</v>
      </c>
      <c r="AE36">
        <v>100</v>
      </c>
      <c r="AF36">
        <v>100</v>
      </c>
      <c r="AG36">
        <v>100</v>
      </c>
      <c r="AH36">
        <f>AVERAGE(AB36,AE36)</f>
        <v>100</v>
      </c>
      <c r="AI36" s="305">
        <f t="shared" si="0"/>
        <v>1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 s="323">
        <v>0</v>
      </c>
      <c r="AS36">
        <v>10482881144</v>
      </c>
      <c r="AT36">
        <v>10228804988</v>
      </c>
      <c r="AU36">
        <v>97.58</v>
      </c>
      <c r="AV36">
        <v>15130821000</v>
      </c>
      <c r="AW36">
        <v>3716416605</v>
      </c>
      <c r="AX36" s="314">
        <v>24.56</v>
      </c>
      <c r="AY36">
        <f t="shared" si="1"/>
        <v>25613702144</v>
      </c>
      <c r="AZ36">
        <f t="shared" si="1"/>
        <v>13945221593</v>
      </c>
      <c r="BA36" s="314">
        <v>0.54444381037149925</v>
      </c>
    </row>
    <row r="37" spans="1:53" hidden="1" x14ac:dyDescent="0.25">
      <c r="A37">
        <v>841872982</v>
      </c>
      <c r="B37" t="s">
        <v>419</v>
      </c>
      <c r="C37">
        <v>5</v>
      </c>
      <c r="D37">
        <v>2020</v>
      </c>
      <c r="E37">
        <v>2</v>
      </c>
      <c r="F37">
        <v>95</v>
      </c>
      <c r="G37">
        <v>113</v>
      </c>
      <c r="H37">
        <v>202</v>
      </c>
      <c r="I37">
        <v>190</v>
      </c>
      <c r="J37">
        <v>256</v>
      </c>
      <c r="K37">
        <v>7544</v>
      </c>
      <c r="L37">
        <v>0</v>
      </c>
      <c r="M37" t="s">
        <v>92</v>
      </c>
      <c r="N37">
        <v>3</v>
      </c>
      <c r="O37">
        <v>0</v>
      </c>
      <c r="P37" t="s">
        <v>95</v>
      </c>
      <c r="Q37" t="s">
        <v>421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100</v>
      </c>
      <c r="AB37">
        <v>100</v>
      </c>
      <c r="AC37">
        <v>100</v>
      </c>
      <c r="AD37">
        <v>0</v>
      </c>
      <c r="AE37">
        <v>0</v>
      </c>
      <c r="AF37">
        <v>0</v>
      </c>
      <c r="AG37">
        <v>100</v>
      </c>
      <c r="AH37">
        <f>AVERAGE(AB37)</f>
        <v>100</v>
      </c>
      <c r="AI37" s="305">
        <f t="shared" si="0"/>
        <v>1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 s="323">
        <v>0</v>
      </c>
      <c r="AS37">
        <v>19055000</v>
      </c>
      <c r="AT37">
        <v>19055000</v>
      </c>
      <c r="AU37">
        <v>100</v>
      </c>
      <c r="AV37">
        <v>0</v>
      </c>
      <c r="AW37">
        <v>0</v>
      </c>
      <c r="AX37" s="314">
        <v>0</v>
      </c>
      <c r="AY37">
        <f t="shared" si="1"/>
        <v>19055000</v>
      </c>
      <c r="AZ37">
        <f t="shared" si="1"/>
        <v>19055000</v>
      </c>
      <c r="BA37" s="314">
        <v>1</v>
      </c>
    </row>
    <row r="38" spans="1:53" hidden="1" x14ac:dyDescent="0.25">
      <c r="A38">
        <v>841872982</v>
      </c>
      <c r="B38" t="s">
        <v>419</v>
      </c>
      <c r="C38">
        <v>5</v>
      </c>
      <c r="D38">
        <v>2020</v>
      </c>
      <c r="E38">
        <v>2</v>
      </c>
      <c r="F38">
        <v>95</v>
      </c>
      <c r="G38">
        <v>113</v>
      </c>
      <c r="H38">
        <v>202</v>
      </c>
      <c r="I38">
        <v>190</v>
      </c>
      <c r="J38">
        <v>256</v>
      </c>
      <c r="K38">
        <v>7544</v>
      </c>
      <c r="L38">
        <v>0</v>
      </c>
      <c r="M38" t="s">
        <v>92</v>
      </c>
      <c r="N38">
        <v>2</v>
      </c>
      <c r="O38">
        <v>0</v>
      </c>
      <c r="P38" t="s">
        <v>96</v>
      </c>
      <c r="Q38" t="s">
        <v>79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100</v>
      </c>
      <c r="AB38">
        <v>100</v>
      </c>
      <c r="AC38">
        <v>100</v>
      </c>
      <c r="AD38">
        <v>100</v>
      </c>
      <c r="AE38">
        <v>100</v>
      </c>
      <c r="AF38">
        <v>100</v>
      </c>
      <c r="AG38">
        <v>100</v>
      </c>
      <c r="AH38">
        <f>AVERAGE(AB38,AE38)</f>
        <v>100</v>
      </c>
      <c r="AI38" s="305">
        <f t="shared" si="0"/>
        <v>1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 s="323">
        <v>0</v>
      </c>
      <c r="AS38">
        <v>1220802983</v>
      </c>
      <c r="AT38">
        <v>1220802983</v>
      </c>
      <c r="AU38">
        <v>100</v>
      </c>
      <c r="AV38">
        <v>1639003000</v>
      </c>
      <c r="AW38">
        <v>432401000</v>
      </c>
      <c r="AX38" s="314">
        <v>26.38</v>
      </c>
      <c r="AY38">
        <f t="shared" si="1"/>
        <v>2859805983</v>
      </c>
      <c r="AZ38">
        <f t="shared" si="1"/>
        <v>1653203983</v>
      </c>
      <c r="BA38" s="314">
        <v>0.57808256672914304</v>
      </c>
    </row>
    <row r="39" spans="1:53" hidden="1" x14ac:dyDescent="0.25">
      <c r="A39">
        <v>841872982</v>
      </c>
      <c r="B39" t="s">
        <v>419</v>
      </c>
      <c r="C39">
        <v>5</v>
      </c>
      <c r="D39">
        <v>2020</v>
      </c>
      <c r="E39">
        <v>2</v>
      </c>
      <c r="F39">
        <v>95</v>
      </c>
      <c r="G39">
        <v>113</v>
      </c>
      <c r="H39">
        <v>202</v>
      </c>
      <c r="I39">
        <v>190</v>
      </c>
      <c r="J39">
        <v>256</v>
      </c>
      <c r="K39">
        <v>6094</v>
      </c>
      <c r="L39">
        <v>0</v>
      </c>
      <c r="M39" t="s">
        <v>80</v>
      </c>
      <c r="N39">
        <v>47</v>
      </c>
      <c r="O39">
        <v>0</v>
      </c>
      <c r="P39" t="s">
        <v>102</v>
      </c>
      <c r="Q39" t="s">
        <v>79</v>
      </c>
      <c r="R39">
        <v>100</v>
      </c>
      <c r="S39">
        <v>92</v>
      </c>
      <c r="T39">
        <v>92</v>
      </c>
      <c r="U39">
        <v>100</v>
      </c>
      <c r="V39">
        <v>95.72</v>
      </c>
      <c r="W39">
        <v>95.72</v>
      </c>
      <c r="X39">
        <v>100</v>
      </c>
      <c r="Y39">
        <v>100</v>
      </c>
      <c r="Z39">
        <v>100</v>
      </c>
      <c r="AA39">
        <v>100</v>
      </c>
      <c r="AB39">
        <v>100</v>
      </c>
      <c r="AC39">
        <v>100</v>
      </c>
      <c r="AD39">
        <v>100</v>
      </c>
      <c r="AE39">
        <v>100</v>
      </c>
      <c r="AF39">
        <v>100</v>
      </c>
      <c r="AG39">
        <v>100</v>
      </c>
      <c r="AH39">
        <f>AVERAGE(S39,V39,Y39,AB39,AE39)</f>
        <v>97.544000000000011</v>
      </c>
      <c r="AI39" s="305">
        <f t="shared" si="0"/>
        <v>0.97544000000000008</v>
      </c>
      <c r="AJ39">
        <v>735824366</v>
      </c>
      <c r="AK39">
        <v>695608953</v>
      </c>
      <c r="AL39">
        <v>94.54</v>
      </c>
      <c r="AM39">
        <v>8899337411</v>
      </c>
      <c r="AN39">
        <v>8598834856</v>
      </c>
      <c r="AO39">
        <v>96.62</v>
      </c>
      <c r="AP39">
        <v>6096994990</v>
      </c>
      <c r="AQ39">
        <v>6096994990</v>
      </c>
      <c r="AR39" s="323">
        <v>100</v>
      </c>
      <c r="AS39">
        <v>2729146161</v>
      </c>
      <c r="AT39">
        <v>2729146161</v>
      </c>
      <c r="AU39">
        <v>100</v>
      </c>
      <c r="AV39">
        <v>3276794920</v>
      </c>
      <c r="AW39">
        <v>2197911320</v>
      </c>
      <c r="AX39" s="314">
        <v>67.08</v>
      </c>
      <c r="AY39">
        <f t="shared" si="1"/>
        <v>21738097848</v>
      </c>
      <c r="AZ39">
        <f t="shared" si="1"/>
        <v>20318496280</v>
      </c>
      <c r="BA39" s="314">
        <v>0.93469522596106036</v>
      </c>
    </row>
    <row r="40" spans="1:53" hidden="1" x14ac:dyDescent="0.25">
      <c r="A40">
        <v>841872982</v>
      </c>
      <c r="B40" t="s">
        <v>418</v>
      </c>
      <c r="C40">
        <v>5</v>
      </c>
      <c r="D40">
        <v>2020</v>
      </c>
      <c r="E40">
        <v>2</v>
      </c>
      <c r="F40">
        <v>95</v>
      </c>
      <c r="G40">
        <v>113</v>
      </c>
      <c r="H40">
        <v>201</v>
      </c>
      <c r="I40">
        <v>188</v>
      </c>
      <c r="J40">
        <v>255</v>
      </c>
      <c r="K40">
        <v>7545</v>
      </c>
      <c r="L40">
        <v>0</v>
      </c>
      <c r="M40" t="s">
        <v>107</v>
      </c>
      <c r="N40">
        <v>1</v>
      </c>
      <c r="O40">
        <v>0</v>
      </c>
      <c r="P40" t="s">
        <v>108</v>
      </c>
      <c r="Q40" t="s">
        <v>79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100</v>
      </c>
      <c r="AB40">
        <v>99.51</v>
      </c>
      <c r="AC40">
        <v>99.51</v>
      </c>
      <c r="AD40">
        <v>100</v>
      </c>
      <c r="AE40">
        <v>94.61</v>
      </c>
      <c r="AF40">
        <v>94.61</v>
      </c>
      <c r="AG40">
        <v>100</v>
      </c>
      <c r="AH40">
        <f>AVERAGE(AB40,AE40)</f>
        <v>97.06</v>
      </c>
      <c r="AI40" s="305">
        <f t="shared" si="0"/>
        <v>0.97060000000000002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 s="323">
        <v>0</v>
      </c>
      <c r="AS40">
        <v>18761589506</v>
      </c>
      <c r="AT40">
        <v>18670046075</v>
      </c>
      <c r="AU40">
        <v>99.51</v>
      </c>
      <c r="AV40">
        <v>20970874900</v>
      </c>
      <c r="AW40">
        <v>11390772973</v>
      </c>
      <c r="AX40" s="314">
        <v>54.32</v>
      </c>
      <c r="AY40">
        <f t="shared" si="1"/>
        <v>39732464406</v>
      </c>
      <c r="AZ40">
        <f t="shared" si="1"/>
        <v>30060819048</v>
      </c>
      <c r="BA40" s="314">
        <v>0.7565807834326157</v>
      </c>
    </row>
    <row r="41" spans="1:53" hidden="1" x14ac:dyDescent="0.25">
      <c r="A41">
        <v>841872982</v>
      </c>
      <c r="B41" t="s">
        <v>411</v>
      </c>
      <c r="C41">
        <v>5</v>
      </c>
      <c r="D41">
        <v>2020</v>
      </c>
      <c r="E41">
        <v>2</v>
      </c>
      <c r="F41">
        <v>95</v>
      </c>
      <c r="G41">
        <v>113</v>
      </c>
      <c r="H41">
        <v>177</v>
      </c>
      <c r="I41">
        <v>146</v>
      </c>
      <c r="J41">
        <v>240</v>
      </c>
      <c r="K41">
        <v>1032</v>
      </c>
      <c r="L41">
        <v>0</v>
      </c>
      <c r="M41" t="s">
        <v>142</v>
      </c>
      <c r="N41">
        <v>7</v>
      </c>
      <c r="O41">
        <v>0</v>
      </c>
      <c r="P41" t="s">
        <v>146</v>
      </c>
      <c r="Q41" t="s">
        <v>79</v>
      </c>
      <c r="R41">
        <v>100</v>
      </c>
      <c r="S41">
        <v>100</v>
      </c>
      <c r="T41">
        <v>100</v>
      </c>
      <c r="U41">
        <v>100</v>
      </c>
      <c r="V41">
        <v>96.02</v>
      </c>
      <c r="W41">
        <v>96.02</v>
      </c>
      <c r="X41">
        <v>100</v>
      </c>
      <c r="Y41">
        <v>95.03</v>
      </c>
      <c r="Z41">
        <v>95.03</v>
      </c>
      <c r="AA41">
        <v>100</v>
      </c>
      <c r="AB41">
        <v>99.09</v>
      </c>
      <c r="AC41">
        <v>99.09</v>
      </c>
      <c r="AD41">
        <v>100</v>
      </c>
      <c r="AE41">
        <v>56.23</v>
      </c>
      <c r="AF41">
        <v>56.23</v>
      </c>
      <c r="AG41">
        <v>100</v>
      </c>
      <c r="AH41">
        <f>AVERAGE(S41,V41,Y41,AB41,AE41)</f>
        <v>89.274000000000001</v>
      </c>
      <c r="AI41" s="305">
        <f t="shared" si="0"/>
        <v>0.89273999999999998</v>
      </c>
      <c r="AJ41">
        <v>917400646</v>
      </c>
      <c r="AK41">
        <v>814455640</v>
      </c>
      <c r="AL41">
        <v>88.78</v>
      </c>
      <c r="AM41">
        <v>11641766841</v>
      </c>
      <c r="AN41">
        <v>11219117960</v>
      </c>
      <c r="AO41">
        <v>96.37</v>
      </c>
      <c r="AP41">
        <v>8007639736</v>
      </c>
      <c r="AQ41">
        <v>7531961171</v>
      </c>
      <c r="AR41" s="323">
        <v>94.06</v>
      </c>
      <c r="AS41">
        <v>7575571167</v>
      </c>
      <c r="AT41">
        <v>7568769475</v>
      </c>
      <c r="AU41">
        <v>99.91</v>
      </c>
      <c r="AV41">
        <v>17899864000</v>
      </c>
      <c r="AW41">
        <v>7947167651</v>
      </c>
      <c r="AX41" s="314">
        <v>44.4</v>
      </c>
      <c r="AY41">
        <f t="shared" si="1"/>
        <v>46042242390</v>
      </c>
      <c r="AZ41">
        <f t="shared" si="1"/>
        <v>35081471897</v>
      </c>
      <c r="BA41" s="314">
        <v>0.76194099322624242</v>
      </c>
    </row>
    <row r="42" spans="1:53" hidden="1" x14ac:dyDescent="0.25">
      <c r="A42">
        <v>841872982</v>
      </c>
      <c r="B42" t="s">
        <v>412</v>
      </c>
      <c r="C42">
        <v>5</v>
      </c>
      <c r="D42">
        <v>2020</v>
      </c>
      <c r="E42">
        <v>2</v>
      </c>
      <c r="F42" s="1">
        <v>95</v>
      </c>
      <c r="G42">
        <v>113</v>
      </c>
      <c r="H42">
        <v>177</v>
      </c>
      <c r="I42">
        <v>146</v>
      </c>
      <c r="J42">
        <v>241</v>
      </c>
      <c r="K42">
        <v>1004</v>
      </c>
      <c r="L42">
        <v>0</v>
      </c>
      <c r="M42" t="s">
        <v>137</v>
      </c>
      <c r="N42">
        <v>1</v>
      </c>
      <c r="O42">
        <v>1</v>
      </c>
      <c r="P42" t="s">
        <v>140</v>
      </c>
      <c r="Q42" t="s">
        <v>82</v>
      </c>
      <c r="R42">
        <v>80</v>
      </c>
      <c r="S42">
        <v>80</v>
      </c>
      <c r="T42">
        <v>100</v>
      </c>
      <c r="U42">
        <v>20</v>
      </c>
      <c r="V42">
        <v>20</v>
      </c>
      <c r="W42">
        <v>100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100</v>
      </c>
      <c r="AH42">
        <v>100</v>
      </c>
      <c r="AI42" s="305">
        <f t="shared" si="0"/>
        <v>1</v>
      </c>
      <c r="AJ42">
        <v>180347732</v>
      </c>
      <c r="AK42">
        <v>174382751</v>
      </c>
      <c r="AL42">
        <v>96.69</v>
      </c>
      <c r="AM42">
        <v>2184094589</v>
      </c>
      <c r="AN42">
        <v>2172583293</v>
      </c>
      <c r="AO42">
        <v>99.47</v>
      </c>
      <c r="AP42">
        <v>0</v>
      </c>
      <c r="AQ42">
        <v>0</v>
      </c>
      <c r="AR42" s="323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 s="314">
        <v>0</v>
      </c>
      <c r="AY42">
        <f t="shared" si="1"/>
        <v>2364442321</v>
      </c>
      <c r="AZ42">
        <f t="shared" si="1"/>
        <v>2346966044</v>
      </c>
      <c r="BA42" s="314">
        <v>0.99260871079629098</v>
      </c>
    </row>
    <row r="43" spans="1:53" hidden="1" x14ac:dyDescent="0.25">
      <c r="A43">
        <v>841872982</v>
      </c>
      <c r="B43" t="s">
        <v>418</v>
      </c>
      <c r="C43">
        <v>5</v>
      </c>
      <c r="D43">
        <v>2020</v>
      </c>
      <c r="E43">
        <v>2</v>
      </c>
      <c r="F43" s="1">
        <v>95</v>
      </c>
      <c r="G43">
        <v>113</v>
      </c>
      <c r="H43">
        <v>201</v>
      </c>
      <c r="I43">
        <v>188</v>
      </c>
      <c r="J43">
        <v>255</v>
      </c>
      <c r="K43">
        <v>1044</v>
      </c>
      <c r="L43">
        <v>0</v>
      </c>
      <c r="M43" t="s">
        <v>111</v>
      </c>
      <c r="N43">
        <v>1</v>
      </c>
      <c r="O43">
        <v>1</v>
      </c>
      <c r="P43" t="s">
        <v>118</v>
      </c>
      <c r="Q43" t="s">
        <v>81</v>
      </c>
      <c r="R43">
        <v>76</v>
      </c>
      <c r="S43">
        <v>89.14</v>
      </c>
      <c r="T43">
        <v>117.29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76</v>
      </c>
      <c r="AH43">
        <v>89.14</v>
      </c>
      <c r="AI43" s="305">
        <f t="shared" si="0"/>
        <v>1.1728947368421052</v>
      </c>
      <c r="AJ43">
        <v>4214491310</v>
      </c>
      <c r="AK43">
        <v>3627728383</v>
      </c>
      <c r="AL43">
        <v>86.08</v>
      </c>
      <c r="AM43">
        <v>0</v>
      </c>
      <c r="AN43">
        <v>0</v>
      </c>
      <c r="AO43">
        <v>0</v>
      </c>
      <c r="AP43">
        <v>0</v>
      </c>
      <c r="AQ43">
        <v>0</v>
      </c>
      <c r="AR43" s="32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 s="314">
        <v>0</v>
      </c>
      <c r="AY43">
        <f t="shared" si="1"/>
        <v>4214491310</v>
      </c>
      <c r="AZ43">
        <f t="shared" si="1"/>
        <v>3627728383</v>
      </c>
      <c r="BA43" s="314">
        <v>0.8607749111719013</v>
      </c>
    </row>
    <row r="44" spans="1:53" hidden="1" x14ac:dyDescent="0.25">
      <c r="A44">
        <v>841872982</v>
      </c>
      <c r="B44" t="s">
        <v>406</v>
      </c>
      <c r="C44">
        <v>5</v>
      </c>
      <c r="D44">
        <v>2020</v>
      </c>
      <c r="E44">
        <v>2</v>
      </c>
      <c r="F44" s="1">
        <v>95</v>
      </c>
      <c r="G44">
        <v>113</v>
      </c>
      <c r="H44">
        <v>177</v>
      </c>
      <c r="I44">
        <v>144</v>
      </c>
      <c r="J44">
        <v>231</v>
      </c>
      <c r="K44">
        <v>1032</v>
      </c>
      <c r="L44">
        <v>0</v>
      </c>
      <c r="M44" t="s">
        <v>142</v>
      </c>
      <c r="N44">
        <v>10</v>
      </c>
      <c r="O44">
        <v>1</v>
      </c>
      <c r="P44" t="s">
        <v>422</v>
      </c>
      <c r="Q44" t="s">
        <v>79</v>
      </c>
      <c r="R44">
        <v>36</v>
      </c>
      <c r="S44">
        <v>36</v>
      </c>
      <c r="T44">
        <v>100</v>
      </c>
      <c r="U44">
        <v>44</v>
      </c>
      <c r="V44">
        <v>43</v>
      </c>
      <c r="W44">
        <v>97.73</v>
      </c>
      <c r="X44">
        <v>29</v>
      </c>
      <c r="Y44">
        <v>29</v>
      </c>
      <c r="Z44">
        <v>100</v>
      </c>
      <c r="AA44">
        <v>43</v>
      </c>
      <c r="AB44">
        <v>43</v>
      </c>
      <c r="AC44">
        <v>100</v>
      </c>
      <c r="AD44">
        <v>6</v>
      </c>
      <c r="AE44">
        <v>6</v>
      </c>
      <c r="AF44">
        <v>100</v>
      </c>
      <c r="AG44">
        <v>157</v>
      </c>
      <c r="AH44">
        <v>157</v>
      </c>
      <c r="AI44" s="305">
        <f t="shared" si="0"/>
        <v>1</v>
      </c>
      <c r="AJ44">
        <v>3644158747</v>
      </c>
      <c r="AK44">
        <v>3585879824</v>
      </c>
      <c r="AL44">
        <v>98.4</v>
      </c>
      <c r="AM44">
        <v>9762326651</v>
      </c>
      <c r="AN44">
        <v>9743562671</v>
      </c>
      <c r="AO44">
        <v>99.81</v>
      </c>
      <c r="AP44">
        <v>4897478583</v>
      </c>
      <c r="AQ44">
        <v>4726092566</v>
      </c>
      <c r="AR44" s="323">
        <v>96.5</v>
      </c>
      <c r="AS44">
        <v>5121131606</v>
      </c>
      <c r="AT44">
        <v>4870095884</v>
      </c>
      <c r="AU44">
        <v>95.1</v>
      </c>
      <c r="AV44">
        <v>5180242413</v>
      </c>
      <c r="AW44">
        <v>517738779</v>
      </c>
      <c r="AX44" s="314">
        <v>9.99</v>
      </c>
      <c r="AY44">
        <f t="shared" si="1"/>
        <v>28605338000</v>
      </c>
      <c r="AZ44">
        <f t="shared" si="1"/>
        <v>23443369724</v>
      </c>
      <c r="BA44" s="314">
        <v>0.81954527941603073</v>
      </c>
    </row>
    <row r="45" spans="1:53" hidden="1" x14ac:dyDescent="0.25">
      <c r="A45">
        <v>841872982</v>
      </c>
      <c r="B45" t="s">
        <v>404</v>
      </c>
      <c r="C45">
        <v>5</v>
      </c>
      <c r="D45">
        <v>2020</v>
      </c>
      <c r="E45">
        <v>2</v>
      </c>
      <c r="F45" s="1">
        <v>95</v>
      </c>
      <c r="G45">
        <v>113</v>
      </c>
      <c r="H45">
        <v>177</v>
      </c>
      <c r="I45">
        <v>143</v>
      </c>
      <c r="J45">
        <v>224</v>
      </c>
      <c r="K45">
        <v>1032</v>
      </c>
      <c r="L45">
        <v>0</v>
      </c>
      <c r="M45" t="s">
        <v>142</v>
      </c>
      <c r="N45">
        <v>1</v>
      </c>
      <c r="O45">
        <v>1</v>
      </c>
      <c r="P45" t="s">
        <v>165</v>
      </c>
      <c r="Q45" t="s">
        <v>79</v>
      </c>
      <c r="R45">
        <v>104.25</v>
      </c>
      <c r="S45">
        <v>104.25</v>
      </c>
      <c r="T45">
        <v>100</v>
      </c>
      <c r="U45">
        <v>785.72</v>
      </c>
      <c r="V45">
        <v>765.72</v>
      </c>
      <c r="W45">
        <v>97.45</v>
      </c>
      <c r="X45">
        <v>527.1</v>
      </c>
      <c r="Y45">
        <v>527.1</v>
      </c>
      <c r="Z45">
        <v>100</v>
      </c>
      <c r="AA45">
        <v>555</v>
      </c>
      <c r="AB45">
        <v>522.17999999999995</v>
      </c>
      <c r="AC45">
        <v>94.09</v>
      </c>
      <c r="AD45">
        <v>680.75</v>
      </c>
      <c r="AE45">
        <v>437.24</v>
      </c>
      <c r="AF45">
        <v>64.23</v>
      </c>
      <c r="AG45">
        <v>2600</v>
      </c>
      <c r="AH45">
        <v>2356.4899999999998</v>
      </c>
      <c r="AI45" s="305">
        <f t="shared" si="0"/>
        <v>0.90634230769230761</v>
      </c>
      <c r="AJ45">
        <v>10869211397</v>
      </c>
      <c r="AK45">
        <v>10869000535</v>
      </c>
      <c r="AL45">
        <v>100</v>
      </c>
      <c r="AM45">
        <v>16340706999</v>
      </c>
      <c r="AN45">
        <v>15354066185</v>
      </c>
      <c r="AO45">
        <v>93.96</v>
      </c>
      <c r="AP45">
        <v>7469262741</v>
      </c>
      <c r="AQ45">
        <v>7104709904</v>
      </c>
      <c r="AR45" s="323">
        <v>95.12</v>
      </c>
      <c r="AS45">
        <v>18128148270</v>
      </c>
      <c r="AT45">
        <v>18128148270</v>
      </c>
      <c r="AU45">
        <v>100</v>
      </c>
      <c r="AV45">
        <v>12000000000</v>
      </c>
      <c r="AW45">
        <v>0</v>
      </c>
      <c r="AX45" s="314">
        <v>0</v>
      </c>
      <c r="AY45">
        <f t="shared" si="1"/>
        <v>64807329407</v>
      </c>
      <c r="AZ45">
        <f t="shared" si="1"/>
        <v>51455924894</v>
      </c>
      <c r="BA45" s="314">
        <v>0.7939831090839875</v>
      </c>
    </row>
    <row r="46" spans="1:53" hidden="1" x14ac:dyDescent="0.25">
      <c r="A46">
        <v>841872982</v>
      </c>
      <c r="B46" t="s">
        <v>404</v>
      </c>
      <c r="C46">
        <v>5</v>
      </c>
      <c r="D46">
        <v>2020</v>
      </c>
      <c r="E46">
        <v>2</v>
      </c>
      <c r="F46" s="1">
        <v>95</v>
      </c>
      <c r="G46">
        <v>113</v>
      </c>
      <c r="H46">
        <v>177</v>
      </c>
      <c r="I46">
        <v>143</v>
      </c>
      <c r="J46">
        <v>224</v>
      </c>
      <c r="K46">
        <v>1032</v>
      </c>
      <c r="L46">
        <v>0</v>
      </c>
      <c r="M46" t="s">
        <v>142</v>
      </c>
      <c r="N46">
        <v>4</v>
      </c>
      <c r="O46">
        <v>1</v>
      </c>
      <c r="P46" t="s">
        <v>423</v>
      </c>
      <c r="Q46" t="s">
        <v>79</v>
      </c>
      <c r="R46">
        <v>1355</v>
      </c>
      <c r="S46">
        <v>1355</v>
      </c>
      <c r="T46">
        <v>100</v>
      </c>
      <c r="U46">
        <v>4456</v>
      </c>
      <c r="V46">
        <v>4256</v>
      </c>
      <c r="W46">
        <v>95.51</v>
      </c>
      <c r="X46">
        <v>7322</v>
      </c>
      <c r="Y46">
        <v>7322</v>
      </c>
      <c r="Z46">
        <v>100</v>
      </c>
      <c r="AA46">
        <v>8532</v>
      </c>
      <c r="AB46">
        <v>8532</v>
      </c>
      <c r="AC46">
        <v>100</v>
      </c>
      <c r="AD46">
        <v>4757</v>
      </c>
      <c r="AE46">
        <v>4757</v>
      </c>
      <c r="AF46">
        <v>100</v>
      </c>
      <c r="AG46">
        <v>26222</v>
      </c>
      <c r="AH46">
        <v>26222</v>
      </c>
      <c r="AI46" s="305">
        <f t="shared" si="0"/>
        <v>1</v>
      </c>
      <c r="AJ46">
        <v>6603226183</v>
      </c>
      <c r="AK46">
        <v>6603120752</v>
      </c>
      <c r="AL46">
        <v>100</v>
      </c>
      <c r="AM46">
        <v>8170353499</v>
      </c>
      <c r="AN46">
        <v>7677033092</v>
      </c>
      <c r="AO46">
        <v>93.96</v>
      </c>
      <c r="AP46">
        <v>3734631371</v>
      </c>
      <c r="AQ46">
        <v>3552354952</v>
      </c>
      <c r="AR46" s="323">
        <v>95.12</v>
      </c>
      <c r="AS46">
        <v>16248490646</v>
      </c>
      <c r="AT46">
        <v>16077589708</v>
      </c>
      <c r="AU46">
        <v>98.95</v>
      </c>
      <c r="AV46">
        <v>10000000000</v>
      </c>
      <c r="AW46">
        <v>0</v>
      </c>
      <c r="AX46" s="314">
        <v>0</v>
      </c>
      <c r="AY46">
        <f t="shared" si="1"/>
        <v>44756701699</v>
      </c>
      <c r="AZ46">
        <f t="shared" si="1"/>
        <v>33910098504</v>
      </c>
      <c r="BA46" s="314">
        <v>0.75765409909009573</v>
      </c>
    </row>
    <row r="47" spans="1:53" x14ac:dyDescent="0.25">
      <c r="A47">
        <v>841872982</v>
      </c>
      <c r="B47" t="s">
        <v>405</v>
      </c>
      <c r="C47">
        <v>5</v>
      </c>
      <c r="D47">
        <v>2020</v>
      </c>
      <c r="E47">
        <v>2</v>
      </c>
      <c r="F47" s="1">
        <v>95</v>
      </c>
      <c r="G47">
        <v>113</v>
      </c>
      <c r="H47">
        <v>177</v>
      </c>
      <c r="I47">
        <v>144</v>
      </c>
      <c r="J47">
        <v>230</v>
      </c>
      <c r="K47">
        <v>339</v>
      </c>
      <c r="L47">
        <v>0</v>
      </c>
      <c r="M47" t="s">
        <v>128</v>
      </c>
      <c r="N47">
        <v>121</v>
      </c>
      <c r="O47">
        <v>1</v>
      </c>
      <c r="P47" t="s">
        <v>162</v>
      </c>
      <c r="Q47" t="s">
        <v>79</v>
      </c>
      <c r="R47">
        <v>10</v>
      </c>
      <c r="S47">
        <v>10</v>
      </c>
      <c r="T47">
        <v>100</v>
      </c>
      <c r="U47">
        <v>25</v>
      </c>
      <c r="V47">
        <v>23.33</v>
      </c>
      <c r="W47">
        <v>93.32</v>
      </c>
      <c r="X47">
        <v>31.67</v>
      </c>
      <c r="Y47">
        <v>27.67</v>
      </c>
      <c r="Z47">
        <v>87.37</v>
      </c>
      <c r="AA47">
        <v>36</v>
      </c>
      <c r="AB47">
        <v>36</v>
      </c>
      <c r="AC47">
        <v>100</v>
      </c>
      <c r="AD47">
        <v>3</v>
      </c>
      <c r="AE47">
        <v>3</v>
      </c>
      <c r="AF47">
        <v>100</v>
      </c>
      <c r="AG47">
        <v>100</v>
      </c>
      <c r="AH47">
        <v>100</v>
      </c>
      <c r="AI47" s="305">
        <f t="shared" si="0"/>
        <v>1</v>
      </c>
      <c r="AJ47">
        <v>776000000</v>
      </c>
      <c r="AK47">
        <v>691467337</v>
      </c>
      <c r="AL47">
        <v>89.11</v>
      </c>
      <c r="AM47">
        <v>1158039329</v>
      </c>
      <c r="AN47">
        <v>1000987529</v>
      </c>
      <c r="AO47">
        <v>86.44</v>
      </c>
      <c r="AP47">
        <v>734562136</v>
      </c>
      <c r="AQ47">
        <v>694037424</v>
      </c>
      <c r="AR47" s="323">
        <v>94.48</v>
      </c>
      <c r="AS47">
        <v>4622024869</v>
      </c>
      <c r="AT47">
        <v>4538959478</v>
      </c>
      <c r="AU47">
        <v>98.2</v>
      </c>
      <c r="AV47">
        <v>4766635333</v>
      </c>
      <c r="AW47">
        <v>990135000</v>
      </c>
      <c r="AX47" s="314">
        <v>20.77</v>
      </c>
      <c r="AY47">
        <f t="shared" si="1"/>
        <v>12057261667</v>
      </c>
      <c r="AZ47">
        <f t="shared" si="1"/>
        <v>7915586768</v>
      </c>
      <c r="BA47" s="314">
        <v>0.65649954248438391</v>
      </c>
    </row>
    <row r="48" spans="1:53" hidden="1" x14ac:dyDescent="0.25">
      <c r="A48">
        <v>841872982</v>
      </c>
      <c r="B48" t="s">
        <v>416</v>
      </c>
      <c r="C48">
        <v>5</v>
      </c>
      <c r="D48">
        <v>2020</v>
      </c>
      <c r="E48">
        <v>2</v>
      </c>
      <c r="F48" s="1">
        <v>95</v>
      </c>
      <c r="G48">
        <v>113</v>
      </c>
      <c r="H48">
        <v>188</v>
      </c>
      <c r="I48">
        <v>162</v>
      </c>
      <c r="J48">
        <v>252</v>
      </c>
      <c r="K48">
        <v>1183</v>
      </c>
      <c r="L48">
        <v>0</v>
      </c>
      <c r="M48" t="s">
        <v>49</v>
      </c>
      <c r="N48">
        <v>3</v>
      </c>
      <c r="O48">
        <v>1</v>
      </c>
      <c r="P48" t="s">
        <v>125</v>
      </c>
      <c r="Q48" t="s">
        <v>79</v>
      </c>
      <c r="R48">
        <v>10</v>
      </c>
      <c r="S48">
        <v>10</v>
      </c>
      <c r="T48">
        <v>100</v>
      </c>
      <c r="U48">
        <v>25</v>
      </c>
      <c r="V48">
        <v>25</v>
      </c>
      <c r="W48">
        <v>100</v>
      </c>
      <c r="X48">
        <v>30</v>
      </c>
      <c r="Y48">
        <v>30</v>
      </c>
      <c r="Z48">
        <v>100</v>
      </c>
      <c r="AA48">
        <v>35</v>
      </c>
      <c r="AB48">
        <v>35</v>
      </c>
      <c r="AC48">
        <v>100</v>
      </c>
      <c r="AD48">
        <v>0</v>
      </c>
      <c r="AE48">
        <v>0</v>
      </c>
      <c r="AF48">
        <v>0</v>
      </c>
      <c r="AG48">
        <v>100</v>
      </c>
      <c r="AH48">
        <v>100</v>
      </c>
      <c r="AI48" s="305">
        <f t="shared" si="0"/>
        <v>1</v>
      </c>
      <c r="AJ48">
        <v>552722449</v>
      </c>
      <c r="AK48">
        <v>552722449</v>
      </c>
      <c r="AL48">
        <v>100</v>
      </c>
      <c r="AM48">
        <v>1372641200</v>
      </c>
      <c r="AN48">
        <v>1372641200</v>
      </c>
      <c r="AO48">
        <v>100</v>
      </c>
      <c r="AP48">
        <v>2254075000</v>
      </c>
      <c r="AQ48">
        <v>2254075000</v>
      </c>
      <c r="AR48" s="323">
        <v>100</v>
      </c>
      <c r="AS48">
        <v>76500000</v>
      </c>
      <c r="AT48">
        <v>76500000</v>
      </c>
      <c r="AU48">
        <v>100</v>
      </c>
      <c r="AV48">
        <v>0</v>
      </c>
      <c r="AW48">
        <v>0</v>
      </c>
      <c r="AX48" s="314">
        <v>0</v>
      </c>
      <c r="AY48">
        <f t="shared" si="1"/>
        <v>4255938649</v>
      </c>
      <c r="AZ48">
        <f t="shared" si="1"/>
        <v>4255938649</v>
      </c>
      <c r="BA48" s="314">
        <v>1</v>
      </c>
    </row>
    <row r="49" spans="1:53" hidden="1" x14ac:dyDescent="0.25">
      <c r="A49">
        <v>841872982</v>
      </c>
      <c r="B49" t="s">
        <v>420</v>
      </c>
      <c r="C49">
        <v>5</v>
      </c>
      <c r="D49">
        <v>2020</v>
      </c>
      <c r="E49">
        <v>2</v>
      </c>
      <c r="F49">
        <v>95</v>
      </c>
      <c r="G49">
        <v>113</v>
      </c>
      <c r="H49">
        <v>203</v>
      </c>
      <c r="I49">
        <v>192</v>
      </c>
      <c r="J49">
        <v>259</v>
      </c>
      <c r="K49">
        <v>967</v>
      </c>
      <c r="L49">
        <v>0</v>
      </c>
      <c r="M49" t="s">
        <v>84</v>
      </c>
      <c r="N49">
        <v>13</v>
      </c>
      <c r="O49">
        <v>1</v>
      </c>
      <c r="P49" t="s">
        <v>88</v>
      </c>
      <c r="Q49" t="s">
        <v>79</v>
      </c>
      <c r="R49">
        <v>10</v>
      </c>
      <c r="S49">
        <v>10</v>
      </c>
      <c r="T49">
        <v>100</v>
      </c>
      <c r="U49">
        <v>30</v>
      </c>
      <c r="V49">
        <v>30</v>
      </c>
      <c r="W49">
        <v>100</v>
      </c>
      <c r="X49">
        <v>30</v>
      </c>
      <c r="Y49">
        <v>28</v>
      </c>
      <c r="Z49">
        <v>93.33</v>
      </c>
      <c r="AA49">
        <v>31</v>
      </c>
      <c r="AB49">
        <v>31</v>
      </c>
      <c r="AC49">
        <v>100</v>
      </c>
      <c r="AD49">
        <v>1</v>
      </c>
      <c r="AE49">
        <v>1</v>
      </c>
      <c r="AF49">
        <v>100</v>
      </c>
      <c r="AG49">
        <v>100</v>
      </c>
      <c r="AH49">
        <v>100</v>
      </c>
      <c r="AI49" s="305">
        <f t="shared" si="0"/>
        <v>1</v>
      </c>
      <c r="AJ49">
        <v>2410212094</v>
      </c>
      <c r="AK49">
        <v>2365278425</v>
      </c>
      <c r="AL49">
        <v>98.14</v>
      </c>
      <c r="AM49">
        <v>1866653649</v>
      </c>
      <c r="AN49">
        <v>1727098253</v>
      </c>
      <c r="AO49">
        <v>92.52</v>
      </c>
      <c r="AP49">
        <v>2941574794</v>
      </c>
      <c r="AQ49">
        <v>2295377623</v>
      </c>
      <c r="AR49" s="323">
        <v>78.03</v>
      </c>
      <c r="AS49">
        <v>7343180853</v>
      </c>
      <c r="AT49">
        <v>7343180853</v>
      </c>
      <c r="AU49">
        <v>100</v>
      </c>
      <c r="AV49">
        <v>2325515595</v>
      </c>
      <c r="AW49">
        <v>303459415</v>
      </c>
      <c r="AX49" s="314">
        <v>13.05</v>
      </c>
      <c r="AY49">
        <f t="shared" si="1"/>
        <v>16887136985</v>
      </c>
      <c r="AZ49">
        <f t="shared" si="1"/>
        <v>14034394569</v>
      </c>
      <c r="BA49" s="314">
        <v>0.83107009681191391</v>
      </c>
    </row>
    <row r="50" spans="1:53" x14ac:dyDescent="0.25">
      <c r="A50">
        <v>841872982</v>
      </c>
      <c r="B50" t="s">
        <v>405</v>
      </c>
      <c r="C50">
        <v>5</v>
      </c>
      <c r="D50">
        <v>2020</v>
      </c>
      <c r="E50">
        <v>2</v>
      </c>
      <c r="F50">
        <v>95</v>
      </c>
      <c r="G50">
        <v>113</v>
      </c>
      <c r="H50">
        <v>177</v>
      </c>
      <c r="I50">
        <v>144</v>
      </c>
      <c r="J50">
        <v>230</v>
      </c>
      <c r="K50">
        <v>339</v>
      </c>
      <c r="L50">
        <v>0</v>
      </c>
      <c r="M50" t="s">
        <v>128</v>
      </c>
      <c r="N50">
        <v>120</v>
      </c>
      <c r="O50">
        <v>1</v>
      </c>
      <c r="P50" t="s">
        <v>163</v>
      </c>
      <c r="Q50" t="s">
        <v>82</v>
      </c>
      <c r="R50">
        <v>25</v>
      </c>
      <c r="S50">
        <v>21</v>
      </c>
      <c r="T50">
        <v>84</v>
      </c>
      <c r="U50">
        <v>79</v>
      </c>
      <c r="V50">
        <v>79</v>
      </c>
      <c r="W50">
        <v>100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100</v>
      </c>
      <c r="AH50">
        <v>100</v>
      </c>
      <c r="AI50" s="305">
        <f t="shared" si="0"/>
        <v>1</v>
      </c>
      <c r="AJ50">
        <v>2660145799</v>
      </c>
      <c r="AK50">
        <v>2314811027</v>
      </c>
      <c r="AL50">
        <v>87.02</v>
      </c>
      <c r="AM50">
        <v>4112805403</v>
      </c>
      <c r="AN50">
        <v>4046002390</v>
      </c>
      <c r="AO50">
        <v>98.38</v>
      </c>
      <c r="AP50">
        <v>0</v>
      </c>
      <c r="AQ50">
        <v>0</v>
      </c>
      <c r="AR50" s="323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 s="314">
        <v>0</v>
      </c>
      <c r="AY50">
        <f t="shared" si="1"/>
        <v>6772951202</v>
      </c>
      <c r="AZ50">
        <f t="shared" si="1"/>
        <v>6360813417</v>
      </c>
      <c r="BA50" s="314">
        <v>0.93914945306585129</v>
      </c>
    </row>
    <row r="51" spans="1:53" hidden="1" x14ac:dyDescent="0.25">
      <c r="A51">
        <v>841872982</v>
      </c>
      <c r="B51" t="s">
        <v>413</v>
      </c>
      <c r="C51">
        <v>5</v>
      </c>
      <c r="D51">
        <v>2020</v>
      </c>
      <c r="E51">
        <v>2</v>
      </c>
      <c r="F51">
        <v>95</v>
      </c>
      <c r="G51">
        <v>113</v>
      </c>
      <c r="H51">
        <v>177</v>
      </c>
      <c r="I51">
        <v>146</v>
      </c>
      <c r="J51">
        <v>242</v>
      </c>
      <c r="K51">
        <v>1004</v>
      </c>
      <c r="L51">
        <v>0</v>
      </c>
      <c r="M51" t="s">
        <v>137</v>
      </c>
      <c r="N51">
        <v>7</v>
      </c>
      <c r="O51">
        <v>1</v>
      </c>
      <c r="P51" t="s">
        <v>138</v>
      </c>
      <c r="Q51" t="s">
        <v>82</v>
      </c>
      <c r="R51">
        <v>70</v>
      </c>
      <c r="S51">
        <v>70</v>
      </c>
      <c r="T51">
        <v>100</v>
      </c>
      <c r="U51">
        <v>30</v>
      </c>
      <c r="V51">
        <v>30</v>
      </c>
      <c r="W51">
        <v>100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100</v>
      </c>
      <c r="AH51">
        <v>100</v>
      </c>
      <c r="AI51" s="305">
        <f t="shared" si="0"/>
        <v>1</v>
      </c>
      <c r="AJ51">
        <v>78091000</v>
      </c>
      <c r="AK51">
        <v>75659783</v>
      </c>
      <c r="AL51">
        <v>96.89</v>
      </c>
      <c r="AM51">
        <v>196000000</v>
      </c>
      <c r="AN51">
        <v>157655000</v>
      </c>
      <c r="AO51">
        <v>80.44</v>
      </c>
      <c r="AP51">
        <v>0</v>
      </c>
      <c r="AQ51">
        <v>0</v>
      </c>
      <c r="AR51" s="323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 s="314">
        <v>0</v>
      </c>
      <c r="AY51">
        <f t="shared" si="1"/>
        <v>274091000</v>
      </c>
      <c r="AZ51">
        <f t="shared" si="1"/>
        <v>233314783</v>
      </c>
      <c r="BA51" s="314">
        <v>0.85123109843081313</v>
      </c>
    </row>
    <row r="52" spans="1:53" hidden="1" x14ac:dyDescent="0.25">
      <c r="A52">
        <v>841872982</v>
      </c>
      <c r="B52" t="s">
        <v>420</v>
      </c>
      <c r="C52">
        <v>5</v>
      </c>
      <c r="D52">
        <v>2020</v>
      </c>
      <c r="E52">
        <v>2</v>
      </c>
      <c r="F52">
        <v>95</v>
      </c>
      <c r="G52">
        <v>113</v>
      </c>
      <c r="H52">
        <v>203</v>
      </c>
      <c r="I52">
        <v>192</v>
      </c>
      <c r="J52">
        <v>259</v>
      </c>
      <c r="K52">
        <v>967</v>
      </c>
      <c r="L52">
        <v>0</v>
      </c>
      <c r="M52" t="s">
        <v>84</v>
      </c>
      <c r="N52">
        <v>11</v>
      </c>
      <c r="O52">
        <v>1</v>
      </c>
      <c r="P52" t="s">
        <v>90</v>
      </c>
      <c r="Q52" t="s">
        <v>79</v>
      </c>
      <c r="R52">
        <v>0.1</v>
      </c>
      <c r="S52">
        <v>0.1</v>
      </c>
      <c r="T52">
        <v>100</v>
      </c>
      <c r="U52">
        <v>0.3</v>
      </c>
      <c r="V52">
        <v>0.3</v>
      </c>
      <c r="W52">
        <v>100</v>
      </c>
      <c r="X52">
        <v>0.3</v>
      </c>
      <c r="Y52">
        <v>0.3</v>
      </c>
      <c r="Z52">
        <v>100</v>
      </c>
      <c r="AA52">
        <v>0.27</v>
      </c>
      <c r="AB52">
        <v>0.27</v>
      </c>
      <c r="AC52">
        <v>100</v>
      </c>
      <c r="AD52">
        <v>0.03</v>
      </c>
      <c r="AE52">
        <v>0.03</v>
      </c>
      <c r="AF52">
        <v>100</v>
      </c>
      <c r="AG52">
        <v>1</v>
      </c>
      <c r="AH52">
        <v>1</v>
      </c>
      <c r="AI52" s="305">
        <f t="shared" si="0"/>
        <v>1</v>
      </c>
      <c r="AJ52">
        <v>835006995</v>
      </c>
      <c r="AK52">
        <v>834921928</v>
      </c>
      <c r="AL52">
        <v>99.99</v>
      </c>
      <c r="AM52">
        <v>278460000</v>
      </c>
      <c r="AN52">
        <v>278460000</v>
      </c>
      <c r="AO52">
        <v>100</v>
      </c>
      <c r="AP52">
        <v>892710002</v>
      </c>
      <c r="AQ52">
        <v>858812574</v>
      </c>
      <c r="AR52" s="323">
        <v>96.2</v>
      </c>
      <c r="AS52">
        <v>333654714</v>
      </c>
      <c r="AT52">
        <v>333654714</v>
      </c>
      <c r="AU52">
        <v>100</v>
      </c>
      <c r="AV52">
        <v>214477821</v>
      </c>
      <c r="AW52">
        <v>205279888</v>
      </c>
      <c r="AX52" s="314">
        <v>95.71</v>
      </c>
      <c r="AY52">
        <f t="shared" si="1"/>
        <v>2554309532</v>
      </c>
      <c r="AZ52">
        <f t="shared" si="1"/>
        <v>2511129104</v>
      </c>
      <c r="BA52" s="314">
        <v>0.98309506837012417</v>
      </c>
    </row>
    <row r="53" spans="1:53" hidden="1" x14ac:dyDescent="0.25">
      <c r="A53">
        <v>841872982</v>
      </c>
      <c r="B53" t="s">
        <v>411</v>
      </c>
      <c r="C53">
        <v>5</v>
      </c>
      <c r="D53">
        <v>2020</v>
      </c>
      <c r="E53">
        <v>2</v>
      </c>
      <c r="F53">
        <v>95</v>
      </c>
      <c r="G53">
        <v>113</v>
      </c>
      <c r="H53">
        <v>177</v>
      </c>
      <c r="I53">
        <v>146</v>
      </c>
      <c r="J53">
        <v>240</v>
      </c>
      <c r="K53">
        <v>1004</v>
      </c>
      <c r="L53">
        <v>0</v>
      </c>
      <c r="M53" t="s">
        <v>137</v>
      </c>
      <c r="N53">
        <v>8</v>
      </c>
      <c r="O53">
        <v>1</v>
      </c>
      <c r="P53" t="s">
        <v>149</v>
      </c>
      <c r="Q53" t="s">
        <v>79</v>
      </c>
      <c r="R53">
        <v>0</v>
      </c>
      <c r="S53">
        <v>0</v>
      </c>
      <c r="T53">
        <v>0</v>
      </c>
      <c r="U53">
        <v>360</v>
      </c>
      <c r="V53">
        <v>383</v>
      </c>
      <c r="W53">
        <v>106.39</v>
      </c>
      <c r="X53">
        <v>2890</v>
      </c>
      <c r="Y53">
        <v>2890</v>
      </c>
      <c r="Z53">
        <v>100</v>
      </c>
      <c r="AA53">
        <v>1227</v>
      </c>
      <c r="AB53">
        <v>1227</v>
      </c>
      <c r="AC53">
        <v>100</v>
      </c>
      <c r="AD53">
        <v>0</v>
      </c>
      <c r="AE53">
        <v>0</v>
      </c>
      <c r="AF53">
        <v>0</v>
      </c>
      <c r="AG53">
        <v>4500</v>
      </c>
      <c r="AH53">
        <v>4500</v>
      </c>
      <c r="AI53" s="305">
        <f t="shared" si="0"/>
        <v>1</v>
      </c>
      <c r="AJ53">
        <v>0</v>
      </c>
      <c r="AK53">
        <v>0</v>
      </c>
      <c r="AL53">
        <v>0</v>
      </c>
      <c r="AM53">
        <v>534845200</v>
      </c>
      <c r="AN53">
        <v>534845200</v>
      </c>
      <c r="AO53">
        <v>100</v>
      </c>
      <c r="AP53">
        <v>98549000</v>
      </c>
      <c r="AQ53">
        <v>98549000</v>
      </c>
      <c r="AR53" s="323">
        <v>100</v>
      </c>
      <c r="AS53">
        <v>100797000</v>
      </c>
      <c r="AT53">
        <v>100797000</v>
      </c>
      <c r="AU53">
        <v>100</v>
      </c>
      <c r="AV53">
        <v>0</v>
      </c>
      <c r="AW53">
        <v>0</v>
      </c>
      <c r="AX53" s="314">
        <v>0</v>
      </c>
      <c r="AY53">
        <f t="shared" si="1"/>
        <v>734191200</v>
      </c>
      <c r="AZ53">
        <f t="shared" si="1"/>
        <v>734191200</v>
      </c>
      <c r="BA53" s="314">
        <v>1</v>
      </c>
    </row>
    <row r="54" spans="1:53" hidden="1" x14ac:dyDescent="0.25">
      <c r="A54">
        <v>841872982</v>
      </c>
      <c r="B54" t="s">
        <v>411</v>
      </c>
      <c r="C54">
        <v>5</v>
      </c>
      <c r="D54">
        <v>2020</v>
      </c>
      <c r="E54">
        <v>2</v>
      </c>
      <c r="F54">
        <v>95</v>
      </c>
      <c r="G54">
        <v>113</v>
      </c>
      <c r="H54">
        <v>177</v>
      </c>
      <c r="I54">
        <v>146</v>
      </c>
      <c r="J54">
        <v>240</v>
      </c>
      <c r="K54">
        <v>1004</v>
      </c>
      <c r="L54">
        <v>0</v>
      </c>
      <c r="M54" t="s">
        <v>137</v>
      </c>
      <c r="N54">
        <v>4</v>
      </c>
      <c r="O54">
        <v>1</v>
      </c>
      <c r="P54" t="s">
        <v>424</v>
      </c>
      <c r="Q54" t="s">
        <v>79</v>
      </c>
      <c r="R54">
        <v>60000</v>
      </c>
      <c r="S54">
        <v>55381</v>
      </c>
      <c r="T54">
        <v>92.3</v>
      </c>
      <c r="U54">
        <v>134000</v>
      </c>
      <c r="V54">
        <v>135730</v>
      </c>
      <c r="W54">
        <v>101.29</v>
      </c>
      <c r="X54">
        <v>189795</v>
      </c>
      <c r="Y54">
        <v>189795</v>
      </c>
      <c r="Z54">
        <v>100</v>
      </c>
      <c r="AA54">
        <v>200000</v>
      </c>
      <c r="AB54">
        <v>221982</v>
      </c>
      <c r="AC54">
        <v>110.99</v>
      </c>
      <c r="AD54">
        <v>34212</v>
      </c>
      <c r="AE54">
        <v>34212</v>
      </c>
      <c r="AF54">
        <v>100</v>
      </c>
      <c r="AG54">
        <v>637100</v>
      </c>
      <c r="AH54">
        <v>637100</v>
      </c>
      <c r="AI54" s="305">
        <f t="shared" si="0"/>
        <v>1</v>
      </c>
      <c r="AJ54">
        <v>583133108</v>
      </c>
      <c r="AK54">
        <v>422412445</v>
      </c>
      <c r="AL54">
        <v>72.44</v>
      </c>
      <c r="AM54">
        <v>1980449383</v>
      </c>
      <c r="AN54">
        <v>1980449383</v>
      </c>
      <c r="AO54">
        <v>100</v>
      </c>
      <c r="AP54">
        <v>3557806252</v>
      </c>
      <c r="AQ54">
        <v>3557806252</v>
      </c>
      <c r="AR54" s="323">
        <v>100</v>
      </c>
      <c r="AS54">
        <v>1101375668</v>
      </c>
      <c r="AT54">
        <v>1065287501</v>
      </c>
      <c r="AU54">
        <v>96.72</v>
      </c>
      <c r="AV54">
        <v>855049000</v>
      </c>
      <c r="AW54">
        <v>366950000</v>
      </c>
      <c r="AX54" s="314">
        <v>42.92</v>
      </c>
      <c r="AY54">
        <f t="shared" si="1"/>
        <v>8077813411</v>
      </c>
      <c r="AZ54">
        <f t="shared" si="1"/>
        <v>7392905581</v>
      </c>
      <c r="BA54" s="314">
        <v>0.91521123413579675</v>
      </c>
    </row>
    <row r="55" spans="1:53" hidden="1" x14ac:dyDescent="0.25">
      <c r="A55">
        <v>841872982</v>
      </c>
      <c r="B55" t="s">
        <v>419</v>
      </c>
      <c r="C55">
        <v>5</v>
      </c>
      <c r="D55">
        <v>2020</v>
      </c>
      <c r="E55">
        <v>2</v>
      </c>
      <c r="F55">
        <v>95</v>
      </c>
      <c r="G55">
        <v>113</v>
      </c>
      <c r="H55">
        <v>202</v>
      </c>
      <c r="I55">
        <v>190</v>
      </c>
      <c r="J55">
        <v>256</v>
      </c>
      <c r="K55">
        <v>6094</v>
      </c>
      <c r="L55">
        <v>0</v>
      </c>
      <c r="M55" t="s">
        <v>80</v>
      </c>
      <c r="N55">
        <v>48</v>
      </c>
      <c r="O55">
        <v>1</v>
      </c>
      <c r="P55" t="s">
        <v>101</v>
      </c>
      <c r="Q55" t="s">
        <v>79</v>
      </c>
      <c r="R55">
        <v>15</v>
      </c>
      <c r="S55">
        <v>15</v>
      </c>
      <c r="T55">
        <v>100</v>
      </c>
      <c r="U55">
        <v>15</v>
      </c>
      <c r="V55">
        <v>15</v>
      </c>
      <c r="W55">
        <v>100</v>
      </c>
      <c r="X55">
        <v>15</v>
      </c>
      <c r="Y55">
        <v>15</v>
      </c>
      <c r="Z55">
        <v>100</v>
      </c>
      <c r="AA55">
        <v>34</v>
      </c>
      <c r="AB55">
        <v>34</v>
      </c>
      <c r="AC55">
        <v>100</v>
      </c>
      <c r="AD55">
        <v>1</v>
      </c>
      <c r="AE55">
        <v>1</v>
      </c>
      <c r="AF55">
        <v>100</v>
      </c>
      <c r="AG55">
        <v>80</v>
      </c>
      <c r="AH55">
        <v>80</v>
      </c>
      <c r="AI55" s="305">
        <f t="shared" si="0"/>
        <v>1</v>
      </c>
      <c r="AJ55">
        <v>356037000</v>
      </c>
      <c r="AK55">
        <v>344631012</v>
      </c>
      <c r="AL55">
        <v>96.8</v>
      </c>
      <c r="AM55">
        <v>775472544</v>
      </c>
      <c r="AN55">
        <v>775472544</v>
      </c>
      <c r="AO55">
        <v>100</v>
      </c>
      <c r="AP55">
        <v>1341441747</v>
      </c>
      <c r="AQ55">
        <v>1341441747</v>
      </c>
      <c r="AR55" s="323">
        <v>100</v>
      </c>
      <c r="AS55">
        <v>1342333222</v>
      </c>
      <c r="AT55">
        <v>1342333222</v>
      </c>
      <c r="AU55">
        <v>100</v>
      </c>
      <c r="AV55">
        <v>1355770000</v>
      </c>
      <c r="AW55">
        <v>843356637</v>
      </c>
      <c r="AX55" s="314">
        <v>62.21</v>
      </c>
      <c r="AY55">
        <f t="shared" si="1"/>
        <v>5171054513</v>
      </c>
      <c r="AZ55">
        <f t="shared" si="1"/>
        <v>4647235162</v>
      </c>
      <c r="BA55" s="314">
        <v>0.8987016381894406</v>
      </c>
    </row>
    <row r="56" spans="1:53" hidden="1" x14ac:dyDescent="0.25">
      <c r="A56">
        <v>841872982</v>
      </c>
      <c r="B56" t="s">
        <v>419</v>
      </c>
      <c r="C56">
        <v>5</v>
      </c>
      <c r="D56">
        <v>2020</v>
      </c>
      <c r="E56">
        <v>2</v>
      </c>
      <c r="F56">
        <v>95</v>
      </c>
      <c r="G56">
        <v>113</v>
      </c>
      <c r="H56">
        <v>202</v>
      </c>
      <c r="I56">
        <v>190</v>
      </c>
      <c r="J56">
        <v>256</v>
      </c>
      <c r="K56">
        <v>6094</v>
      </c>
      <c r="L56">
        <v>0</v>
      </c>
      <c r="M56" t="s">
        <v>80</v>
      </c>
      <c r="N56">
        <v>45</v>
      </c>
      <c r="O56">
        <v>1</v>
      </c>
      <c r="P56" t="s">
        <v>104</v>
      </c>
      <c r="Q56" t="s">
        <v>421</v>
      </c>
      <c r="R56">
        <v>0</v>
      </c>
      <c r="S56">
        <v>0</v>
      </c>
      <c r="T56">
        <v>0</v>
      </c>
      <c r="U56">
        <v>30</v>
      </c>
      <c r="V56">
        <v>30</v>
      </c>
      <c r="W56">
        <v>100</v>
      </c>
      <c r="X56">
        <v>30</v>
      </c>
      <c r="Y56">
        <v>30</v>
      </c>
      <c r="Z56">
        <v>100</v>
      </c>
      <c r="AA56">
        <v>40</v>
      </c>
      <c r="AB56">
        <v>40</v>
      </c>
      <c r="AC56">
        <v>100</v>
      </c>
      <c r="AD56">
        <v>0</v>
      </c>
      <c r="AE56">
        <v>0</v>
      </c>
      <c r="AF56">
        <v>0</v>
      </c>
      <c r="AG56">
        <v>100</v>
      </c>
      <c r="AH56">
        <v>100</v>
      </c>
      <c r="AI56" s="305">
        <f t="shared" si="0"/>
        <v>1</v>
      </c>
      <c r="AJ56">
        <v>0</v>
      </c>
      <c r="AK56">
        <v>0</v>
      </c>
      <c r="AL56">
        <v>0</v>
      </c>
      <c r="AM56">
        <v>294000000</v>
      </c>
      <c r="AN56">
        <v>294000000</v>
      </c>
      <c r="AO56">
        <v>100</v>
      </c>
      <c r="AP56">
        <v>237092000</v>
      </c>
      <c r="AQ56">
        <v>237092000</v>
      </c>
      <c r="AR56" s="323">
        <v>100</v>
      </c>
      <c r="AS56">
        <v>1346076000</v>
      </c>
      <c r="AT56">
        <v>1346076000</v>
      </c>
      <c r="AU56">
        <v>100</v>
      </c>
      <c r="AV56">
        <v>0</v>
      </c>
      <c r="AW56">
        <v>0</v>
      </c>
      <c r="AX56" s="314">
        <v>0</v>
      </c>
      <c r="AY56">
        <f t="shared" si="1"/>
        <v>1877168000</v>
      </c>
      <c r="AZ56">
        <f t="shared" si="1"/>
        <v>1877168000</v>
      </c>
      <c r="BA56" s="314">
        <v>1</v>
      </c>
    </row>
    <row r="57" spans="1:53" x14ac:dyDescent="0.25">
      <c r="A57">
        <v>841872982</v>
      </c>
      <c r="B57" t="s">
        <v>414</v>
      </c>
      <c r="C57">
        <v>5</v>
      </c>
      <c r="D57">
        <v>2020</v>
      </c>
      <c r="E57">
        <v>2</v>
      </c>
      <c r="F57">
        <v>95</v>
      </c>
      <c r="G57">
        <v>113</v>
      </c>
      <c r="H57">
        <v>177</v>
      </c>
      <c r="I57">
        <v>147</v>
      </c>
      <c r="J57">
        <v>247</v>
      </c>
      <c r="K57">
        <v>339</v>
      </c>
      <c r="L57">
        <v>0</v>
      </c>
      <c r="M57" t="s">
        <v>128</v>
      </c>
      <c r="N57">
        <v>124</v>
      </c>
      <c r="O57">
        <v>1</v>
      </c>
      <c r="P57" t="s">
        <v>131</v>
      </c>
      <c r="Q57" t="s">
        <v>79</v>
      </c>
      <c r="R57">
        <v>0</v>
      </c>
      <c r="S57">
        <v>0</v>
      </c>
      <c r="T57">
        <v>0</v>
      </c>
      <c r="U57">
        <v>35</v>
      </c>
      <c r="V57">
        <v>30</v>
      </c>
      <c r="W57">
        <v>85.71</v>
      </c>
      <c r="X57">
        <v>30</v>
      </c>
      <c r="Y57">
        <v>30</v>
      </c>
      <c r="Z57">
        <v>100</v>
      </c>
      <c r="AA57">
        <v>40</v>
      </c>
      <c r="AB57">
        <v>40</v>
      </c>
      <c r="AC57">
        <v>100</v>
      </c>
      <c r="AD57">
        <v>0</v>
      </c>
      <c r="AE57">
        <v>0</v>
      </c>
      <c r="AF57">
        <v>0</v>
      </c>
      <c r="AG57">
        <v>100</v>
      </c>
      <c r="AH57">
        <v>100</v>
      </c>
      <c r="AI57" s="305">
        <f t="shared" si="0"/>
        <v>1</v>
      </c>
      <c r="AJ57">
        <v>0</v>
      </c>
      <c r="AK57">
        <v>0</v>
      </c>
      <c r="AL57">
        <v>0</v>
      </c>
      <c r="AM57">
        <v>131980000</v>
      </c>
      <c r="AN57">
        <v>57000000</v>
      </c>
      <c r="AO57">
        <v>43.19</v>
      </c>
      <c r="AP57">
        <v>245776000</v>
      </c>
      <c r="AQ57">
        <v>245776000</v>
      </c>
      <c r="AR57" s="323">
        <v>100</v>
      </c>
      <c r="AS57">
        <v>157268400</v>
      </c>
      <c r="AT57">
        <v>157268400</v>
      </c>
      <c r="AU57">
        <v>100</v>
      </c>
      <c r="AV57">
        <v>0</v>
      </c>
      <c r="AW57">
        <v>0</v>
      </c>
      <c r="AX57" s="314">
        <v>0</v>
      </c>
      <c r="AY57">
        <f t="shared" si="1"/>
        <v>535024400</v>
      </c>
      <c r="AZ57">
        <f t="shared" si="1"/>
        <v>460044400</v>
      </c>
      <c r="BA57" s="314">
        <v>0.8598568588647546</v>
      </c>
    </row>
    <row r="58" spans="1:53" hidden="1" x14ac:dyDescent="0.25">
      <c r="A58">
        <v>841872982</v>
      </c>
      <c r="B58" t="s">
        <v>418</v>
      </c>
      <c r="C58">
        <v>5</v>
      </c>
      <c r="D58">
        <v>2020</v>
      </c>
      <c r="E58">
        <v>2</v>
      </c>
      <c r="F58">
        <v>95</v>
      </c>
      <c r="G58">
        <v>113</v>
      </c>
      <c r="H58">
        <v>201</v>
      </c>
      <c r="I58">
        <v>188</v>
      </c>
      <c r="J58">
        <v>255</v>
      </c>
      <c r="K58">
        <v>1044</v>
      </c>
      <c r="L58">
        <v>0</v>
      </c>
      <c r="M58" t="s">
        <v>111</v>
      </c>
      <c r="N58">
        <v>7</v>
      </c>
      <c r="O58">
        <v>1</v>
      </c>
      <c r="P58" t="s">
        <v>113</v>
      </c>
      <c r="Q58" t="s">
        <v>82</v>
      </c>
      <c r="R58">
        <v>20</v>
      </c>
      <c r="S58">
        <v>18</v>
      </c>
      <c r="T58">
        <v>90</v>
      </c>
      <c r="U58">
        <v>80</v>
      </c>
      <c r="V58">
        <v>80</v>
      </c>
      <c r="W58">
        <v>100</v>
      </c>
      <c r="X58">
        <v>2</v>
      </c>
      <c r="Y58">
        <v>2</v>
      </c>
      <c r="Z58">
        <v>100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100</v>
      </c>
      <c r="AH58">
        <v>100</v>
      </c>
      <c r="AI58" s="305">
        <f t="shared" si="0"/>
        <v>1</v>
      </c>
      <c r="AJ58">
        <v>30082902204</v>
      </c>
      <c r="AK58">
        <v>15351501838</v>
      </c>
      <c r="AL58">
        <v>51.03</v>
      </c>
      <c r="AM58">
        <v>57004662050</v>
      </c>
      <c r="AN58">
        <v>57004662050</v>
      </c>
      <c r="AO58">
        <v>100</v>
      </c>
      <c r="AP58">
        <v>81054160</v>
      </c>
      <c r="AQ58">
        <v>81054160</v>
      </c>
      <c r="AR58" s="323">
        <v>100</v>
      </c>
      <c r="AS58">
        <v>0</v>
      </c>
      <c r="AT58">
        <v>0</v>
      </c>
      <c r="AU58">
        <v>0</v>
      </c>
      <c r="AV58">
        <v>0</v>
      </c>
      <c r="AW58">
        <v>0</v>
      </c>
      <c r="AX58" s="314">
        <v>0</v>
      </c>
      <c r="AY58">
        <f t="shared" si="1"/>
        <v>87168618414</v>
      </c>
      <c r="AZ58">
        <f t="shared" si="1"/>
        <v>72437218048</v>
      </c>
      <c r="BA58" s="314">
        <v>0.83100110298829732</v>
      </c>
    </row>
    <row r="59" spans="1:53" hidden="1" x14ac:dyDescent="0.25">
      <c r="A59">
        <v>841872982</v>
      </c>
      <c r="B59" t="s">
        <v>420</v>
      </c>
      <c r="C59">
        <v>5</v>
      </c>
      <c r="D59">
        <v>2020</v>
      </c>
      <c r="E59">
        <v>2</v>
      </c>
      <c r="F59">
        <v>95</v>
      </c>
      <c r="G59">
        <v>113</v>
      </c>
      <c r="H59">
        <v>203</v>
      </c>
      <c r="I59">
        <v>192</v>
      </c>
      <c r="J59">
        <v>259</v>
      </c>
      <c r="K59">
        <v>967</v>
      </c>
      <c r="L59">
        <v>0</v>
      </c>
      <c r="M59" t="s">
        <v>84</v>
      </c>
      <c r="N59">
        <v>12</v>
      </c>
      <c r="O59">
        <v>1</v>
      </c>
      <c r="P59" t="s">
        <v>89</v>
      </c>
      <c r="Q59" t="s">
        <v>79</v>
      </c>
      <c r="R59">
        <v>5</v>
      </c>
      <c r="S59">
        <v>5</v>
      </c>
      <c r="T59">
        <v>100</v>
      </c>
      <c r="U59">
        <v>30</v>
      </c>
      <c r="V59">
        <v>30</v>
      </c>
      <c r="W59">
        <v>100</v>
      </c>
      <c r="X59">
        <v>30</v>
      </c>
      <c r="Y59">
        <v>30</v>
      </c>
      <c r="Z59">
        <v>100</v>
      </c>
      <c r="AA59">
        <v>34</v>
      </c>
      <c r="AB59">
        <v>34</v>
      </c>
      <c r="AC59">
        <v>100</v>
      </c>
      <c r="AD59">
        <v>1</v>
      </c>
      <c r="AE59">
        <v>1</v>
      </c>
      <c r="AF59">
        <v>100</v>
      </c>
      <c r="AG59">
        <v>100</v>
      </c>
      <c r="AH59">
        <v>100</v>
      </c>
      <c r="AI59" s="305">
        <f t="shared" si="0"/>
        <v>1</v>
      </c>
      <c r="AJ59">
        <v>32961312</v>
      </c>
      <c r="AK59">
        <v>32961312</v>
      </c>
      <c r="AL59">
        <v>100</v>
      </c>
      <c r="AM59">
        <v>707181789</v>
      </c>
      <c r="AN59">
        <v>707181789</v>
      </c>
      <c r="AO59">
        <v>100</v>
      </c>
      <c r="AP59">
        <v>569946000</v>
      </c>
      <c r="AQ59">
        <v>569946000</v>
      </c>
      <c r="AR59" s="323">
        <v>100</v>
      </c>
      <c r="AS59">
        <v>863372793</v>
      </c>
      <c r="AT59">
        <v>863372793</v>
      </c>
      <c r="AU59">
        <v>100</v>
      </c>
      <c r="AV59">
        <v>1822253420</v>
      </c>
      <c r="AW59">
        <v>1213603420</v>
      </c>
      <c r="AX59" s="314">
        <v>66.599999999999994</v>
      </c>
      <c r="AY59">
        <f t="shared" si="1"/>
        <v>3995715314</v>
      </c>
      <c r="AZ59">
        <f t="shared" si="1"/>
        <v>3387065314</v>
      </c>
      <c r="BA59" s="314">
        <v>0.84767433308688422</v>
      </c>
    </row>
    <row r="60" spans="1:53" hidden="1" x14ac:dyDescent="0.25">
      <c r="A60">
        <v>841872982</v>
      </c>
      <c r="B60" t="s">
        <v>418</v>
      </c>
      <c r="C60">
        <v>5</v>
      </c>
      <c r="D60">
        <v>2020</v>
      </c>
      <c r="E60">
        <v>2</v>
      </c>
      <c r="F60">
        <v>95</v>
      </c>
      <c r="G60">
        <v>113</v>
      </c>
      <c r="H60">
        <v>201</v>
      </c>
      <c r="I60">
        <v>188</v>
      </c>
      <c r="J60">
        <v>255</v>
      </c>
      <c r="K60">
        <v>1044</v>
      </c>
      <c r="L60">
        <v>0</v>
      </c>
      <c r="M60" t="s">
        <v>111</v>
      </c>
      <c r="N60">
        <v>6</v>
      </c>
      <c r="O60">
        <v>1</v>
      </c>
      <c r="P60" t="s">
        <v>114</v>
      </c>
      <c r="Q60" t="s">
        <v>79</v>
      </c>
      <c r="R60">
        <v>0.5</v>
      </c>
      <c r="S60">
        <v>0.5</v>
      </c>
      <c r="T60">
        <v>100</v>
      </c>
      <c r="U60">
        <v>1</v>
      </c>
      <c r="V60">
        <v>1</v>
      </c>
      <c r="W60">
        <v>100</v>
      </c>
      <c r="X60">
        <v>1</v>
      </c>
      <c r="Y60">
        <v>1</v>
      </c>
      <c r="Z60">
        <v>100</v>
      </c>
      <c r="AA60">
        <v>1</v>
      </c>
      <c r="AB60">
        <v>1</v>
      </c>
      <c r="AC60">
        <v>100</v>
      </c>
      <c r="AD60">
        <v>0.5</v>
      </c>
      <c r="AE60">
        <v>0.5</v>
      </c>
      <c r="AF60">
        <v>100</v>
      </c>
      <c r="AG60">
        <v>4</v>
      </c>
      <c r="AH60">
        <v>4</v>
      </c>
      <c r="AI60" s="305">
        <f t="shared" si="0"/>
        <v>1</v>
      </c>
      <c r="AJ60">
        <v>1101678368</v>
      </c>
      <c r="AK60">
        <v>1072078712</v>
      </c>
      <c r="AL60">
        <v>97.31</v>
      </c>
      <c r="AM60">
        <v>1842302141</v>
      </c>
      <c r="AN60">
        <v>1842302141</v>
      </c>
      <c r="AO60">
        <v>100</v>
      </c>
      <c r="AP60">
        <v>2487039447</v>
      </c>
      <c r="AQ60">
        <v>2480143919</v>
      </c>
      <c r="AR60" s="323">
        <v>99.72</v>
      </c>
      <c r="AS60">
        <v>3758936503</v>
      </c>
      <c r="AT60">
        <v>3689239275</v>
      </c>
      <c r="AU60">
        <v>98.15</v>
      </c>
      <c r="AV60">
        <v>4269602000</v>
      </c>
      <c r="AW60">
        <v>1381651597</v>
      </c>
      <c r="AX60" s="314">
        <v>32.36</v>
      </c>
      <c r="AY60">
        <f t="shared" si="1"/>
        <v>13459558459</v>
      </c>
      <c r="AZ60">
        <f t="shared" si="1"/>
        <v>10465415644</v>
      </c>
      <c r="BA60" s="314">
        <v>0.77754524235541267</v>
      </c>
    </row>
    <row r="61" spans="1:53" x14ac:dyDescent="0.25">
      <c r="A61">
        <v>841872982</v>
      </c>
      <c r="B61" t="s">
        <v>405</v>
      </c>
      <c r="C61">
        <v>5</v>
      </c>
      <c r="D61">
        <v>2020</v>
      </c>
      <c r="E61">
        <v>2</v>
      </c>
      <c r="F61">
        <v>95</v>
      </c>
      <c r="G61">
        <v>113</v>
      </c>
      <c r="H61">
        <v>177</v>
      </c>
      <c r="I61">
        <v>144</v>
      </c>
      <c r="J61">
        <v>230</v>
      </c>
      <c r="K61">
        <v>339</v>
      </c>
      <c r="L61">
        <v>0</v>
      </c>
      <c r="M61" t="s">
        <v>128</v>
      </c>
      <c r="N61">
        <v>129</v>
      </c>
      <c r="O61">
        <v>1</v>
      </c>
      <c r="P61" t="s">
        <v>159</v>
      </c>
      <c r="Q61" t="s">
        <v>79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40</v>
      </c>
      <c r="Y61">
        <v>39.299999999999997</v>
      </c>
      <c r="Z61">
        <v>98.25</v>
      </c>
      <c r="AA61">
        <v>57.7</v>
      </c>
      <c r="AB61">
        <v>57.7</v>
      </c>
      <c r="AC61">
        <v>100</v>
      </c>
      <c r="AD61">
        <v>3</v>
      </c>
      <c r="AE61">
        <v>3</v>
      </c>
      <c r="AF61">
        <v>100</v>
      </c>
      <c r="AG61">
        <v>100</v>
      </c>
      <c r="AH61">
        <v>100</v>
      </c>
      <c r="AI61" s="305">
        <f t="shared" si="0"/>
        <v>1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3829084522</v>
      </c>
      <c r="AQ61">
        <v>3780208984</v>
      </c>
      <c r="AR61" s="323">
        <v>98.72</v>
      </c>
      <c r="AS61">
        <v>1642360447</v>
      </c>
      <c r="AT61">
        <v>1642360447</v>
      </c>
      <c r="AU61">
        <v>100</v>
      </c>
      <c r="AV61">
        <v>46948484000</v>
      </c>
      <c r="AW61">
        <v>1408578680</v>
      </c>
      <c r="AX61" s="314">
        <v>3</v>
      </c>
      <c r="AY61">
        <f t="shared" si="1"/>
        <v>52419928969</v>
      </c>
      <c r="AZ61">
        <f t="shared" si="1"/>
        <v>6831148111</v>
      </c>
      <c r="BA61" s="314">
        <v>0.13031585973799759</v>
      </c>
    </row>
    <row r="62" spans="1:53" x14ac:dyDescent="0.25">
      <c r="A62">
        <v>841872982</v>
      </c>
      <c r="B62" t="s">
        <v>409</v>
      </c>
      <c r="C62">
        <v>5</v>
      </c>
      <c r="D62">
        <v>2020</v>
      </c>
      <c r="E62">
        <v>2</v>
      </c>
      <c r="F62">
        <v>95</v>
      </c>
      <c r="G62">
        <v>113</v>
      </c>
      <c r="H62">
        <v>177</v>
      </c>
      <c r="I62">
        <v>145</v>
      </c>
      <c r="J62">
        <v>234</v>
      </c>
      <c r="K62">
        <v>339</v>
      </c>
      <c r="L62">
        <v>0</v>
      </c>
      <c r="M62" t="s">
        <v>128</v>
      </c>
      <c r="N62">
        <v>119</v>
      </c>
      <c r="O62">
        <v>1</v>
      </c>
      <c r="P62" t="s">
        <v>153</v>
      </c>
      <c r="Q62" t="s">
        <v>79</v>
      </c>
      <c r="R62">
        <v>12.5</v>
      </c>
      <c r="S62">
        <v>9.5</v>
      </c>
      <c r="T62">
        <v>76</v>
      </c>
      <c r="U62">
        <v>28</v>
      </c>
      <c r="V62">
        <v>27.5</v>
      </c>
      <c r="W62">
        <v>98.21</v>
      </c>
      <c r="X62">
        <v>25.5</v>
      </c>
      <c r="Y62">
        <v>24.9</v>
      </c>
      <c r="Z62">
        <v>97.65</v>
      </c>
      <c r="AA62">
        <v>35.6</v>
      </c>
      <c r="AB62">
        <v>35.6</v>
      </c>
      <c r="AC62">
        <v>100</v>
      </c>
      <c r="AD62">
        <v>2.5</v>
      </c>
      <c r="AE62">
        <v>2.5</v>
      </c>
      <c r="AF62">
        <v>100</v>
      </c>
      <c r="AG62">
        <v>100</v>
      </c>
      <c r="AH62">
        <v>100</v>
      </c>
      <c r="AI62" s="305">
        <f t="shared" si="0"/>
        <v>1</v>
      </c>
      <c r="AJ62">
        <v>176890000</v>
      </c>
      <c r="AK62">
        <v>84387533</v>
      </c>
      <c r="AL62">
        <v>47.71</v>
      </c>
      <c r="AM62">
        <v>718414000</v>
      </c>
      <c r="AN62">
        <v>667246000</v>
      </c>
      <c r="AO62">
        <v>92.88</v>
      </c>
      <c r="AP62">
        <v>786980578</v>
      </c>
      <c r="AQ62">
        <v>734930578</v>
      </c>
      <c r="AR62" s="323">
        <v>93.39</v>
      </c>
      <c r="AS62">
        <v>229058475</v>
      </c>
      <c r="AT62">
        <v>229058475</v>
      </c>
      <c r="AU62">
        <v>100</v>
      </c>
      <c r="AV62">
        <v>1001735500</v>
      </c>
      <c r="AW62">
        <v>129735500</v>
      </c>
      <c r="AX62" s="314">
        <v>12.95</v>
      </c>
      <c r="AY62">
        <f t="shared" si="1"/>
        <v>2913078553</v>
      </c>
      <c r="AZ62">
        <f t="shared" si="1"/>
        <v>1845358086</v>
      </c>
      <c r="BA62" s="314">
        <v>0.63347350661024215</v>
      </c>
    </row>
    <row r="63" spans="1:53" x14ac:dyDescent="0.25">
      <c r="A63">
        <v>841872982</v>
      </c>
      <c r="B63" t="s">
        <v>414</v>
      </c>
      <c r="C63">
        <v>5</v>
      </c>
      <c r="D63">
        <v>2020</v>
      </c>
      <c r="E63">
        <v>2</v>
      </c>
      <c r="F63">
        <v>95</v>
      </c>
      <c r="G63">
        <v>113</v>
      </c>
      <c r="H63">
        <v>177</v>
      </c>
      <c r="I63">
        <v>147</v>
      </c>
      <c r="J63">
        <v>247</v>
      </c>
      <c r="K63">
        <v>339</v>
      </c>
      <c r="L63">
        <v>0</v>
      </c>
      <c r="M63" t="s">
        <v>128</v>
      </c>
      <c r="N63">
        <v>117</v>
      </c>
      <c r="O63">
        <v>1</v>
      </c>
      <c r="P63" t="s">
        <v>132</v>
      </c>
      <c r="Q63" t="s">
        <v>79</v>
      </c>
      <c r="R63">
        <v>10</v>
      </c>
      <c r="S63">
        <v>10</v>
      </c>
      <c r="T63">
        <v>100</v>
      </c>
      <c r="U63">
        <v>25</v>
      </c>
      <c r="V63">
        <v>24.8</v>
      </c>
      <c r="W63">
        <v>99.2</v>
      </c>
      <c r="X63">
        <v>25.2</v>
      </c>
      <c r="Y63">
        <v>25.2</v>
      </c>
      <c r="Z63">
        <v>100</v>
      </c>
      <c r="AA63">
        <v>37</v>
      </c>
      <c r="AB63">
        <v>37</v>
      </c>
      <c r="AC63">
        <v>100</v>
      </c>
      <c r="AD63">
        <v>3</v>
      </c>
      <c r="AE63">
        <v>3</v>
      </c>
      <c r="AF63">
        <v>100</v>
      </c>
      <c r="AG63">
        <v>100</v>
      </c>
      <c r="AH63">
        <v>100</v>
      </c>
      <c r="AI63" s="305">
        <f t="shared" si="0"/>
        <v>1</v>
      </c>
      <c r="AJ63">
        <v>41782790</v>
      </c>
      <c r="AK63">
        <v>41782790</v>
      </c>
      <c r="AL63">
        <v>100</v>
      </c>
      <c r="AM63">
        <v>310192000</v>
      </c>
      <c r="AN63">
        <v>290722000</v>
      </c>
      <c r="AO63">
        <v>93.72</v>
      </c>
      <c r="AP63">
        <v>229507601</v>
      </c>
      <c r="AQ63">
        <v>205756480</v>
      </c>
      <c r="AR63" s="323">
        <v>89.65</v>
      </c>
      <c r="AS63">
        <v>761344711</v>
      </c>
      <c r="AT63">
        <v>761344248</v>
      </c>
      <c r="AU63">
        <v>100</v>
      </c>
      <c r="AV63">
        <v>1809152500</v>
      </c>
      <c r="AW63">
        <v>225924000</v>
      </c>
      <c r="AX63" s="314">
        <v>12.49</v>
      </c>
      <c r="AY63">
        <f t="shared" si="1"/>
        <v>3151979602</v>
      </c>
      <c r="AZ63">
        <f t="shared" si="1"/>
        <v>1525529518</v>
      </c>
      <c r="BA63" s="314">
        <v>0.4839909233651189</v>
      </c>
    </row>
    <row r="64" spans="1:53" hidden="1" x14ac:dyDescent="0.25">
      <c r="A64">
        <v>841872982</v>
      </c>
      <c r="B64" t="s">
        <v>415</v>
      </c>
      <c r="C64">
        <v>5</v>
      </c>
      <c r="D64">
        <v>2020</v>
      </c>
      <c r="E64">
        <v>2</v>
      </c>
      <c r="F64">
        <v>95</v>
      </c>
      <c r="G64">
        <v>113</v>
      </c>
      <c r="H64">
        <v>188</v>
      </c>
      <c r="I64">
        <v>162</v>
      </c>
      <c r="J64">
        <v>251</v>
      </c>
      <c r="K64">
        <v>1183</v>
      </c>
      <c r="L64">
        <v>0</v>
      </c>
      <c r="M64" t="s">
        <v>49</v>
      </c>
      <c r="N64">
        <v>1</v>
      </c>
      <c r="O64">
        <v>1</v>
      </c>
      <c r="P64" t="s">
        <v>127</v>
      </c>
      <c r="Q64" t="s">
        <v>79</v>
      </c>
      <c r="R64">
        <v>10</v>
      </c>
      <c r="S64">
        <v>9.5</v>
      </c>
      <c r="T64">
        <v>95</v>
      </c>
      <c r="U64">
        <v>25.5</v>
      </c>
      <c r="V64">
        <v>25.5</v>
      </c>
      <c r="W64">
        <v>100</v>
      </c>
      <c r="X64">
        <v>25</v>
      </c>
      <c r="Y64">
        <v>25</v>
      </c>
      <c r="Z64">
        <v>100</v>
      </c>
      <c r="AA64">
        <v>37</v>
      </c>
      <c r="AB64">
        <v>37</v>
      </c>
      <c r="AC64">
        <v>100</v>
      </c>
      <c r="AD64">
        <v>3</v>
      </c>
      <c r="AE64">
        <v>3</v>
      </c>
      <c r="AF64">
        <v>100</v>
      </c>
      <c r="AG64">
        <v>100</v>
      </c>
      <c r="AH64">
        <v>100</v>
      </c>
      <c r="AI64" s="305">
        <f t="shared" si="0"/>
        <v>1</v>
      </c>
      <c r="AJ64">
        <v>100000000</v>
      </c>
      <c r="AK64">
        <v>73436400</v>
      </c>
      <c r="AL64">
        <v>73.44</v>
      </c>
      <c r="AM64">
        <v>214488677</v>
      </c>
      <c r="AN64">
        <v>214488677</v>
      </c>
      <c r="AO64">
        <v>100</v>
      </c>
      <c r="AP64">
        <v>946837110</v>
      </c>
      <c r="AQ64">
        <v>946837110</v>
      </c>
      <c r="AR64" s="323">
        <v>100</v>
      </c>
      <c r="AS64">
        <v>1616023145</v>
      </c>
      <c r="AT64">
        <v>1616023145</v>
      </c>
      <c r="AU64">
        <v>100</v>
      </c>
      <c r="AV64">
        <v>1570803000</v>
      </c>
      <c r="AW64">
        <v>231468830</v>
      </c>
      <c r="AX64" s="314">
        <v>14.74</v>
      </c>
      <c r="AY64">
        <f t="shared" si="1"/>
        <v>4448151932</v>
      </c>
      <c r="AZ64">
        <f t="shared" si="1"/>
        <v>3082254162</v>
      </c>
      <c r="BA64" s="314">
        <v>0.69292915555025603</v>
      </c>
    </row>
    <row r="65" spans="1:53" x14ac:dyDescent="0.25">
      <c r="A65">
        <v>841872982</v>
      </c>
      <c r="B65" t="s">
        <v>409</v>
      </c>
      <c r="C65">
        <v>5</v>
      </c>
      <c r="D65">
        <v>2020</v>
      </c>
      <c r="E65">
        <v>2</v>
      </c>
      <c r="F65">
        <v>95</v>
      </c>
      <c r="G65">
        <v>113</v>
      </c>
      <c r="H65">
        <v>177</v>
      </c>
      <c r="I65">
        <v>145</v>
      </c>
      <c r="J65">
        <v>234</v>
      </c>
      <c r="K65">
        <v>339</v>
      </c>
      <c r="L65">
        <v>0</v>
      </c>
      <c r="M65" t="s">
        <v>128</v>
      </c>
      <c r="N65">
        <v>118</v>
      </c>
      <c r="O65">
        <v>1</v>
      </c>
      <c r="P65" t="s">
        <v>154</v>
      </c>
      <c r="Q65" t="s">
        <v>79</v>
      </c>
      <c r="R65">
        <v>20</v>
      </c>
      <c r="S65">
        <v>16</v>
      </c>
      <c r="T65">
        <v>80</v>
      </c>
      <c r="U65">
        <v>39</v>
      </c>
      <c r="V65">
        <v>38.71</v>
      </c>
      <c r="W65">
        <v>99.26</v>
      </c>
      <c r="X65">
        <v>25.29</v>
      </c>
      <c r="Y65">
        <v>24.79</v>
      </c>
      <c r="Z65">
        <v>98.02</v>
      </c>
      <c r="AA65">
        <v>17.5</v>
      </c>
      <c r="AB65">
        <v>17.5</v>
      </c>
      <c r="AC65">
        <v>100</v>
      </c>
      <c r="AD65">
        <v>3</v>
      </c>
      <c r="AE65">
        <v>3</v>
      </c>
      <c r="AF65">
        <v>100</v>
      </c>
      <c r="AG65">
        <v>100</v>
      </c>
      <c r="AH65">
        <v>100</v>
      </c>
      <c r="AI65" s="305">
        <f t="shared" si="0"/>
        <v>1</v>
      </c>
      <c r="AJ65">
        <v>2799110000</v>
      </c>
      <c r="AK65">
        <v>2188106015</v>
      </c>
      <c r="AL65">
        <v>78.17</v>
      </c>
      <c r="AM65">
        <v>6089224000</v>
      </c>
      <c r="AN65">
        <v>5918018439</v>
      </c>
      <c r="AO65">
        <v>97.19</v>
      </c>
      <c r="AP65">
        <v>2052271542</v>
      </c>
      <c r="AQ65">
        <v>1976303242</v>
      </c>
      <c r="AR65" s="323">
        <v>96.3</v>
      </c>
      <c r="AS65">
        <v>2005752462</v>
      </c>
      <c r="AT65">
        <v>2005752462</v>
      </c>
      <c r="AU65">
        <v>100</v>
      </c>
      <c r="AV65">
        <v>2465841500</v>
      </c>
      <c r="AW65">
        <v>903612280</v>
      </c>
      <c r="AX65" s="314">
        <v>36.65</v>
      </c>
      <c r="AY65">
        <f t="shared" si="1"/>
        <v>15412199504</v>
      </c>
      <c r="AZ65">
        <f t="shared" si="1"/>
        <v>12991792438</v>
      </c>
      <c r="BA65" s="314">
        <v>0.84295511712187343</v>
      </c>
    </row>
    <row r="66" spans="1:53" hidden="1" x14ac:dyDescent="0.25">
      <c r="A66">
        <v>841872982</v>
      </c>
      <c r="B66" t="s">
        <v>412</v>
      </c>
      <c r="C66">
        <v>5</v>
      </c>
      <c r="D66">
        <v>2020</v>
      </c>
      <c r="E66">
        <v>2</v>
      </c>
      <c r="F66">
        <v>95</v>
      </c>
      <c r="G66">
        <v>113</v>
      </c>
      <c r="H66">
        <v>177</v>
      </c>
      <c r="I66">
        <v>146</v>
      </c>
      <c r="J66">
        <v>241</v>
      </c>
      <c r="K66">
        <v>1004</v>
      </c>
      <c r="L66">
        <v>0</v>
      </c>
      <c r="M66" t="s">
        <v>137</v>
      </c>
      <c r="N66">
        <v>11</v>
      </c>
      <c r="O66">
        <v>1</v>
      </c>
      <c r="P66" t="s">
        <v>139</v>
      </c>
      <c r="Q66" t="s">
        <v>79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15</v>
      </c>
      <c r="Y66">
        <v>15</v>
      </c>
      <c r="Z66">
        <v>100</v>
      </c>
      <c r="AA66">
        <v>12</v>
      </c>
      <c r="AB66">
        <v>12</v>
      </c>
      <c r="AC66">
        <v>100</v>
      </c>
      <c r="AD66">
        <v>3</v>
      </c>
      <c r="AE66">
        <v>3</v>
      </c>
      <c r="AF66">
        <v>100</v>
      </c>
      <c r="AG66">
        <v>30</v>
      </c>
      <c r="AH66">
        <v>30</v>
      </c>
      <c r="AI66" s="305">
        <f t="shared" si="0"/>
        <v>1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2808705854</v>
      </c>
      <c r="AQ66">
        <v>2796784854</v>
      </c>
      <c r="AR66" s="323">
        <v>99.58</v>
      </c>
      <c r="AS66">
        <v>3992729025</v>
      </c>
      <c r="AT66">
        <v>3992729025</v>
      </c>
      <c r="AU66">
        <v>100</v>
      </c>
      <c r="AV66">
        <v>13657156000</v>
      </c>
      <c r="AW66">
        <v>2671187020</v>
      </c>
      <c r="AX66" s="314">
        <v>19.559999999999999</v>
      </c>
      <c r="AY66">
        <f t="shared" si="1"/>
        <v>20458590879</v>
      </c>
      <c r="AZ66">
        <f t="shared" si="1"/>
        <v>9460700899</v>
      </c>
      <c r="BA66" s="314">
        <v>0.4624316970290982</v>
      </c>
    </row>
    <row r="67" spans="1:53" hidden="1" x14ac:dyDescent="0.25">
      <c r="A67">
        <v>841872982</v>
      </c>
      <c r="B67" t="s">
        <v>413</v>
      </c>
      <c r="C67">
        <v>5</v>
      </c>
      <c r="D67">
        <v>2020</v>
      </c>
      <c r="E67">
        <v>2</v>
      </c>
      <c r="F67">
        <v>95</v>
      </c>
      <c r="G67">
        <v>113</v>
      </c>
      <c r="H67">
        <v>177</v>
      </c>
      <c r="I67">
        <v>146</v>
      </c>
      <c r="J67">
        <v>242</v>
      </c>
      <c r="K67">
        <v>1004</v>
      </c>
      <c r="L67">
        <v>0</v>
      </c>
      <c r="M67" t="s">
        <v>137</v>
      </c>
      <c r="N67">
        <v>12</v>
      </c>
      <c r="O67">
        <v>1</v>
      </c>
      <c r="P67" t="s">
        <v>136</v>
      </c>
      <c r="Q67" t="s">
        <v>79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12</v>
      </c>
      <c r="Y67">
        <v>12</v>
      </c>
      <c r="Z67">
        <v>100</v>
      </c>
      <c r="AA67">
        <v>18</v>
      </c>
      <c r="AB67">
        <v>18</v>
      </c>
      <c r="AC67">
        <v>100</v>
      </c>
      <c r="AD67">
        <v>0</v>
      </c>
      <c r="AE67">
        <v>0</v>
      </c>
      <c r="AF67">
        <v>0</v>
      </c>
      <c r="AG67">
        <v>30</v>
      </c>
      <c r="AH67">
        <v>30</v>
      </c>
      <c r="AI67" s="305">
        <f t="shared" ref="AI67:AI101" si="3">AH67/AG67</f>
        <v>1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785544000</v>
      </c>
      <c r="AQ67">
        <v>785544000</v>
      </c>
      <c r="AR67" s="323">
        <v>100</v>
      </c>
      <c r="AS67">
        <v>186656000</v>
      </c>
      <c r="AT67">
        <v>186656000</v>
      </c>
      <c r="AU67">
        <v>100</v>
      </c>
      <c r="AV67">
        <v>0</v>
      </c>
      <c r="AW67">
        <v>0</v>
      </c>
      <c r="AX67" s="314">
        <v>0</v>
      </c>
      <c r="AY67">
        <f t="shared" ref="AY67:AZ101" si="4">+AJ67+AM67+AP67+AS67+AV67</f>
        <v>972200000</v>
      </c>
      <c r="AZ67">
        <f t="shared" si="4"/>
        <v>972200000</v>
      </c>
      <c r="BA67" s="314">
        <v>1</v>
      </c>
    </row>
    <row r="68" spans="1:53" hidden="1" x14ac:dyDescent="0.25">
      <c r="A68">
        <v>841872982</v>
      </c>
      <c r="B68" t="s">
        <v>402</v>
      </c>
      <c r="C68">
        <v>5</v>
      </c>
      <c r="D68">
        <v>2020</v>
      </c>
      <c r="E68">
        <v>2</v>
      </c>
      <c r="F68">
        <v>95</v>
      </c>
      <c r="G68">
        <v>113</v>
      </c>
      <c r="H68">
        <v>177</v>
      </c>
      <c r="I68">
        <v>143</v>
      </c>
      <c r="J68">
        <v>223</v>
      </c>
      <c r="K68">
        <v>1032</v>
      </c>
      <c r="L68">
        <v>0</v>
      </c>
      <c r="M68" t="s">
        <v>142</v>
      </c>
      <c r="N68">
        <v>2</v>
      </c>
      <c r="O68">
        <v>1</v>
      </c>
      <c r="P68" t="s">
        <v>168</v>
      </c>
      <c r="Q68" t="s">
        <v>79</v>
      </c>
      <c r="R68">
        <v>2414</v>
      </c>
      <c r="S68">
        <v>2414</v>
      </c>
      <c r="T68">
        <v>100</v>
      </c>
      <c r="U68">
        <v>6638</v>
      </c>
      <c r="V68">
        <v>6218</v>
      </c>
      <c r="W68">
        <v>93.67</v>
      </c>
      <c r="X68">
        <v>11457</v>
      </c>
      <c r="Y68">
        <v>11457</v>
      </c>
      <c r="Z68">
        <v>100</v>
      </c>
      <c r="AA68">
        <v>8479</v>
      </c>
      <c r="AB68">
        <v>8479</v>
      </c>
      <c r="AC68">
        <v>100</v>
      </c>
      <c r="AD68">
        <v>6432</v>
      </c>
      <c r="AE68">
        <v>3939</v>
      </c>
      <c r="AF68">
        <v>61.24</v>
      </c>
      <c r="AG68">
        <v>35000</v>
      </c>
      <c r="AH68">
        <v>32507</v>
      </c>
      <c r="AI68" s="305">
        <f t="shared" si="3"/>
        <v>0.92877142857142858</v>
      </c>
      <c r="AJ68">
        <v>6203226183</v>
      </c>
      <c r="AK68">
        <v>6203120752</v>
      </c>
      <c r="AL68">
        <v>100</v>
      </c>
      <c r="AM68">
        <v>8170353499</v>
      </c>
      <c r="AN68">
        <v>7677033092</v>
      </c>
      <c r="AO68">
        <v>93.96</v>
      </c>
      <c r="AP68">
        <v>3734631371</v>
      </c>
      <c r="AQ68">
        <v>3552354952</v>
      </c>
      <c r="AR68" s="323">
        <v>95.12</v>
      </c>
      <c r="AS68">
        <v>9064074135</v>
      </c>
      <c r="AT68">
        <v>9064074135</v>
      </c>
      <c r="AU68">
        <v>100</v>
      </c>
      <c r="AV68">
        <v>6000000000</v>
      </c>
      <c r="AW68">
        <v>0</v>
      </c>
      <c r="AX68" s="314">
        <v>0</v>
      </c>
      <c r="AY68">
        <f t="shared" si="4"/>
        <v>33172285188</v>
      </c>
      <c r="AZ68">
        <f t="shared" si="4"/>
        <v>26496582931</v>
      </c>
      <c r="BA68" s="314">
        <v>0.79875663617485959</v>
      </c>
    </row>
    <row r="69" spans="1:53" x14ac:dyDescent="0.25">
      <c r="A69">
        <v>841872982</v>
      </c>
      <c r="B69" t="s">
        <v>414</v>
      </c>
      <c r="C69">
        <v>5</v>
      </c>
      <c r="D69">
        <v>2020</v>
      </c>
      <c r="E69">
        <v>2</v>
      </c>
      <c r="F69">
        <v>95</v>
      </c>
      <c r="G69">
        <v>113</v>
      </c>
      <c r="H69">
        <v>177</v>
      </c>
      <c r="I69">
        <v>147</v>
      </c>
      <c r="J69">
        <v>247</v>
      </c>
      <c r="K69">
        <v>339</v>
      </c>
      <c r="L69">
        <v>0</v>
      </c>
      <c r="M69" t="s">
        <v>128</v>
      </c>
      <c r="N69">
        <v>116</v>
      </c>
      <c r="O69">
        <v>1</v>
      </c>
      <c r="P69" t="s">
        <v>133</v>
      </c>
      <c r="Q69" t="s">
        <v>79</v>
      </c>
      <c r="R69">
        <v>12.5</v>
      </c>
      <c r="S69">
        <v>12</v>
      </c>
      <c r="T69">
        <v>96</v>
      </c>
      <c r="U69">
        <v>19</v>
      </c>
      <c r="V69">
        <v>19</v>
      </c>
      <c r="W69">
        <v>100</v>
      </c>
      <c r="X69">
        <v>31.5</v>
      </c>
      <c r="Y69">
        <v>31.5</v>
      </c>
      <c r="Z69">
        <v>100</v>
      </c>
      <c r="AA69">
        <v>35</v>
      </c>
      <c r="AB69">
        <v>35</v>
      </c>
      <c r="AC69">
        <v>100</v>
      </c>
      <c r="AD69">
        <v>2.5</v>
      </c>
      <c r="AE69">
        <v>2.5</v>
      </c>
      <c r="AF69">
        <v>100</v>
      </c>
      <c r="AG69">
        <v>100</v>
      </c>
      <c r="AH69">
        <v>100</v>
      </c>
      <c r="AI69" s="305">
        <f t="shared" si="3"/>
        <v>1</v>
      </c>
      <c r="AJ69">
        <v>598288006</v>
      </c>
      <c r="AK69">
        <v>467401269</v>
      </c>
      <c r="AL69">
        <v>78.12</v>
      </c>
      <c r="AM69">
        <v>136350000</v>
      </c>
      <c r="AN69">
        <v>136350000</v>
      </c>
      <c r="AO69">
        <v>100</v>
      </c>
      <c r="AP69">
        <v>129990120</v>
      </c>
      <c r="AQ69">
        <v>129990120</v>
      </c>
      <c r="AR69" s="323">
        <v>100</v>
      </c>
      <c r="AS69">
        <v>185586000</v>
      </c>
      <c r="AT69">
        <v>185586000</v>
      </c>
      <c r="AU69">
        <v>100</v>
      </c>
      <c r="AV69">
        <v>1624164000</v>
      </c>
      <c r="AW69">
        <v>221235000</v>
      </c>
      <c r="AX69" s="314">
        <v>13.62</v>
      </c>
      <c r="AY69">
        <f t="shared" si="4"/>
        <v>2674378126</v>
      </c>
      <c r="AZ69">
        <f t="shared" si="4"/>
        <v>1140562389</v>
      </c>
      <c r="BA69" s="314">
        <v>0.42647760909782434</v>
      </c>
    </row>
    <row r="70" spans="1:53" hidden="1" x14ac:dyDescent="0.25">
      <c r="A70">
        <v>841872982</v>
      </c>
      <c r="B70" t="s">
        <v>419</v>
      </c>
      <c r="C70">
        <v>5</v>
      </c>
      <c r="D70">
        <v>2020</v>
      </c>
      <c r="E70">
        <v>2</v>
      </c>
      <c r="F70">
        <v>95</v>
      </c>
      <c r="G70">
        <v>113</v>
      </c>
      <c r="H70">
        <v>202</v>
      </c>
      <c r="I70">
        <v>190</v>
      </c>
      <c r="J70">
        <v>256</v>
      </c>
      <c r="K70">
        <v>6094</v>
      </c>
      <c r="L70">
        <v>0</v>
      </c>
      <c r="M70" t="s">
        <v>80</v>
      </c>
      <c r="N70">
        <v>44</v>
      </c>
      <c r="O70">
        <v>1</v>
      </c>
      <c r="P70" t="s">
        <v>105</v>
      </c>
      <c r="Q70" t="s">
        <v>79</v>
      </c>
      <c r="R70">
        <v>20</v>
      </c>
      <c r="S70">
        <v>20</v>
      </c>
      <c r="T70">
        <v>100</v>
      </c>
      <c r="U70">
        <v>20</v>
      </c>
      <c r="V70">
        <v>20</v>
      </c>
      <c r="W70">
        <v>100</v>
      </c>
      <c r="X70">
        <v>10</v>
      </c>
      <c r="Y70">
        <v>10</v>
      </c>
      <c r="Z70">
        <v>100</v>
      </c>
      <c r="AA70">
        <v>19</v>
      </c>
      <c r="AB70">
        <v>19</v>
      </c>
      <c r="AC70">
        <v>100</v>
      </c>
      <c r="AD70">
        <v>1</v>
      </c>
      <c r="AE70">
        <v>1</v>
      </c>
      <c r="AF70">
        <v>100</v>
      </c>
      <c r="AG70">
        <v>70</v>
      </c>
      <c r="AH70">
        <v>70</v>
      </c>
      <c r="AI70" s="305">
        <f t="shared" si="3"/>
        <v>1</v>
      </c>
      <c r="AJ70">
        <v>1282256554</v>
      </c>
      <c r="AK70">
        <v>1282245058</v>
      </c>
      <c r="AL70">
        <v>100</v>
      </c>
      <c r="AM70">
        <v>2728943010</v>
      </c>
      <c r="AN70">
        <v>2676702984</v>
      </c>
      <c r="AO70">
        <v>98.09</v>
      </c>
      <c r="AP70">
        <v>1047610917</v>
      </c>
      <c r="AQ70">
        <v>1047580917</v>
      </c>
      <c r="AR70" s="323">
        <v>100</v>
      </c>
      <c r="AS70">
        <v>2478537396</v>
      </c>
      <c r="AT70">
        <v>2478537396</v>
      </c>
      <c r="AU70">
        <v>100</v>
      </c>
      <c r="AV70">
        <v>773344961</v>
      </c>
      <c r="AW70">
        <v>149243107</v>
      </c>
      <c r="AX70" s="314">
        <v>19.3</v>
      </c>
      <c r="AY70">
        <f t="shared" si="4"/>
        <v>8310692838</v>
      </c>
      <c r="AZ70">
        <f t="shared" si="4"/>
        <v>7634309462</v>
      </c>
      <c r="BA70" s="314">
        <v>0.91861287750796305</v>
      </c>
    </row>
    <row r="71" spans="1:53" hidden="1" x14ac:dyDescent="0.25">
      <c r="A71">
        <v>841872982</v>
      </c>
      <c r="B71" t="s">
        <v>420</v>
      </c>
      <c r="C71">
        <v>5</v>
      </c>
      <c r="D71">
        <v>2020</v>
      </c>
      <c r="E71">
        <v>2</v>
      </c>
      <c r="F71">
        <v>95</v>
      </c>
      <c r="G71">
        <v>113</v>
      </c>
      <c r="H71">
        <v>203</v>
      </c>
      <c r="I71">
        <v>192</v>
      </c>
      <c r="J71">
        <v>259</v>
      </c>
      <c r="K71">
        <v>967</v>
      </c>
      <c r="L71">
        <v>0</v>
      </c>
      <c r="M71" t="s">
        <v>84</v>
      </c>
      <c r="N71">
        <v>15</v>
      </c>
      <c r="O71">
        <v>1</v>
      </c>
      <c r="P71" t="s">
        <v>86</v>
      </c>
      <c r="Q71" t="s">
        <v>79</v>
      </c>
      <c r="R71">
        <v>5</v>
      </c>
      <c r="S71">
        <v>5</v>
      </c>
      <c r="T71">
        <v>100</v>
      </c>
      <c r="U71">
        <v>30</v>
      </c>
      <c r="V71">
        <v>30</v>
      </c>
      <c r="W71">
        <v>100</v>
      </c>
      <c r="X71">
        <v>20</v>
      </c>
      <c r="Y71">
        <v>20</v>
      </c>
      <c r="Z71">
        <v>100</v>
      </c>
      <c r="AA71">
        <v>24</v>
      </c>
      <c r="AB71">
        <v>23.97</v>
      </c>
      <c r="AC71">
        <v>99.88</v>
      </c>
      <c r="AD71">
        <v>1.03</v>
      </c>
      <c r="AE71">
        <v>1.03</v>
      </c>
      <c r="AF71">
        <v>100</v>
      </c>
      <c r="AG71">
        <v>80</v>
      </c>
      <c r="AH71">
        <v>80</v>
      </c>
      <c r="AI71" s="305">
        <f t="shared" si="3"/>
        <v>1</v>
      </c>
      <c r="AJ71">
        <v>1879507548</v>
      </c>
      <c r="AK71">
        <v>1868212983</v>
      </c>
      <c r="AL71">
        <v>99.4</v>
      </c>
      <c r="AM71">
        <v>4666767129</v>
      </c>
      <c r="AN71">
        <v>4557190691</v>
      </c>
      <c r="AO71">
        <v>97.65</v>
      </c>
      <c r="AP71">
        <v>2152959453</v>
      </c>
      <c r="AQ71">
        <v>2152959453</v>
      </c>
      <c r="AR71" s="323">
        <v>100</v>
      </c>
      <c r="AS71">
        <v>2972559405</v>
      </c>
      <c r="AT71">
        <v>2573279853</v>
      </c>
      <c r="AU71">
        <v>86.57</v>
      </c>
      <c r="AV71">
        <v>7457712038</v>
      </c>
      <c r="AW71">
        <v>109268030</v>
      </c>
      <c r="AX71" s="314">
        <v>1.47</v>
      </c>
      <c r="AY71">
        <f t="shared" si="4"/>
        <v>19129505573</v>
      </c>
      <c r="AZ71">
        <f t="shared" si="4"/>
        <v>11260911010</v>
      </c>
      <c r="BA71" s="314">
        <v>0.58866712299632107</v>
      </c>
    </row>
    <row r="72" spans="1:53" hidden="1" x14ac:dyDescent="0.25">
      <c r="A72">
        <v>841872982</v>
      </c>
      <c r="B72" t="s">
        <v>420</v>
      </c>
      <c r="C72">
        <v>5</v>
      </c>
      <c r="D72">
        <v>2020</v>
      </c>
      <c r="E72">
        <v>2</v>
      </c>
      <c r="F72">
        <v>95</v>
      </c>
      <c r="G72">
        <v>113</v>
      </c>
      <c r="H72">
        <v>203</v>
      </c>
      <c r="I72">
        <v>192</v>
      </c>
      <c r="J72">
        <v>259</v>
      </c>
      <c r="K72">
        <v>967</v>
      </c>
      <c r="L72">
        <v>0</v>
      </c>
      <c r="M72" t="s">
        <v>84</v>
      </c>
      <c r="N72">
        <v>14</v>
      </c>
      <c r="O72">
        <v>1</v>
      </c>
      <c r="P72" t="s">
        <v>87</v>
      </c>
      <c r="Q72" t="s">
        <v>79</v>
      </c>
      <c r="R72">
        <v>5</v>
      </c>
      <c r="S72">
        <v>5</v>
      </c>
      <c r="T72">
        <v>100</v>
      </c>
      <c r="U72">
        <v>30</v>
      </c>
      <c r="V72">
        <v>30</v>
      </c>
      <c r="W72">
        <v>100</v>
      </c>
      <c r="X72">
        <v>20</v>
      </c>
      <c r="Y72">
        <v>20</v>
      </c>
      <c r="Z72">
        <v>100</v>
      </c>
      <c r="AA72">
        <v>24</v>
      </c>
      <c r="AB72">
        <v>24</v>
      </c>
      <c r="AC72">
        <v>100</v>
      </c>
      <c r="AD72">
        <v>1</v>
      </c>
      <c r="AE72">
        <v>1</v>
      </c>
      <c r="AF72">
        <v>100</v>
      </c>
      <c r="AG72">
        <v>80</v>
      </c>
      <c r="AH72">
        <v>80</v>
      </c>
      <c r="AI72" s="305">
        <f t="shared" si="3"/>
        <v>1</v>
      </c>
      <c r="AJ72">
        <v>9000000</v>
      </c>
      <c r="AK72">
        <v>9000000</v>
      </c>
      <c r="AL72">
        <v>100</v>
      </c>
      <c r="AM72">
        <v>981200000</v>
      </c>
      <c r="AN72">
        <v>981200000</v>
      </c>
      <c r="AO72">
        <v>100</v>
      </c>
      <c r="AP72">
        <v>704008000</v>
      </c>
      <c r="AQ72">
        <v>704008000</v>
      </c>
      <c r="AR72" s="323">
        <v>100</v>
      </c>
      <c r="AS72">
        <v>1139153787</v>
      </c>
      <c r="AT72">
        <v>1139153787</v>
      </c>
      <c r="AU72">
        <v>100</v>
      </c>
      <c r="AV72">
        <v>1251543700</v>
      </c>
      <c r="AW72">
        <v>473393237</v>
      </c>
      <c r="AX72" s="314">
        <v>37.82</v>
      </c>
      <c r="AY72">
        <f t="shared" si="4"/>
        <v>4084905487</v>
      </c>
      <c r="AZ72">
        <f t="shared" si="4"/>
        <v>3306755024</v>
      </c>
      <c r="BA72" s="314">
        <v>0.80950588318960537</v>
      </c>
    </row>
    <row r="73" spans="1:53" hidden="1" x14ac:dyDescent="0.25">
      <c r="A73">
        <v>841872982</v>
      </c>
      <c r="B73" t="s">
        <v>420</v>
      </c>
      <c r="C73">
        <v>5</v>
      </c>
      <c r="D73">
        <v>2020</v>
      </c>
      <c r="E73">
        <v>2</v>
      </c>
      <c r="F73">
        <v>95</v>
      </c>
      <c r="G73">
        <v>113</v>
      </c>
      <c r="H73">
        <v>203</v>
      </c>
      <c r="I73">
        <v>192</v>
      </c>
      <c r="J73">
        <v>259</v>
      </c>
      <c r="K73">
        <v>967</v>
      </c>
      <c r="L73">
        <v>0</v>
      </c>
      <c r="M73" t="s">
        <v>84</v>
      </c>
      <c r="N73">
        <v>16</v>
      </c>
      <c r="O73">
        <v>1</v>
      </c>
      <c r="P73" t="s">
        <v>85</v>
      </c>
      <c r="Q73" t="s">
        <v>79</v>
      </c>
      <c r="R73">
        <v>0</v>
      </c>
      <c r="S73">
        <v>0</v>
      </c>
      <c r="T73">
        <v>0</v>
      </c>
      <c r="U73">
        <v>1</v>
      </c>
      <c r="V73">
        <v>1</v>
      </c>
      <c r="W73">
        <v>100</v>
      </c>
      <c r="X73">
        <v>1</v>
      </c>
      <c r="Y73">
        <v>1</v>
      </c>
      <c r="Z73">
        <v>100</v>
      </c>
      <c r="AA73">
        <v>2</v>
      </c>
      <c r="AB73">
        <v>2</v>
      </c>
      <c r="AC73">
        <v>100</v>
      </c>
      <c r="AD73">
        <v>0</v>
      </c>
      <c r="AE73">
        <v>0</v>
      </c>
      <c r="AF73">
        <v>0</v>
      </c>
      <c r="AG73">
        <v>4</v>
      </c>
      <c r="AH73">
        <v>4</v>
      </c>
      <c r="AI73" s="305">
        <f t="shared" si="3"/>
        <v>1</v>
      </c>
      <c r="AJ73">
        <v>0</v>
      </c>
      <c r="AK73">
        <v>0</v>
      </c>
      <c r="AL73">
        <v>0</v>
      </c>
      <c r="AM73">
        <v>195741327</v>
      </c>
      <c r="AN73">
        <v>195741327</v>
      </c>
      <c r="AO73">
        <v>100</v>
      </c>
      <c r="AP73">
        <v>200081000</v>
      </c>
      <c r="AQ73">
        <v>200081000</v>
      </c>
      <c r="AR73" s="323">
        <v>100</v>
      </c>
      <c r="AS73">
        <v>193000000</v>
      </c>
      <c r="AT73">
        <v>193000000</v>
      </c>
      <c r="AU73">
        <v>100</v>
      </c>
      <c r="AV73">
        <v>0</v>
      </c>
      <c r="AW73">
        <v>0</v>
      </c>
      <c r="AX73" s="314">
        <v>0</v>
      </c>
      <c r="AY73">
        <f t="shared" si="4"/>
        <v>588822327</v>
      </c>
      <c r="AZ73">
        <f t="shared" si="4"/>
        <v>588822327</v>
      </c>
      <c r="BA73" s="314">
        <v>1</v>
      </c>
    </row>
    <row r="74" spans="1:53" hidden="1" x14ac:dyDescent="0.25">
      <c r="A74">
        <v>841872982</v>
      </c>
      <c r="B74" t="s">
        <v>411</v>
      </c>
      <c r="C74">
        <v>5</v>
      </c>
      <c r="D74">
        <v>2020</v>
      </c>
      <c r="E74">
        <v>2</v>
      </c>
      <c r="F74">
        <v>95</v>
      </c>
      <c r="G74">
        <v>113</v>
      </c>
      <c r="H74">
        <v>177</v>
      </c>
      <c r="I74">
        <v>146</v>
      </c>
      <c r="J74">
        <v>240</v>
      </c>
      <c r="K74">
        <v>1032</v>
      </c>
      <c r="L74">
        <v>0</v>
      </c>
      <c r="M74" t="s">
        <v>142</v>
      </c>
      <c r="N74">
        <v>19</v>
      </c>
      <c r="O74">
        <v>1</v>
      </c>
      <c r="P74" t="s">
        <v>425</v>
      </c>
      <c r="Q74" t="s">
        <v>79</v>
      </c>
      <c r="R74">
        <v>0</v>
      </c>
      <c r="S74">
        <v>0</v>
      </c>
      <c r="T74">
        <v>0</v>
      </c>
      <c r="U74">
        <v>562191</v>
      </c>
      <c r="V74">
        <v>562191</v>
      </c>
      <c r="W74">
        <v>100</v>
      </c>
      <c r="X74">
        <v>379891</v>
      </c>
      <c r="Y74">
        <v>222301</v>
      </c>
      <c r="Z74">
        <v>58.52</v>
      </c>
      <c r="AA74">
        <v>755403</v>
      </c>
      <c r="AB74">
        <v>755403</v>
      </c>
      <c r="AC74">
        <v>100</v>
      </c>
      <c r="AD74">
        <v>27779</v>
      </c>
      <c r="AE74">
        <v>27779</v>
      </c>
      <c r="AF74">
        <v>100</v>
      </c>
      <c r="AG74">
        <v>1567674</v>
      </c>
      <c r="AH74">
        <v>1567674</v>
      </c>
      <c r="AI74" s="305">
        <f t="shared" si="3"/>
        <v>1</v>
      </c>
      <c r="AJ74">
        <v>0</v>
      </c>
      <c r="AK74">
        <v>0</v>
      </c>
      <c r="AL74">
        <v>0</v>
      </c>
      <c r="AM74">
        <v>3604203379</v>
      </c>
      <c r="AN74">
        <v>3593756988</v>
      </c>
      <c r="AO74">
        <v>99.71</v>
      </c>
      <c r="AP74">
        <v>4551578000</v>
      </c>
      <c r="AQ74">
        <v>3983237058</v>
      </c>
      <c r="AR74" s="323">
        <v>87.51</v>
      </c>
      <c r="AS74">
        <v>5018131000</v>
      </c>
      <c r="AT74">
        <v>5008329558</v>
      </c>
      <c r="AU74">
        <v>99.8</v>
      </c>
      <c r="AV74">
        <v>6310547000</v>
      </c>
      <c r="AW74">
        <v>5633551825</v>
      </c>
      <c r="AX74" s="314">
        <v>89.27</v>
      </c>
      <c r="AY74">
        <f t="shared" si="4"/>
        <v>19484459379</v>
      </c>
      <c r="AZ74">
        <f t="shared" si="4"/>
        <v>18218875429</v>
      </c>
      <c r="BA74" s="314">
        <v>0.9350464939579477</v>
      </c>
    </row>
    <row r="75" spans="1:53" hidden="1" x14ac:dyDescent="0.25">
      <c r="A75">
        <v>841872982</v>
      </c>
      <c r="B75" t="s">
        <v>411</v>
      </c>
      <c r="C75">
        <v>5</v>
      </c>
      <c r="D75">
        <v>2020</v>
      </c>
      <c r="E75">
        <v>2</v>
      </c>
      <c r="F75">
        <v>95</v>
      </c>
      <c r="G75">
        <v>113</v>
      </c>
      <c r="H75">
        <v>177</v>
      </c>
      <c r="I75">
        <v>146</v>
      </c>
      <c r="J75">
        <v>240</v>
      </c>
      <c r="K75">
        <v>1004</v>
      </c>
      <c r="L75">
        <v>0</v>
      </c>
      <c r="M75" t="s">
        <v>137</v>
      </c>
      <c r="N75">
        <v>5</v>
      </c>
      <c r="O75">
        <v>1</v>
      </c>
      <c r="P75" t="s">
        <v>151</v>
      </c>
      <c r="Q75" t="s">
        <v>79</v>
      </c>
      <c r="R75">
        <v>1</v>
      </c>
      <c r="S75">
        <v>1</v>
      </c>
      <c r="T75">
        <v>100</v>
      </c>
      <c r="U75">
        <v>3</v>
      </c>
      <c r="V75">
        <v>3</v>
      </c>
      <c r="W75">
        <v>100</v>
      </c>
      <c r="X75">
        <v>4</v>
      </c>
      <c r="Y75">
        <v>4</v>
      </c>
      <c r="Z75">
        <v>100</v>
      </c>
      <c r="AA75">
        <v>3</v>
      </c>
      <c r="AB75">
        <v>3</v>
      </c>
      <c r="AC75">
        <v>100</v>
      </c>
      <c r="AD75">
        <v>1</v>
      </c>
      <c r="AE75">
        <v>1</v>
      </c>
      <c r="AF75">
        <v>100</v>
      </c>
      <c r="AG75">
        <v>12</v>
      </c>
      <c r="AH75">
        <v>12</v>
      </c>
      <c r="AI75" s="305">
        <f t="shared" si="3"/>
        <v>1</v>
      </c>
      <c r="AJ75">
        <v>497375378</v>
      </c>
      <c r="AK75">
        <v>464475378</v>
      </c>
      <c r="AL75">
        <v>93.39</v>
      </c>
      <c r="AM75">
        <v>7273822928</v>
      </c>
      <c r="AN75">
        <v>7060713394</v>
      </c>
      <c r="AO75">
        <v>97.07</v>
      </c>
      <c r="AP75">
        <v>5498249166</v>
      </c>
      <c r="AQ75">
        <v>5479241000</v>
      </c>
      <c r="AR75" s="323">
        <v>99.65</v>
      </c>
      <c r="AS75">
        <v>7626356677</v>
      </c>
      <c r="AT75">
        <v>7626356677</v>
      </c>
      <c r="AU75">
        <v>100</v>
      </c>
      <c r="AV75">
        <v>834958000</v>
      </c>
      <c r="AW75">
        <v>436988450</v>
      </c>
      <c r="AX75" s="314">
        <v>52.34</v>
      </c>
      <c r="AY75">
        <f t="shared" si="4"/>
        <v>21730762149</v>
      </c>
      <c r="AZ75">
        <f t="shared" si="4"/>
        <v>21067774899</v>
      </c>
      <c r="BA75" s="314">
        <v>0.96949084226985993</v>
      </c>
    </row>
    <row r="76" spans="1:53" hidden="1" x14ac:dyDescent="0.25">
      <c r="A76">
        <v>841872982</v>
      </c>
      <c r="B76" t="s">
        <v>411</v>
      </c>
      <c r="C76">
        <v>5</v>
      </c>
      <c r="D76">
        <v>2020</v>
      </c>
      <c r="E76">
        <v>2</v>
      </c>
      <c r="F76">
        <v>95</v>
      </c>
      <c r="G76">
        <v>113</v>
      </c>
      <c r="H76">
        <v>177</v>
      </c>
      <c r="I76">
        <v>146</v>
      </c>
      <c r="J76">
        <v>240</v>
      </c>
      <c r="K76">
        <v>1032</v>
      </c>
      <c r="L76">
        <v>0</v>
      </c>
      <c r="M76" t="s">
        <v>142</v>
      </c>
      <c r="N76">
        <v>14</v>
      </c>
      <c r="O76">
        <v>1</v>
      </c>
      <c r="P76" t="s">
        <v>145</v>
      </c>
      <c r="Q76" t="s">
        <v>82</v>
      </c>
      <c r="R76">
        <v>66</v>
      </c>
      <c r="S76">
        <v>59</v>
      </c>
      <c r="T76">
        <v>89.39</v>
      </c>
      <c r="U76">
        <v>74</v>
      </c>
      <c r="V76">
        <v>74</v>
      </c>
      <c r="W76">
        <v>100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133</v>
      </c>
      <c r="AH76">
        <v>133</v>
      </c>
      <c r="AI76" s="305">
        <f t="shared" si="3"/>
        <v>1</v>
      </c>
      <c r="AJ76">
        <v>1869125000</v>
      </c>
      <c r="AK76">
        <v>1868544440</v>
      </c>
      <c r="AL76">
        <v>99.97</v>
      </c>
      <c r="AM76">
        <v>874068667</v>
      </c>
      <c r="AN76">
        <v>874068667</v>
      </c>
      <c r="AO76">
        <v>100</v>
      </c>
      <c r="AP76">
        <v>0</v>
      </c>
      <c r="AQ76">
        <v>0</v>
      </c>
      <c r="AR76" s="323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 s="314">
        <v>0</v>
      </c>
      <c r="AY76">
        <f t="shared" si="4"/>
        <v>2743193667</v>
      </c>
      <c r="AZ76">
        <f t="shared" si="4"/>
        <v>2742613107</v>
      </c>
      <c r="BA76" s="314">
        <v>0.99978836346591782</v>
      </c>
    </row>
    <row r="77" spans="1:53" hidden="1" x14ac:dyDescent="0.25">
      <c r="A77">
        <v>841872982</v>
      </c>
      <c r="B77" t="s">
        <v>411</v>
      </c>
      <c r="C77">
        <v>5</v>
      </c>
      <c r="D77">
        <v>2020</v>
      </c>
      <c r="E77">
        <v>2</v>
      </c>
      <c r="F77">
        <v>95</v>
      </c>
      <c r="G77">
        <v>113</v>
      </c>
      <c r="H77">
        <v>177</v>
      </c>
      <c r="I77">
        <v>146</v>
      </c>
      <c r="J77">
        <v>240</v>
      </c>
      <c r="K77">
        <v>1004</v>
      </c>
      <c r="L77">
        <v>0</v>
      </c>
      <c r="M77" t="s">
        <v>137</v>
      </c>
      <c r="N77">
        <v>3</v>
      </c>
      <c r="O77">
        <v>1</v>
      </c>
      <c r="P77" t="s">
        <v>152</v>
      </c>
      <c r="Q77" t="s">
        <v>79</v>
      </c>
      <c r="R77">
        <v>7</v>
      </c>
      <c r="S77">
        <v>7</v>
      </c>
      <c r="T77">
        <v>100</v>
      </c>
      <c r="U77">
        <v>17</v>
      </c>
      <c r="V77">
        <v>17</v>
      </c>
      <c r="W77">
        <v>100</v>
      </c>
      <c r="X77">
        <v>14</v>
      </c>
      <c r="Y77">
        <v>14</v>
      </c>
      <c r="Z77">
        <v>100</v>
      </c>
      <c r="AA77">
        <v>14</v>
      </c>
      <c r="AB77">
        <v>14</v>
      </c>
      <c r="AC77">
        <v>100</v>
      </c>
      <c r="AD77">
        <v>0</v>
      </c>
      <c r="AE77">
        <v>0</v>
      </c>
      <c r="AF77">
        <v>0</v>
      </c>
      <c r="AG77">
        <v>52</v>
      </c>
      <c r="AH77">
        <v>52</v>
      </c>
      <c r="AI77" s="305">
        <f t="shared" si="3"/>
        <v>1</v>
      </c>
      <c r="AJ77">
        <v>3164196485</v>
      </c>
      <c r="AK77">
        <v>3159776849</v>
      </c>
      <c r="AL77">
        <v>99.86</v>
      </c>
      <c r="AM77">
        <v>1214282000</v>
      </c>
      <c r="AN77">
        <v>1214282000</v>
      </c>
      <c r="AO77">
        <v>100</v>
      </c>
      <c r="AP77">
        <v>993892000</v>
      </c>
      <c r="AQ77">
        <v>993892000</v>
      </c>
      <c r="AR77" s="323">
        <v>100</v>
      </c>
      <c r="AS77">
        <v>186010267</v>
      </c>
      <c r="AT77">
        <v>186010267</v>
      </c>
      <c r="AU77">
        <v>100</v>
      </c>
      <c r="AV77">
        <v>0</v>
      </c>
      <c r="AW77">
        <v>0</v>
      </c>
      <c r="AX77" s="314">
        <v>0</v>
      </c>
      <c r="AY77">
        <f t="shared" si="4"/>
        <v>5558380752</v>
      </c>
      <c r="AZ77">
        <f t="shared" si="4"/>
        <v>5553961116</v>
      </c>
      <c r="BA77" s="314">
        <v>0.99920486987178603</v>
      </c>
    </row>
    <row r="78" spans="1:53" hidden="1" x14ac:dyDescent="0.25">
      <c r="A78">
        <v>841872982</v>
      </c>
      <c r="B78" t="s">
        <v>411</v>
      </c>
      <c r="C78">
        <v>5</v>
      </c>
      <c r="D78">
        <v>2020</v>
      </c>
      <c r="E78">
        <v>2</v>
      </c>
      <c r="F78">
        <v>95</v>
      </c>
      <c r="G78">
        <v>113</v>
      </c>
      <c r="H78">
        <v>177</v>
      </c>
      <c r="I78">
        <v>146</v>
      </c>
      <c r="J78">
        <v>240</v>
      </c>
      <c r="K78">
        <v>1032</v>
      </c>
      <c r="L78">
        <v>0</v>
      </c>
      <c r="M78" t="s">
        <v>142</v>
      </c>
      <c r="N78">
        <v>23</v>
      </c>
      <c r="O78">
        <v>1</v>
      </c>
      <c r="P78" t="s">
        <v>426</v>
      </c>
      <c r="Q78" t="s">
        <v>79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6174</v>
      </c>
      <c r="AE78">
        <v>6174</v>
      </c>
      <c r="AF78">
        <v>100</v>
      </c>
      <c r="AG78">
        <v>6174</v>
      </c>
      <c r="AH78">
        <v>6174</v>
      </c>
      <c r="AI78" s="305">
        <f t="shared" si="3"/>
        <v>1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 s="323">
        <v>0</v>
      </c>
      <c r="AS78">
        <v>0</v>
      </c>
      <c r="AT78">
        <v>0</v>
      </c>
      <c r="AU78">
        <v>0</v>
      </c>
      <c r="AV78">
        <v>1403404000</v>
      </c>
      <c r="AW78">
        <v>1371543181</v>
      </c>
      <c r="AX78" s="314">
        <v>97.73</v>
      </c>
      <c r="AY78">
        <f t="shared" si="4"/>
        <v>1403404000</v>
      </c>
      <c r="AZ78">
        <f t="shared" si="4"/>
        <v>1371543181</v>
      </c>
      <c r="BA78" s="314">
        <v>0.9772974717187638</v>
      </c>
    </row>
    <row r="79" spans="1:53" hidden="1" x14ac:dyDescent="0.25">
      <c r="A79">
        <v>841872982</v>
      </c>
      <c r="B79" t="s">
        <v>411</v>
      </c>
      <c r="C79">
        <v>5</v>
      </c>
      <c r="D79">
        <v>2020</v>
      </c>
      <c r="E79">
        <v>2</v>
      </c>
      <c r="F79">
        <v>95</v>
      </c>
      <c r="G79">
        <v>113</v>
      </c>
      <c r="H79">
        <v>177</v>
      </c>
      <c r="I79">
        <v>146</v>
      </c>
      <c r="J79">
        <v>240</v>
      </c>
      <c r="K79">
        <v>6219</v>
      </c>
      <c r="L79">
        <v>0</v>
      </c>
      <c r="M79" t="s">
        <v>141</v>
      </c>
      <c r="N79">
        <v>26</v>
      </c>
      <c r="O79">
        <v>1</v>
      </c>
      <c r="P79" t="s">
        <v>427</v>
      </c>
      <c r="Q79" t="s">
        <v>79</v>
      </c>
      <c r="R79">
        <v>1335</v>
      </c>
      <c r="S79">
        <v>1335</v>
      </c>
      <c r="T79">
        <v>100</v>
      </c>
      <c r="U79">
        <v>1600</v>
      </c>
      <c r="V79">
        <v>1600</v>
      </c>
      <c r="W79">
        <v>100</v>
      </c>
      <c r="X79">
        <v>1600</v>
      </c>
      <c r="Y79">
        <v>1733</v>
      </c>
      <c r="Z79">
        <v>108.31</v>
      </c>
      <c r="AA79">
        <v>1500</v>
      </c>
      <c r="AB79">
        <v>1598</v>
      </c>
      <c r="AC79">
        <v>106.53</v>
      </c>
      <c r="AD79">
        <v>671</v>
      </c>
      <c r="AE79">
        <v>671</v>
      </c>
      <c r="AF79">
        <v>100</v>
      </c>
      <c r="AG79">
        <v>6937</v>
      </c>
      <c r="AH79">
        <v>6937</v>
      </c>
      <c r="AI79" s="305">
        <f t="shared" si="3"/>
        <v>1</v>
      </c>
      <c r="AJ79">
        <v>2931261284</v>
      </c>
      <c r="AK79">
        <v>1056734574</v>
      </c>
      <c r="AL79">
        <v>36.049999999999997</v>
      </c>
      <c r="AM79">
        <v>12826666376</v>
      </c>
      <c r="AN79">
        <v>12500718640</v>
      </c>
      <c r="AO79">
        <v>97.46</v>
      </c>
      <c r="AP79">
        <v>9909363610</v>
      </c>
      <c r="AQ79">
        <v>9774523538</v>
      </c>
      <c r="AR79" s="323">
        <v>98.64</v>
      </c>
      <c r="AS79">
        <v>10907928449</v>
      </c>
      <c r="AT79">
        <v>10880630800</v>
      </c>
      <c r="AU79">
        <v>99.75</v>
      </c>
      <c r="AV79">
        <v>14834258609</v>
      </c>
      <c r="AW79">
        <v>13420113616</v>
      </c>
      <c r="AX79" s="314">
        <v>90.47</v>
      </c>
      <c r="AY79">
        <f t="shared" si="4"/>
        <v>51409478328</v>
      </c>
      <c r="AZ79">
        <f t="shared" si="4"/>
        <v>47632721168</v>
      </c>
      <c r="BA79" s="314">
        <v>0.92653578128329306</v>
      </c>
    </row>
    <row r="80" spans="1:53" hidden="1" x14ac:dyDescent="0.25">
      <c r="A80">
        <v>841872982</v>
      </c>
      <c r="B80" t="s">
        <v>411</v>
      </c>
      <c r="C80">
        <v>5</v>
      </c>
      <c r="D80">
        <v>2020</v>
      </c>
      <c r="E80">
        <v>2</v>
      </c>
      <c r="F80">
        <v>95</v>
      </c>
      <c r="G80">
        <v>113</v>
      </c>
      <c r="H80">
        <v>177</v>
      </c>
      <c r="I80">
        <v>146</v>
      </c>
      <c r="J80">
        <v>240</v>
      </c>
      <c r="K80">
        <v>1032</v>
      </c>
      <c r="L80">
        <v>0</v>
      </c>
      <c r="M80" t="s">
        <v>142</v>
      </c>
      <c r="N80">
        <v>17</v>
      </c>
      <c r="O80">
        <v>1</v>
      </c>
      <c r="P80" t="s">
        <v>428</v>
      </c>
      <c r="Q80" t="s">
        <v>79</v>
      </c>
      <c r="R80">
        <v>500</v>
      </c>
      <c r="S80">
        <v>497</v>
      </c>
      <c r="T80">
        <v>99.4</v>
      </c>
      <c r="U80">
        <v>2500</v>
      </c>
      <c r="V80">
        <v>2648</v>
      </c>
      <c r="W80">
        <v>105.92</v>
      </c>
      <c r="X80">
        <v>2500</v>
      </c>
      <c r="Y80">
        <v>2490</v>
      </c>
      <c r="Z80">
        <v>99.6</v>
      </c>
      <c r="AA80">
        <v>2500</v>
      </c>
      <c r="AB80">
        <v>2774</v>
      </c>
      <c r="AC80">
        <v>110.96</v>
      </c>
      <c r="AD80">
        <v>991</v>
      </c>
      <c r="AE80">
        <v>1008</v>
      </c>
      <c r="AF80">
        <v>101.72</v>
      </c>
      <c r="AG80">
        <v>9400</v>
      </c>
      <c r="AH80">
        <v>9417</v>
      </c>
      <c r="AI80" s="305">
        <f t="shared" si="3"/>
        <v>1.0018085106382979</v>
      </c>
      <c r="AJ80">
        <v>1082756700</v>
      </c>
      <c r="AK80">
        <v>1033530020</v>
      </c>
      <c r="AL80">
        <v>95.45</v>
      </c>
      <c r="AM80">
        <v>3738571725</v>
      </c>
      <c r="AN80">
        <v>3695741240</v>
      </c>
      <c r="AO80">
        <v>98.85</v>
      </c>
      <c r="AP80">
        <v>3348633519</v>
      </c>
      <c r="AQ80">
        <v>3144248221</v>
      </c>
      <c r="AR80" s="323">
        <v>93.9</v>
      </c>
      <c r="AS80">
        <v>4440543328</v>
      </c>
      <c r="AT80">
        <v>4319986925</v>
      </c>
      <c r="AU80">
        <v>97.29</v>
      </c>
      <c r="AV80">
        <v>1517900000</v>
      </c>
      <c r="AW80">
        <v>181124720</v>
      </c>
      <c r="AX80" s="314">
        <v>11.93</v>
      </c>
      <c r="AY80">
        <f t="shared" si="4"/>
        <v>14128405272</v>
      </c>
      <c r="AZ80">
        <f t="shared" si="4"/>
        <v>12374631126</v>
      </c>
      <c r="BA80" s="314">
        <v>0.87586892418242912</v>
      </c>
    </row>
    <row r="81" spans="1:53" hidden="1" x14ac:dyDescent="0.25">
      <c r="A81">
        <v>841872982</v>
      </c>
      <c r="B81" t="s">
        <v>411</v>
      </c>
      <c r="C81">
        <v>5</v>
      </c>
      <c r="D81">
        <v>2020</v>
      </c>
      <c r="E81">
        <v>2</v>
      </c>
      <c r="F81">
        <v>95</v>
      </c>
      <c r="G81">
        <v>113</v>
      </c>
      <c r="H81">
        <v>177</v>
      </c>
      <c r="I81">
        <v>146</v>
      </c>
      <c r="J81">
        <v>240</v>
      </c>
      <c r="K81">
        <v>6219</v>
      </c>
      <c r="L81">
        <v>0</v>
      </c>
      <c r="M81" t="s">
        <v>141</v>
      </c>
      <c r="N81">
        <v>27</v>
      </c>
      <c r="O81">
        <v>1</v>
      </c>
      <c r="P81" t="s">
        <v>429</v>
      </c>
      <c r="Q81" t="s">
        <v>79</v>
      </c>
      <c r="R81">
        <v>8725</v>
      </c>
      <c r="S81">
        <v>8725</v>
      </c>
      <c r="T81">
        <v>100</v>
      </c>
      <c r="U81">
        <v>15000</v>
      </c>
      <c r="V81">
        <v>18570</v>
      </c>
      <c r="W81">
        <v>123.8</v>
      </c>
      <c r="X81">
        <v>31660</v>
      </c>
      <c r="Y81">
        <v>31660</v>
      </c>
      <c r="Z81">
        <v>100</v>
      </c>
      <c r="AA81">
        <v>18045</v>
      </c>
      <c r="AB81">
        <v>18635</v>
      </c>
      <c r="AC81">
        <v>103.27</v>
      </c>
      <c r="AD81">
        <v>13109</v>
      </c>
      <c r="AE81">
        <v>13109</v>
      </c>
      <c r="AF81">
        <v>100</v>
      </c>
      <c r="AG81">
        <v>90699</v>
      </c>
      <c r="AH81">
        <v>90699</v>
      </c>
      <c r="AI81" s="305">
        <f t="shared" si="3"/>
        <v>1</v>
      </c>
      <c r="AJ81">
        <v>10064096516</v>
      </c>
      <c r="AK81">
        <v>9357598688</v>
      </c>
      <c r="AL81">
        <v>92.98</v>
      </c>
      <c r="AM81">
        <v>8937569558</v>
      </c>
      <c r="AN81">
        <v>8776522552</v>
      </c>
      <c r="AO81">
        <v>98.2</v>
      </c>
      <c r="AP81">
        <v>6716636390</v>
      </c>
      <c r="AQ81">
        <v>6220118845</v>
      </c>
      <c r="AR81" s="323">
        <v>92.61</v>
      </c>
      <c r="AS81">
        <v>14652090103</v>
      </c>
      <c r="AT81">
        <v>14491950942</v>
      </c>
      <c r="AU81">
        <v>98.91</v>
      </c>
      <c r="AV81">
        <v>18608585391</v>
      </c>
      <c r="AW81">
        <v>797070346</v>
      </c>
      <c r="AX81" s="314">
        <v>4.28</v>
      </c>
      <c r="AY81">
        <f t="shared" si="4"/>
        <v>58978977958</v>
      </c>
      <c r="AZ81">
        <f t="shared" si="4"/>
        <v>39643261373</v>
      </c>
      <c r="BA81" s="314">
        <v>0.67215917849967977</v>
      </c>
    </row>
    <row r="82" spans="1:53" x14ac:dyDescent="0.25">
      <c r="A82">
        <v>841872982</v>
      </c>
      <c r="B82" t="s">
        <v>405</v>
      </c>
      <c r="C82">
        <v>5</v>
      </c>
      <c r="D82">
        <v>2020</v>
      </c>
      <c r="E82">
        <v>2</v>
      </c>
      <c r="F82">
        <v>95</v>
      </c>
      <c r="G82">
        <v>113</v>
      </c>
      <c r="H82">
        <v>177</v>
      </c>
      <c r="I82">
        <v>144</v>
      </c>
      <c r="J82">
        <v>230</v>
      </c>
      <c r="K82">
        <v>339</v>
      </c>
      <c r="L82">
        <v>0</v>
      </c>
      <c r="M82" t="s">
        <v>128</v>
      </c>
      <c r="N82">
        <v>128</v>
      </c>
      <c r="O82">
        <v>1</v>
      </c>
      <c r="P82" t="s">
        <v>160</v>
      </c>
      <c r="Q82" t="s">
        <v>82</v>
      </c>
      <c r="R82">
        <v>0</v>
      </c>
      <c r="S82">
        <v>0</v>
      </c>
      <c r="T82">
        <v>0</v>
      </c>
      <c r="U82">
        <v>60</v>
      </c>
      <c r="V82">
        <v>60</v>
      </c>
      <c r="W82">
        <v>100</v>
      </c>
      <c r="X82">
        <v>40</v>
      </c>
      <c r="Y82">
        <v>40</v>
      </c>
      <c r="Z82">
        <v>100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100</v>
      </c>
      <c r="AH82">
        <v>100</v>
      </c>
      <c r="AI82" s="305">
        <f t="shared" si="3"/>
        <v>1</v>
      </c>
      <c r="AJ82">
        <v>0</v>
      </c>
      <c r="AK82">
        <v>0</v>
      </c>
      <c r="AL82">
        <v>0</v>
      </c>
      <c r="AM82">
        <v>3442245080</v>
      </c>
      <c r="AN82">
        <v>3441356582</v>
      </c>
      <c r="AO82">
        <v>99.97</v>
      </c>
      <c r="AP82">
        <v>26000000</v>
      </c>
      <c r="AQ82">
        <v>26000000</v>
      </c>
      <c r="AR82" s="323">
        <v>100</v>
      </c>
      <c r="AS82">
        <v>0</v>
      </c>
      <c r="AT82">
        <v>0</v>
      </c>
      <c r="AU82">
        <v>0</v>
      </c>
      <c r="AV82">
        <v>0</v>
      </c>
      <c r="AW82">
        <v>0</v>
      </c>
      <c r="AX82" s="314">
        <v>0</v>
      </c>
      <c r="AY82">
        <f t="shared" si="4"/>
        <v>3468245080</v>
      </c>
      <c r="AZ82">
        <f t="shared" si="4"/>
        <v>3467356582</v>
      </c>
      <c r="BA82" s="314">
        <v>0.99974381914210053</v>
      </c>
    </row>
    <row r="83" spans="1:53" hidden="1" x14ac:dyDescent="0.25">
      <c r="A83">
        <v>841872982</v>
      </c>
      <c r="B83" t="s">
        <v>411</v>
      </c>
      <c r="C83">
        <v>5</v>
      </c>
      <c r="D83">
        <v>2020</v>
      </c>
      <c r="E83">
        <v>2</v>
      </c>
      <c r="F83">
        <v>95</v>
      </c>
      <c r="G83">
        <v>113</v>
      </c>
      <c r="H83">
        <v>177</v>
      </c>
      <c r="I83">
        <v>146</v>
      </c>
      <c r="J83">
        <v>240</v>
      </c>
      <c r="K83">
        <v>1004</v>
      </c>
      <c r="L83">
        <v>0</v>
      </c>
      <c r="M83" t="s">
        <v>137</v>
      </c>
      <c r="N83">
        <v>10</v>
      </c>
      <c r="O83">
        <v>1</v>
      </c>
      <c r="P83" t="s">
        <v>147</v>
      </c>
      <c r="Q83" t="s">
        <v>82</v>
      </c>
      <c r="R83">
        <v>0</v>
      </c>
      <c r="S83">
        <v>0</v>
      </c>
      <c r="T83">
        <v>0</v>
      </c>
      <c r="U83">
        <v>60</v>
      </c>
      <c r="V83">
        <v>60</v>
      </c>
      <c r="W83">
        <v>100</v>
      </c>
      <c r="X83">
        <v>40</v>
      </c>
      <c r="Y83">
        <v>40</v>
      </c>
      <c r="Z83">
        <v>100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100</v>
      </c>
      <c r="AH83">
        <v>100</v>
      </c>
      <c r="AI83" s="305">
        <f t="shared" si="3"/>
        <v>1</v>
      </c>
      <c r="AJ83">
        <v>0</v>
      </c>
      <c r="AK83">
        <v>0</v>
      </c>
      <c r="AL83">
        <v>0</v>
      </c>
      <c r="AM83">
        <v>600000000</v>
      </c>
      <c r="AN83">
        <v>600000000</v>
      </c>
      <c r="AO83">
        <v>100</v>
      </c>
      <c r="AP83">
        <v>81293000</v>
      </c>
      <c r="AQ83">
        <v>81293000</v>
      </c>
      <c r="AR83" s="323">
        <v>100</v>
      </c>
      <c r="AS83">
        <v>0</v>
      </c>
      <c r="AT83">
        <v>0</v>
      </c>
      <c r="AU83">
        <v>0</v>
      </c>
      <c r="AV83">
        <v>0</v>
      </c>
      <c r="AW83">
        <v>0</v>
      </c>
      <c r="AX83" s="314">
        <v>0</v>
      </c>
      <c r="AY83">
        <f t="shared" si="4"/>
        <v>681293000</v>
      </c>
      <c r="AZ83">
        <f t="shared" si="4"/>
        <v>681293000</v>
      </c>
      <c r="BA83" s="314">
        <v>1</v>
      </c>
    </row>
    <row r="84" spans="1:53" hidden="1" x14ac:dyDescent="0.25">
      <c r="A84">
        <v>841872982</v>
      </c>
      <c r="B84" t="s">
        <v>415</v>
      </c>
      <c r="C84">
        <v>5</v>
      </c>
      <c r="D84">
        <v>2020</v>
      </c>
      <c r="E84">
        <v>2</v>
      </c>
      <c r="F84">
        <v>95</v>
      </c>
      <c r="G84">
        <v>113</v>
      </c>
      <c r="H84">
        <v>188</v>
      </c>
      <c r="I84">
        <v>162</v>
      </c>
      <c r="J84">
        <v>251</v>
      </c>
      <c r="K84">
        <v>1183</v>
      </c>
      <c r="L84">
        <v>0</v>
      </c>
      <c r="M84" t="s">
        <v>49</v>
      </c>
      <c r="N84">
        <v>2</v>
      </c>
      <c r="O84">
        <v>1</v>
      </c>
      <c r="P84" t="s">
        <v>126</v>
      </c>
      <c r="Q84" t="s">
        <v>79</v>
      </c>
      <c r="R84">
        <v>12.5</v>
      </c>
      <c r="S84">
        <v>12.5</v>
      </c>
      <c r="T84">
        <v>100</v>
      </c>
      <c r="U84">
        <v>25</v>
      </c>
      <c r="V84">
        <v>25</v>
      </c>
      <c r="W84">
        <v>100</v>
      </c>
      <c r="X84">
        <v>0</v>
      </c>
      <c r="Y84">
        <v>0</v>
      </c>
      <c r="Z84">
        <v>0</v>
      </c>
      <c r="AA84">
        <v>62.5</v>
      </c>
      <c r="AB84">
        <v>62.5</v>
      </c>
      <c r="AC84">
        <v>100</v>
      </c>
      <c r="AD84">
        <v>0</v>
      </c>
      <c r="AE84">
        <v>0</v>
      </c>
      <c r="AF84">
        <v>0</v>
      </c>
      <c r="AG84">
        <v>100</v>
      </c>
      <c r="AH84">
        <v>100</v>
      </c>
      <c r="AI84" s="305">
        <f t="shared" si="3"/>
        <v>1</v>
      </c>
      <c r="AJ84">
        <v>297500000</v>
      </c>
      <c r="AK84">
        <v>297500000</v>
      </c>
      <c r="AL84">
        <v>100</v>
      </c>
      <c r="AM84">
        <v>1310583643</v>
      </c>
      <c r="AN84">
        <v>1310583643</v>
      </c>
      <c r="AO84">
        <v>100</v>
      </c>
      <c r="AP84">
        <v>0</v>
      </c>
      <c r="AQ84">
        <v>0</v>
      </c>
      <c r="AR84" s="323">
        <v>0</v>
      </c>
      <c r="AS84">
        <v>33000000</v>
      </c>
      <c r="AT84">
        <v>32999998</v>
      </c>
      <c r="AU84">
        <v>100</v>
      </c>
      <c r="AV84">
        <v>0</v>
      </c>
      <c r="AW84">
        <v>0</v>
      </c>
      <c r="AX84" s="314">
        <v>0</v>
      </c>
      <c r="AY84">
        <f t="shared" si="4"/>
        <v>1641083643</v>
      </c>
      <c r="AZ84">
        <f t="shared" si="4"/>
        <v>1641083641</v>
      </c>
      <c r="BA84" s="314">
        <v>0.99999999878129298</v>
      </c>
    </row>
    <row r="85" spans="1:53" hidden="1" x14ac:dyDescent="0.25">
      <c r="A85">
        <v>841872982</v>
      </c>
      <c r="B85" t="s">
        <v>411</v>
      </c>
      <c r="C85">
        <v>5</v>
      </c>
      <c r="D85">
        <v>2020</v>
      </c>
      <c r="E85">
        <v>2</v>
      </c>
      <c r="F85">
        <v>95</v>
      </c>
      <c r="G85">
        <v>113</v>
      </c>
      <c r="H85">
        <v>177</v>
      </c>
      <c r="I85">
        <v>146</v>
      </c>
      <c r="J85">
        <v>240</v>
      </c>
      <c r="K85">
        <v>1004</v>
      </c>
      <c r="L85">
        <v>0</v>
      </c>
      <c r="M85" t="s">
        <v>137</v>
      </c>
      <c r="N85">
        <v>9</v>
      </c>
      <c r="O85">
        <v>1</v>
      </c>
      <c r="P85" t="s">
        <v>148</v>
      </c>
      <c r="Q85" t="s">
        <v>82</v>
      </c>
      <c r="R85">
        <v>100</v>
      </c>
      <c r="S85">
        <v>100</v>
      </c>
      <c r="T85">
        <v>100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100</v>
      </c>
      <c r="AH85">
        <v>100</v>
      </c>
      <c r="AI85" s="305">
        <f t="shared" si="3"/>
        <v>1</v>
      </c>
      <c r="AJ85">
        <v>16603586527</v>
      </c>
      <c r="AK85">
        <v>16603586527</v>
      </c>
      <c r="AL85">
        <v>100</v>
      </c>
      <c r="AM85">
        <v>0</v>
      </c>
      <c r="AN85">
        <v>0</v>
      </c>
      <c r="AO85">
        <v>0</v>
      </c>
      <c r="AP85">
        <v>0</v>
      </c>
      <c r="AQ85">
        <v>0</v>
      </c>
      <c r="AR85" s="323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 s="314">
        <v>0</v>
      </c>
      <c r="AY85">
        <f t="shared" si="4"/>
        <v>16603586527</v>
      </c>
      <c r="AZ85">
        <f t="shared" si="4"/>
        <v>16603586527</v>
      </c>
      <c r="BA85" s="314">
        <v>1</v>
      </c>
    </row>
    <row r="86" spans="1:53" x14ac:dyDescent="0.25">
      <c r="A86">
        <v>841872982</v>
      </c>
      <c r="B86" t="s">
        <v>414</v>
      </c>
      <c r="C86">
        <v>5</v>
      </c>
      <c r="D86">
        <v>2020</v>
      </c>
      <c r="E86">
        <v>2</v>
      </c>
      <c r="F86">
        <v>95</v>
      </c>
      <c r="G86">
        <v>113</v>
      </c>
      <c r="H86">
        <v>177</v>
      </c>
      <c r="I86">
        <v>147</v>
      </c>
      <c r="J86">
        <v>247</v>
      </c>
      <c r="K86">
        <v>339</v>
      </c>
      <c r="L86">
        <v>0</v>
      </c>
      <c r="M86" t="s">
        <v>128</v>
      </c>
      <c r="N86">
        <v>126</v>
      </c>
      <c r="O86">
        <v>1</v>
      </c>
      <c r="P86" t="s">
        <v>130</v>
      </c>
      <c r="Q86" t="s">
        <v>82</v>
      </c>
      <c r="R86">
        <v>100</v>
      </c>
      <c r="S86">
        <v>100</v>
      </c>
      <c r="T86">
        <v>100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100</v>
      </c>
      <c r="AH86">
        <v>100</v>
      </c>
      <c r="AI86" s="305">
        <f t="shared" si="3"/>
        <v>1</v>
      </c>
      <c r="AJ86">
        <v>33396413473</v>
      </c>
      <c r="AK86">
        <v>33396413473</v>
      </c>
      <c r="AL86">
        <v>100</v>
      </c>
      <c r="AM86">
        <v>0</v>
      </c>
      <c r="AN86">
        <v>0</v>
      </c>
      <c r="AO86">
        <v>0</v>
      </c>
      <c r="AP86">
        <v>0</v>
      </c>
      <c r="AQ86">
        <v>0</v>
      </c>
      <c r="AR86" s="323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 s="314">
        <v>0</v>
      </c>
      <c r="AY86">
        <f t="shared" si="4"/>
        <v>33396413473</v>
      </c>
      <c r="AZ86">
        <f t="shared" si="4"/>
        <v>33396413473</v>
      </c>
      <c r="BA86" s="314">
        <v>1</v>
      </c>
    </row>
    <row r="87" spans="1:53" x14ac:dyDescent="0.25">
      <c r="A87">
        <v>841872982</v>
      </c>
      <c r="B87" t="s">
        <v>405</v>
      </c>
      <c r="C87">
        <v>5</v>
      </c>
      <c r="D87">
        <v>2020</v>
      </c>
      <c r="E87">
        <v>2</v>
      </c>
      <c r="F87">
        <v>95</v>
      </c>
      <c r="G87">
        <v>113</v>
      </c>
      <c r="H87">
        <v>177</v>
      </c>
      <c r="I87">
        <v>144</v>
      </c>
      <c r="J87">
        <v>230</v>
      </c>
      <c r="K87">
        <v>339</v>
      </c>
      <c r="L87">
        <v>0</v>
      </c>
      <c r="M87" t="s">
        <v>128</v>
      </c>
      <c r="N87">
        <v>125</v>
      </c>
      <c r="O87">
        <v>1</v>
      </c>
      <c r="P87" t="s">
        <v>161</v>
      </c>
      <c r="Q87" t="s">
        <v>79</v>
      </c>
      <c r="R87">
        <v>10</v>
      </c>
      <c r="S87">
        <v>9.8000000000000007</v>
      </c>
      <c r="T87">
        <v>98</v>
      </c>
      <c r="U87">
        <v>25.2</v>
      </c>
      <c r="V87">
        <v>24.8</v>
      </c>
      <c r="W87">
        <v>98.41</v>
      </c>
      <c r="X87">
        <v>30.4</v>
      </c>
      <c r="Y87">
        <v>30.4</v>
      </c>
      <c r="Z87">
        <v>100</v>
      </c>
      <c r="AA87">
        <v>32</v>
      </c>
      <c r="AB87">
        <v>32</v>
      </c>
      <c r="AC87">
        <v>100</v>
      </c>
      <c r="AD87">
        <v>3</v>
      </c>
      <c r="AE87">
        <v>3</v>
      </c>
      <c r="AF87">
        <v>100</v>
      </c>
      <c r="AG87">
        <v>100</v>
      </c>
      <c r="AH87">
        <v>100</v>
      </c>
      <c r="AI87" s="305">
        <f t="shared" si="3"/>
        <v>1</v>
      </c>
      <c r="AJ87">
        <v>142400000</v>
      </c>
      <c r="AK87">
        <v>125603551</v>
      </c>
      <c r="AL87">
        <v>88.2</v>
      </c>
      <c r="AM87">
        <v>600938987</v>
      </c>
      <c r="AN87">
        <v>582690000</v>
      </c>
      <c r="AO87">
        <v>96.96</v>
      </c>
      <c r="AP87">
        <v>648365227</v>
      </c>
      <c r="AQ87">
        <v>648365227</v>
      </c>
      <c r="AR87" s="323">
        <v>100</v>
      </c>
      <c r="AS87">
        <v>1009190533</v>
      </c>
      <c r="AT87">
        <v>1009190533</v>
      </c>
      <c r="AU87">
        <v>100</v>
      </c>
      <c r="AV87">
        <v>413084000</v>
      </c>
      <c r="AW87">
        <v>57155500</v>
      </c>
      <c r="AX87" s="314">
        <v>13.84</v>
      </c>
      <c r="AY87">
        <f t="shared" si="4"/>
        <v>2813978747</v>
      </c>
      <c r="AZ87">
        <f t="shared" si="4"/>
        <v>2423004811</v>
      </c>
      <c r="BA87" s="314">
        <v>0.86106009634336445</v>
      </c>
    </row>
    <row r="88" spans="1:53" x14ac:dyDescent="0.25">
      <c r="A88">
        <v>841872982</v>
      </c>
      <c r="B88" t="s">
        <v>414</v>
      </c>
      <c r="C88">
        <v>5</v>
      </c>
      <c r="D88">
        <v>2020</v>
      </c>
      <c r="E88">
        <v>2</v>
      </c>
      <c r="F88">
        <v>95</v>
      </c>
      <c r="G88">
        <v>113</v>
      </c>
      <c r="H88">
        <v>177</v>
      </c>
      <c r="I88">
        <v>147</v>
      </c>
      <c r="J88">
        <v>247</v>
      </c>
      <c r="K88">
        <v>339</v>
      </c>
      <c r="L88">
        <v>0</v>
      </c>
      <c r="M88" t="s">
        <v>128</v>
      </c>
      <c r="N88">
        <v>114</v>
      </c>
      <c r="O88">
        <v>1</v>
      </c>
      <c r="P88" t="s">
        <v>135</v>
      </c>
      <c r="Q88" t="s">
        <v>79</v>
      </c>
      <c r="R88">
        <v>12.5</v>
      </c>
      <c r="S88">
        <v>12.5</v>
      </c>
      <c r="T88">
        <v>100</v>
      </c>
      <c r="U88">
        <v>25</v>
      </c>
      <c r="V88">
        <v>21.83</v>
      </c>
      <c r="W88">
        <v>87.32</v>
      </c>
      <c r="X88">
        <v>28.17</v>
      </c>
      <c r="Y88">
        <v>27.07</v>
      </c>
      <c r="Z88">
        <v>96.1</v>
      </c>
      <c r="AA88">
        <v>36.1</v>
      </c>
      <c r="AB88">
        <v>36.1</v>
      </c>
      <c r="AC88">
        <v>100</v>
      </c>
      <c r="AD88">
        <v>2.5</v>
      </c>
      <c r="AE88">
        <v>2.5</v>
      </c>
      <c r="AF88">
        <v>100</v>
      </c>
      <c r="AG88">
        <v>100</v>
      </c>
      <c r="AH88">
        <v>100</v>
      </c>
      <c r="AI88" s="305">
        <f t="shared" si="3"/>
        <v>1</v>
      </c>
      <c r="AJ88">
        <v>1545933084</v>
      </c>
      <c r="AK88">
        <v>1419849996</v>
      </c>
      <c r="AL88">
        <v>91.84</v>
      </c>
      <c r="AM88">
        <v>3288323000</v>
      </c>
      <c r="AN88">
        <v>2535554207</v>
      </c>
      <c r="AO88">
        <v>77.11</v>
      </c>
      <c r="AP88">
        <v>4556810035</v>
      </c>
      <c r="AQ88">
        <v>4513982067</v>
      </c>
      <c r="AR88" s="323">
        <v>99.06</v>
      </c>
      <c r="AS88">
        <v>3479909401</v>
      </c>
      <c r="AT88">
        <v>3479909401</v>
      </c>
      <c r="AU88">
        <v>100</v>
      </c>
      <c r="AV88">
        <v>2180708000</v>
      </c>
      <c r="AW88">
        <v>726088350</v>
      </c>
      <c r="AX88" s="314">
        <v>33.299999999999997</v>
      </c>
      <c r="AY88">
        <f t="shared" si="4"/>
        <v>15051683520</v>
      </c>
      <c r="AZ88">
        <f t="shared" si="4"/>
        <v>12675384021</v>
      </c>
      <c r="BA88" s="314">
        <v>0.84212400587333103</v>
      </c>
    </row>
    <row r="89" spans="1:53" x14ac:dyDescent="0.25">
      <c r="A89">
        <v>841872982</v>
      </c>
      <c r="B89" t="s">
        <v>414</v>
      </c>
      <c r="C89">
        <v>5</v>
      </c>
      <c r="D89">
        <v>2020</v>
      </c>
      <c r="E89">
        <v>2</v>
      </c>
      <c r="F89">
        <v>95</v>
      </c>
      <c r="G89">
        <v>113</v>
      </c>
      <c r="H89">
        <v>177</v>
      </c>
      <c r="I89">
        <v>147</v>
      </c>
      <c r="J89">
        <v>247</v>
      </c>
      <c r="K89">
        <v>339</v>
      </c>
      <c r="L89">
        <v>0</v>
      </c>
      <c r="M89" t="s">
        <v>128</v>
      </c>
      <c r="N89">
        <v>115</v>
      </c>
      <c r="O89">
        <v>1</v>
      </c>
      <c r="P89" t="s">
        <v>134</v>
      </c>
      <c r="Q89" t="s">
        <v>79</v>
      </c>
      <c r="R89">
        <v>10</v>
      </c>
      <c r="S89">
        <v>10</v>
      </c>
      <c r="T89">
        <v>100</v>
      </c>
      <c r="U89">
        <v>20</v>
      </c>
      <c r="V89">
        <v>19.5</v>
      </c>
      <c r="W89">
        <v>97.5</v>
      </c>
      <c r="X89">
        <v>30.5</v>
      </c>
      <c r="Y89">
        <v>30.5</v>
      </c>
      <c r="Z89">
        <v>100</v>
      </c>
      <c r="AA89">
        <v>40</v>
      </c>
      <c r="AB89">
        <v>40</v>
      </c>
      <c r="AC89">
        <v>100</v>
      </c>
      <c r="AD89">
        <v>0</v>
      </c>
      <c r="AE89">
        <v>0</v>
      </c>
      <c r="AF89">
        <v>0</v>
      </c>
      <c r="AG89">
        <v>100</v>
      </c>
      <c r="AH89">
        <v>100</v>
      </c>
      <c r="AI89" s="305">
        <f t="shared" si="3"/>
        <v>1</v>
      </c>
      <c r="AJ89">
        <v>811650543</v>
      </c>
      <c r="AK89">
        <v>704233333</v>
      </c>
      <c r="AL89">
        <v>86.77</v>
      </c>
      <c r="AM89">
        <v>1047685000</v>
      </c>
      <c r="AN89">
        <v>1003368150</v>
      </c>
      <c r="AO89">
        <v>95.77</v>
      </c>
      <c r="AP89">
        <v>766298446</v>
      </c>
      <c r="AQ89">
        <v>766298446</v>
      </c>
      <c r="AR89" s="323">
        <v>100</v>
      </c>
      <c r="AS89">
        <v>312870919</v>
      </c>
      <c r="AT89">
        <v>312870919</v>
      </c>
      <c r="AU89">
        <v>100</v>
      </c>
      <c r="AV89">
        <v>0</v>
      </c>
      <c r="AW89">
        <v>0</v>
      </c>
      <c r="AX89" s="314">
        <v>0</v>
      </c>
      <c r="AY89">
        <f t="shared" si="4"/>
        <v>2938504908</v>
      </c>
      <c r="AZ89">
        <f t="shared" si="4"/>
        <v>2786770848</v>
      </c>
      <c r="BA89" s="314">
        <v>0.94836351656690854</v>
      </c>
    </row>
    <row r="90" spans="1:53" hidden="1" x14ac:dyDescent="0.25">
      <c r="A90">
        <v>841872982</v>
      </c>
      <c r="B90" t="s">
        <v>404</v>
      </c>
      <c r="C90">
        <v>5</v>
      </c>
      <c r="D90">
        <v>2020</v>
      </c>
      <c r="E90">
        <v>2</v>
      </c>
      <c r="F90">
        <v>95</v>
      </c>
      <c r="G90">
        <v>113</v>
      </c>
      <c r="H90">
        <v>177</v>
      </c>
      <c r="I90">
        <v>143</v>
      </c>
      <c r="J90">
        <v>224</v>
      </c>
      <c r="K90">
        <v>1032</v>
      </c>
      <c r="L90">
        <v>0</v>
      </c>
      <c r="M90" t="s">
        <v>142</v>
      </c>
      <c r="N90">
        <v>18</v>
      </c>
      <c r="O90">
        <v>1</v>
      </c>
      <c r="P90" t="s">
        <v>164</v>
      </c>
      <c r="Q90" t="s">
        <v>81</v>
      </c>
      <c r="R90">
        <v>100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100</v>
      </c>
      <c r="AH90">
        <v>0</v>
      </c>
      <c r="AI90" s="305">
        <f t="shared" si="3"/>
        <v>0</v>
      </c>
      <c r="AJ90">
        <v>995784372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 s="323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 s="314">
        <v>0</v>
      </c>
      <c r="AY90">
        <f t="shared" si="4"/>
        <v>995784372</v>
      </c>
      <c r="AZ90">
        <f t="shared" si="4"/>
        <v>0</v>
      </c>
      <c r="BA90" s="314">
        <v>0</v>
      </c>
    </row>
    <row r="91" spans="1:53" hidden="1" x14ac:dyDescent="0.25">
      <c r="A91">
        <v>841872982</v>
      </c>
      <c r="B91" t="s">
        <v>402</v>
      </c>
      <c r="C91">
        <v>5</v>
      </c>
      <c r="D91">
        <v>2020</v>
      </c>
      <c r="E91">
        <v>2</v>
      </c>
      <c r="F91">
        <v>95</v>
      </c>
      <c r="G91">
        <v>113</v>
      </c>
      <c r="H91">
        <v>177</v>
      </c>
      <c r="I91">
        <v>143</v>
      </c>
      <c r="J91">
        <v>223</v>
      </c>
      <c r="K91">
        <v>1032</v>
      </c>
      <c r="L91">
        <v>0</v>
      </c>
      <c r="M91" t="s">
        <v>142</v>
      </c>
      <c r="N91">
        <v>3</v>
      </c>
      <c r="O91">
        <v>1</v>
      </c>
      <c r="P91" t="s">
        <v>167</v>
      </c>
      <c r="Q91" t="s">
        <v>82</v>
      </c>
      <c r="R91">
        <v>0</v>
      </c>
      <c r="S91">
        <v>0</v>
      </c>
      <c r="T91">
        <v>0</v>
      </c>
      <c r="U91">
        <v>100</v>
      </c>
      <c r="V91">
        <v>100</v>
      </c>
      <c r="W91">
        <v>100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100</v>
      </c>
      <c r="AH91">
        <v>100</v>
      </c>
      <c r="AI91" s="305">
        <f t="shared" si="3"/>
        <v>1</v>
      </c>
      <c r="AJ91">
        <v>0</v>
      </c>
      <c r="AK91">
        <v>0</v>
      </c>
      <c r="AL91">
        <v>0</v>
      </c>
      <c r="AM91">
        <v>966330000</v>
      </c>
      <c r="AN91">
        <v>966327595</v>
      </c>
      <c r="AO91">
        <v>100</v>
      </c>
      <c r="AP91">
        <v>0</v>
      </c>
      <c r="AQ91">
        <v>0</v>
      </c>
      <c r="AR91" s="323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 s="314">
        <v>0</v>
      </c>
      <c r="AY91">
        <f t="shared" si="4"/>
        <v>966330000</v>
      </c>
      <c r="AZ91">
        <f t="shared" si="4"/>
        <v>966327595</v>
      </c>
      <c r="BA91" s="314">
        <v>0.99999751120217728</v>
      </c>
    </row>
    <row r="92" spans="1:53" hidden="1" x14ac:dyDescent="0.25">
      <c r="A92">
        <v>841872982</v>
      </c>
      <c r="B92" t="s">
        <v>408</v>
      </c>
      <c r="C92">
        <v>5</v>
      </c>
      <c r="D92">
        <v>2020</v>
      </c>
      <c r="E92">
        <v>2</v>
      </c>
      <c r="F92">
        <v>95</v>
      </c>
      <c r="G92">
        <v>113</v>
      </c>
      <c r="H92">
        <v>177</v>
      </c>
      <c r="I92">
        <v>144</v>
      </c>
      <c r="J92">
        <v>233</v>
      </c>
      <c r="K92">
        <v>1032</v>
      </c>
      <c r="L92">
        <v>0</v>
      </c>
      <c r="M92" t="s">
        <v>142</v>
      </c>
      <c r="N92">
        <v>13</v>
      </c>
      <c r="O92">
        <v>1</v>
      </c>
      <c r="P92" t="s">
        <v>155</v>
      </c>
      <c r="Q92" t="s">
        <v>79</v>
      </c>
      <c r="R92">
        <v>1</v>
      </c>
      <c r="S92">
        <v>1</v>
      </c>
      <c r="T92">
        <v>100</v>
      </c>
      <c r="U92">
        <v>10</v>
      </c>
      <c r="V92">
        <v>10</v>
      </c>
      <c r="W92">
        <v>100</v>
      </c>
      <c r="X92">
        <v>30</v>
      </c>
      <c r="Y92">
        <v>30</v>
      </c>
      <c r="Z92">
        <v>100</v>
      </c>
      <c r="AA92">
        <v>58</v>
      </c>
      <c r="AB92">
        <v>58</v>
      </c>
      <c r="AC92">
        <v>100</v>
      </c>
      <c r="AD92">
        <v>1</v>
      </c>
      <c r="AE92">
        <v>1</v>
      </c>
      <c r="AF92">
        <v>100</v>
      </c>
      <c r="AG92">
        <v>100</v>
      </c>
      <c r="AH92">
        <v>100</v>
      </c>
      <c r="AI92" s="305">
        <f t="shared" si="3"/>
        <v>1</v>
      </c>
      <c r="AJ92">
        <v>6673500000</v>
      </c>
      <c r="AK92">
        <v>6673500000</v>
      </c>
      <c r="AL92">
        <v>100</v>
      </c>
      <c r="AM92">
        <v>5567729525</v>
      </c>
      <c r="AN92">
        <v>5567729525</v>
      </c>
      <c r="AO92">
        <v>100</v>
      </c>
      <c r="AP92">
        <v>27208848383</v>
      </c>
      <c r="AQ92">
        <v>27208848383</v>
      </c>
      <c r="AR92" s="323">
        <v>100</v>
      </c>
      <c r="AS92">
        <v>30513740857</v>
      </c>
      <c r="AT92">
        <v>30513740857</v>
      </c>
      <c r="AU92">
        <v>100</v>
      </c>
      <c r="AV92">
        <v>8290000000</v>
      </c>
      <c r="AW92">
        <v>2668894528</v>
      </c>
      <c r="AX92" s="314">
        <v>32.19</v>
      </c>
      <c r="AY92">
        <f t="shared" si="4"/>
        <v>78253818765</v>
      </c>
      <c r="AZ92">
        <f t="shared" si="4"/>
        <v>72632713293</v>
      </c>
      <c r="BA92" s="314">
        <v>0.92816829183914396</v>
      </c>
    </row>
    <row r="93" spans="1:53" hidden="1" x14ac:dyDescent="0.25">
      <c r="A93">
        <v>841872982</v>
      </c>
      <c r="B93" t="s">
        <v>407</v>
      </c>
      <c r="C93">
        <v>5</v>
      </c>
      <c r="D93">
        <v>2020</v>
      </c>
      <c r="E93">
        <v>2</v>
      </c>
      <c r="F93">
        <v>95</v>
      </c>
      <c r="G93">
        <v>113</v>
      </c>
      <c r="H93">
        <v>177</v>
      </c>
      <c r="I93">
        <v>144</v>
      </c>
      <c r="J93">
        <v>232</v>
      </c>
      <c r="K93">
        <v>1032</v>
      </c>
      <c r="L93">
        <v>0</v>
      </c>
      <c r="M93" t="s">
        <v>142</v>
      </c>
      <c r="N93">
        <v>12</v>
      </c>
      <c r="O93">
        <v>1</v>
      </c>
      <c r="P93" t="s">
        <v>156</v>
      </c>
      <c r="Q93" t="s">
        <v>79</v>
      </c>
      <c r="R93">
        <v>1</v>
      </c>
      <c r="S93">
        <v>1</v>
      </c>
      <c r="T93">
        <v>100</v>
      </c>
      <c r="U93">
        <v>15</v>
      </c>
      <c r="V93">
        <v>15</v>
      </c>
      <c r="W93">
        <v>100</v>
      </c>
      <c r="X93">
        <v>42</v>
      </c>
      <c r="Y93">
        <v>42</v>
      </c>
      <c r="Z93">
        <v>100</v>
      </c>
      <c r="AA93">
        <v>41.95</v>
      </c>
      <c r="AB93">
        <v>41.95</v>
      </c>
      <c r="AC93">
        <v>100</v>
      </c>
      <c r="AD93">
        <v>0.05</v>
      </c>
      <c r="AE93">
        <v>0.05</v>
      </c>
      <c r="AF93">
        <v>100</v>
      </c>
      <c r="AG93">
        <v>100</v>
      </c>
      <c r="AH93">
        <v>100</v>
      </c>
      <c r="AI93" s="305">
        <f t="shared" si="3"/>
        <v>1</v>
      </c>
      <c r="AJ93">
        <v>6893987333</v>
      </c>
      <c r="AK93">
        <v>6782679000</v>
      </c>
      <c r="AL93">
        <v>98.39</v>
      </c>
      <c r="AM93">
        <v>32250000000</v>
      </c>
      <c r="AN93">
        <v>32250000000</v>
      </c>
      <c r="AO93">
        <v>100</v>
      </c>
      <c r="AP93">
        <v>99640576940</v>
      </c>
      <c r="AQ93">
        <v>99602198212</v>
      </c>
      <c r="AR93" s="323">
        <v>99.96</v>
      </c>
      <c r="AS93">
        <v>49450002594</v>
      </c>
      <c r="AT93">
        <v>49450002594</v>
      </c>
      <c r="AU93">
        <v>100</v>
      </c>
      <c r="AV93">
        <v>5600000000</v>
      </c>
      <c r="AW93">
        <v>3664372450</v>
      </c>
      <c r="AX93" s="314">
        <v>65.44</v>
      </c>
      <c r="AY93">
        <f t="shared" si="4"/>
        <v>193834566867</v>
      </c>
      <c r="AZ93">
        <f t="shared" si="4"/>
        <v>191749252256</v>
      </c>
      <c r="BA93" s="314">
        <v>0.98924178156298181</v>
      </c>
    </row>
    <row r="94" spans="1:53" hidden="1" x14ac:dyDescent="0.25">
      <c r="A94">
        <v>841872982</v>
      </c>
      <c r="B94" t="s">
        <v>406</v>
      </c>
      <c r="C94">
        <v>5</v>
      </c>
      <c r="D94">
        <v>2020</v>
      </c>
      <c r="E94">
        <v>2</v>
      </c>
      <c r="F94">
        <v>95</v>
      </c>
      <c r="G94">
        <v>113</v>
      </c>
      <c r="H94">
        <v>177</v>
      </c>
      <c r="I94">
        <v>144</v>
      </c>
      <c r="J94">
        <v>231</v>
      </c>
      <c r="K94">
        <v>1032</v>
      </c>
      <c r="L94">
        <v>0</v>
      </c>
      <c r="M94" t="s">
        <v>142</v>
      </c>
      <c r="N94">
        <v>11</v>
      </c>
      <c r="O94">
        <v>1</v>
      </c>
      <c r="P94" t="s">
        <v>157</v>
      </c>
      <c r="Q94" t="s">
        <v>79</v>
      </c>
      <c r="R94">
        <v>5</v>
      </c>
      <c r="S94">
        <v>5</v>
      </c>
      <c r="T94">
        <v>100</v>
      </c>
      <c r="U94">
        <v>25</v>
      </c>
      <c r="V94">
        <v>14</v>
      </c>
      <c r="W94">
        <v>56</v>
      </c>
      <c r="X94">
        <v>25</v>
      </c>
      <c r="Y94">
        <v>25</v>
      </c>
      <c r="Z94">
        <v>100</v>
      </c>
      <c r="AA94">
        <v>55</v>
      </c>
      <c r="AB94">
        <v>55</v>
      </c>
      <c r="AC94">
        <v>100</v>
      </c>
      <c r="AD94">
        <v>1</v>
      </c>
      <c r="AE94">
        <v>1</v>
      </c>
      <c r="AF94">
        <v>100</v>
      </c>
      <c r="AG94">
        <v>100</v>
      </c>
      <c r="AH94">
        <v>100</v>
      </c>
      <c r="AI94" s="305">
        <f t="shared" si="3"/>
        <v>1</v>
      </c>
      <c r="AJ94">
        <v>2756160000</v>
      </c>
      <c r="AK94">
        <v>2756160000</v>
      </c>
      <c r="AL94">
        <v>100</v>
      </c>
      <c r="AM94">
        <v>1057326221</v>
      </c>
      <c r="AN94">
        <v>546643790</v>
      </c>
      <c r="AO94">
        <v>51.7</v>
      </c>
      <c r="AP94">
        <v>2608757220</v>
      </c>
      <c r="AQ94">
        <v>2571669700</v>
      </c>
      <c r="AR94" s="323">
        <v>98.58</v>
      </c>
      <c r="AS94">
        <v>9629772407</v>
      </c>
      <c r="AT94">
        <v>9629772407</v>
      </c>
      <c r="AU94">
        <v>100</v>
      </c>
      <c r="AV94">
        <v>18835000000</v>
      </c>
      <c r="AW94">
        <v>9150834951</v>
      </c>
      <c r="AX94" s="314">
        <v>48.58</v>
      </c>
      <c r="AY94">
        <f t="shared" si="4"/>
        <v>34887015848</v>
      </c>
      <c r="AZ94">
        <f t="shared" si="4"/>
        <v>24655080848</v>
      </c>
      <c r="BA94" s="314">
        <v>0.70671223229353464</v>
      </c>
    </row>
    <row r="95" spans="1:53" hidden="1" x14ac:dyDescent="0.25">
      <c r="A95">
        <v>841872982</v>
      </c>
      <c r="B95" t="s">
        <v>418</v>
      </c>
      <c r="C95">
        <v>5</v>
      </c>
      <c r="D95">
        <v>2020</v>
      </c>
      <c r="E95">
        <v>2</v>
      </c>
      <c r="F95">
        <v>95</v>
      </c>
      <c r="G95">
        <v>113</v>
      </c>
      <c r="H95">
        <v>201</v>
      </c>
      <c r="I95">
        <v>188</v>
      </c>
      <c r="J95">
        <v>255</v>
      </c>
      <c r="K95">
        <v>1044</v>
      </c>
      <c r="L95">
        <v>0</v>
      </c>
      <c r="M95" t="s">
        <v>111</v>
      </c>
      <c r="N95">
        <v>5</v>
      </c>
      <c r="O95">
        <v>1</v>
      </c>
      <c r="P95" t="s">
        <v>115</v>
      </c>
      <c r="Q95" t="s">
        <v>82</v>
      </c>
      <c r="R95">
        <v>10</v>
      </c>
      <c r="S95">
        <v>10</v>
      </c>
      <c r="T95">
        <v>100</v>
      </c>
      <c r="U95">
        <v>20</v>
      </c>
      <c r="V95">
        <v>18</v>
      </c>
      <c r="W95">
        <v>90</v>
      </c>
      <c r="X95">
        <v>72</v>
      </c>
      <c r="Y95">
        <v>72</v>
      </c>
      <c r="Z95">
        <v>100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100</v>
      </c>
      <c r="AH95">
        <v>100</v>
      </c>
      <c r="AI95" s="305">
        <f t="shared" si="3"/>
        <v>1</v>
      </c>
      <c r="AJ95">
        <v>153373153</v>
      </c>
      <c r="AK95">
        <v>153373153</v>
      </c>
      <c r="AL95">
        <v>100</v>
      </c>
      <c r="AM95">
        <v>5698103758</v>
      </c>
      <c r="AN95">
        <v>3853496787</v>
      </c>
      <c r="AO95">
        <v>67.63</v>
      </c>
      <c r="AP95">
        <v>6170485695</v>
      </c>
      <c r="AQ95">
        <v>6170485695</v>
      </c>
      <c r="AR95" s="323">
        <v>100</v>
      </c>
      <c r="AS95">
        <v>0</v>
      </c>
      <c r="AT95">
        <v>0</v>
      </c>
      <c r="AU95">
        <v>0</v>
      </c>
      <c r="AV95">
        <v>0</v>
      </c>
      <c r="AW95">
        <v>0</v>
      </c>
      <c r="AX95" s="314">
        <v>0</v>
      </c>
      <c r="AY95">
        <f t="shared" si="4"/>
        <v>12021962606</v>
      </c>
      <c r="AZ95">
        <f t="shared" si="4"/>
        <v>10177355635</v>
      </c>
      <c r="BA95" s="314">
        <v>0.84656357439679764</v>
      </c>
    </row>
    <row r="96" spans="1:53" hidden="1" x14ac:dyDescent="0.25">
      <c r="A96">
        <v>841872982</v>
      </c>
      <c r="B96" t="s">
        <v>418</v>
      </c>
      <c r="C96">
        <v>5</v>
      </c>
      <c r="D96">
        <v>2020</v>
      </c>
      <c r="E96">
        <v>2</v>
      </c>
      <c r="F96">
        <v>95</v>
      </c>
      <c r="G96">
        <v>113</v>
      </c>
      <c r="H96">
        <v>201</v>
      </c>
      <c r="I96">
        <v>188</v>
      </c>
      <c r="J96">
        <v>255</v>
      </c>
      <c r="K96">
        <v>1044</v>
      </c>
      <c r="L96">
        <v>0</v>
      </c>
      <c r="M96" t="s">
        <v>111</v>
      </c>
      <c r="N96">
        <v>3</v>
      </c>
      <c r="O96">
        <v>1</v>
      </c>
      <c r="P96" t="s">
        <v>117</v>
      </c>
      <c r="Q96" t="s">
        <v>79</v>
      </c>
      <c r="R96">
        <v>10</v>
      </c>
      <c r="S96">
        <v>10</v>
      </c>
      <c r="T96">
        <v>100</v>
      </c>
      <c r="U96">
        <v>20</v>
      </c>
      <c r="V96">
        <v>20</v>
      </c>
      <c r="W96">
        <v>100</v>
      </c>
      <c r="X96">
        <v>45</v>
      </c>
      <c r="Y96">
        <v>45</v>
      </c>
      <c r="Z96">
        <v>100</v>
      </c>
      <c r="AA96">
        <v>23</v>
      </c>
      <c r="AB96">
        <v>23</v>
      </c>
      <c r="AC96">
        <v>100</v>
      </c>
      <c r="AD96">
        <v>2</v>
      </c>
      <c r="AE96">
        <v>2</v>
      </c>
      <c r="AF96">
        <v>100</v>
      </c>
      <c r="AG96">
        <v>100</v>
      </c>
      <c r="AH96">
        <v>100</v>
      </c>
      <c r="AI96" s="305">
        <f t="shared" si="3"/>
        <v>1</v>
      </c>
      <c r="AJ96">
        <v>199757000</v>
      </c>
      <c r="AK96">
        <v>199580100</v>
      </c>
      <c r="AL96">
        <v>99.91</v>
      </c>
      <c r="AM96">
        <v>103628944</v>
      </c>
      <c r="AN96">
        <v>103628944</v>
      </c>
      <c r="AO96">
        <v>100</v>
      </c>
      <c r="AP96">
        <v>629941200</v>
      </c>
      <c r="AQ96">
        <v>629941200</v>
      </c>
      <c r="AR96" s="323">
        <v>100</v>
      </c>
      <c r="AS96">
        <v>942916257</v>
      </c>
      <c r="AT96">
        <v>940338678</v>
      </c>
      <c r="AU96">
        <v>99.73</v>
      </c>
      <c r="AV96">
        <v>253594000</v>
      </c>
      <c r="AW96">
        <v>137522000</v>
      </c>
      <c r="AX96" s="314">
        <v>54.23</v>
      </c>
      <c r="AY96">
        <f t="shared" si="4"/>
        <v>2129837401</v>
      </c>
      <c r="AZ96">
        <f t="shared" si="4"/>
        <v>2011010922</v>
      </c>
      <c r="BA96" s="314">
        <v>0.94420866168271411</v>
      </c>
    </row>
    <row r="97" spans="1:53" hidden="1" x14ac:dyDescent="0.25">
      <c r="A97">
        <v>841872982</v>
      </c>
      <c r="B97" t="s">
        <v>418</v>
      </c>
      <c r="C97">
        <v>5</v>
      </c>
      <c r="D97">
        <v>2020</v>
      </c>
      <c r="E97">
        <v>2</v>
      </c>
      <c r="F97">
        <v>95</v>
      </c>
      <c r="G97">
        <v>113</v>
      </c>
      <c r="H97">
        <v>201</v>
      </c>
      <c r="I97">
        <v>188</v>
      </c>
      <c r="J97">
        <v>255</v>
      </c>
      <c r="K97">
        <v>1044</v>
      </c>
      <c r="L97">
        <v>0</v>
      </c>
      <c r="M97" t="s">
        <v>111</v>
      </c>
      <c r="N97">
        <v>4</v>
      </c>
      <c r="O97">
        <v>1</v>
      </c>
      <c r="P97" t="s">
        <v>116</v>
      </c>
      <c r="Q97" t="s">
        <v>82</v>
      </c>
      <c r="R97">
        <v>10</v>
      </c>
      <c r="S97">
        <v>10</v>
      </c>
      <c r="T97">
        <v>100</v>
      </c>
      <c r="U97">
        <v>20</v>
      </c>
      <c r="V97">
        <v>20</v>
      </c>
      <c r="W97">
        <v>100</v>
      </c>
      <c r="X97">
        <v>70</v>
      </c>
      <c r="Y97">
        <v>70</v>
      </c>
      <c r="Z97">
        <v>100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100</v>
      </c>
      <c r="AH97">
        <v>100</v>
      </c>
      <c r="AI97" s="305">
        <f t="shared" si="3"/>
        <v>1</v>
      </c>
      <c r="AJ97">
        <v>8744560</v>
      </c>
      <c r="AK97">
        <v>8744560</v>
      </c>
      <c r="AL97">
        <v>100</v>
      </c>
      <c r="AM97">
        <v>1060627370</v>
      </c>
      <c r="AN97">
        <v>1047502257</v>
      </c>
      <c r="AO97">
        <v>98.76</v>
      </c>
      <c r="AP97">
        <v>122284392</v>
      </c>
      <c r="AQ97">
        <v>122284392</v>
      </c>
      <c r="AR97" s="323">
        <v>100</v>
      </c>
      <c r="AS97">
        <v>0</v>
      </c>
      <c r="AT97">
        <v>0</v>
      </c>
      <c r="AU97">
        <v>0</v>
      </c>
      <c r="AV97">
        <v>0</v>
      </c>
      <c r="AW97">
        <v>0</v>
      </c>
      <c r="AX97" s="314">
        <v>0</v>
      </c>
      <c r="AY97">
        <f t="shared" si="4"/>
        <v>1191656322</v>
      </c>
      <c r="AZ97">
        <f t="shared" si="4"/>
        <v>1178531209</v>
      </c>
      <c r="BA97" s="314">
        <v>0.98898582354854492</v>
      </c>
    </row>
    <row r="98" spans="1:53" hidden="1" x14ac:dyDescent="0.25">
      <c r="A98">
        <v>841872982</v>
      </c>
      <c r="B98" t="s">
        <v>411</v>
      </c>
      <c r="C98">
        <v>5</v>
      </c>
      <c r="D98">
        <v>2020</v>
      </c>
      <c r="E98">
        <v>2</v>
      </c>
      <c r="F98">
        <v>95</v>
      </c>
      <c r="G98">
        <v>113</v>
      </c>
      <c r="H98">
        <v>177</v>
      </c>
      <c r="I98">
        <v>146</v>
      </c>
      <c r="J98">
        <v>240</v>
      </c>
      <c r="K98">
        <v>1032</v>
      </c>
      <c r="L98">
        <v>0</v>
      </c>
      <c r="M98" t="s">
        <v>142</v>
      </c>
      <c r="N98">
        <v>15</v>
      </c>
      <c r="O98">
        <v>1</v>
      </c>
      <c r="P98" t="s">
        <v>396</v>
      </c>
      <c r="Q98" t="s">
        <v>81</v>
      </c>
      <c r="R98">
        <v>3670</v>
      </c>
      <c r="S98">
        <v>3670</v>
      </c>
      <c r="T98">
        <v>100</v>
      </c>
      <c r="U98">
        <v>8000</v>
      </c>
      <c r="V98">
        <v>8069</v>
      </c>
      <c r="W98">
        <v>100.86</v>
      </c>
      <c r="X98">
        <v>8570</v>
      </c>
      <c r="Y98">
        <v>8570</v>
      </c>
      <c r="Z98">
        <v>100</v>
      </c>
      <c r="AA98">
        <v>8260</v>
      </c>
      <c r="AB98">
        <v>8434</v>
      </c>
      <c r="AC98">
        <v>102.11</v>
      </c>
      <c r="AD98">
        <v>0</v>
      </c>
      <c r="AE98">
        <v>0</v>
      </c>
      <c r="AF98">
        <v>0</v>
      </c>
      <c r="AG98">
        <v>28569</v>
      </c>
      <c r="AH98">
        <v>28743</v>
      </c>
      <c r="AI98" s="305">
        <f t="shared" si="3"/>
        <v>1.006090517694004</v>
      </c>
      <c r="AJ98">
        <v>138098000</v>
      </c>
      <c r="AK98">
        <v>138098000</v>
      </c>
      <c r="AL98">
        <v>100</v>
      </c>
      <c r="AM98">
        <v>1054702000</v>
      </c>
      <c r="AN98">
        <v>995392000</v>
      </c>
      <c r="AO98">
        <v>94.38</v>
      </c>
      <c r="AP98">
        <v>996134320</v>
      </c>
      <c r="AQ98">
        <v>981212320</v>
      </c>
      <c r="AR98" s="323">
        <v>98.5</v>
      </c>
      <c r="AS98">
        <v>1029066699</v>
      </c>
      <c r="AT98">
        <v>1028921604</v>
      </c>
      <c r="AU98">
        <v>99.99</v>
      </c>
      <c r="AV98">
        <v>0</v>
      </c>
      <c r="AW98">
        <v>0</v>
      </c>
      <c r="AX98" s="314">
        <v>0</v>
      </c>
      <c r="AY98">
        <f t="shared" si="4"/>
        <v>3218001019</v>
      </c>
      <c r="AZ98">
        <f t="shared" si="4"/>
        <v>3143623924</v>
      </c>
      <c r="BA98" s="314">
        <v>0.97688717481416065</v>
      </c>
    </row>
    <row r="99" spans="1:53" hidden="1" x14ac:dyDescent="0.25">
      <c r="A99">
        <v>841872982</v>
      </c>
      <c r="B99" t="s">
        <v>402</v>
      </c>
      <c r="C99">
        <v>5</v>
      </c>
      <c r="D99">
        <v>2020</v>
      </c>
      <c r="E99">
        <v>2</v>
      </c>
      <c r="F99" s="1">
        <v>95</v>
      </c>
      <c r="G99">
        <v>113</v>
      </c>
      <c r="H99">
        <v>177</v>
      </c>
      <c r="I99">
        <v>143</v>
      </c>
      <c r="J99">
        <v>223</v>
      </c>
      <c r="K99">
        <v>1032</v>
      </c>
      <c r="L99">
        <v>0</v>
      </c>
      <c r="M99" t="s">
        <v>142</v>
      </c>
      <c r="N99">
        <v>6</v>
      </c>
      <c r="O99">
        <v>1</v>
      </c>
      <c r="P99" t="s">
        <v>430</v>
      </c>
      <c r="Q99" t="s">
        <v>79</v>
      </c>
      <c r="R99">
        <v>2</v>
      </c>
      <c r="S99">
        <v>0</v>
      </c>
      <c r="T99">
        <v>0</v>
      </c>
      <c r="U99">
        <v>112</v>
      </c>
      <c r="V99">
        <v>106</v>
      </c>
      <c r="W99">
        <v>94.64</v>
      </c>
      <c r="X99">
        <v>171</v>
      </c>
      <c r="Y99">
        <v>171</v>
      </c>
      <c r="Z99">
        <v>100</v>
      </c>
      <c r="AA99">
        <v>2</v>
      </c>
      <c r="AB99">
        <v>2</v>
      </c>
      <c r="AC99">
        <v>100</v>
      </c>
      <c r="AD99">
        <v>10</v>
      </c>
      <c r="AE99">
        <v>0</v>
      </c>
      <c r="AF99">
        <v>0</v>
      </c>
      <c r="AG99">
        <v>289</v>
      </c>
      <c r="AH99">
        <v>279</v>
      </c>
      <c r="AI99" s="305">
        <f t="shared" si="3"/>
        <v>0.96539792387543255</v>
      </c>
      <c r="AJ99">
        <v>2658333334</v>
      </c>
      <c r="AK99">
        <v>2657935734</v>
      </c>
      <c r="AL99">
        <v>99.99</v>
      </c>
      <c r="AM99">
        <v>20000000</v>
      </c>
      <c r="AN99">
        <v>20000000</v>
      </c>
      <c r="AO99">
        <v>100</v>
      </c>
      <c r="AP99">
        <v>138999625</v>
      </c>
      <c r="AQ99">
        <v>138999625</v>
      </c>
      <c r="AR99" s="323">
        <v>100</v>
      </c>
      <c r="AS99">
        <v>4823139087</v>
      </c>
      <c r="AT99">
        <v>3981831634</v>
      </c>
      <c r="AU99">
        <v>82.56</v>
      </c>
      <c r="AV99">
        <v>4100000000</v>
      </c>
      <c r="AW99">
        <v>876133534</v>
      </c>
      <c r="AX99" s="314">
        <v>21.37</v>
      </c>
      <c r="AY99">
        <f t="shared" si="4"/>
        <v>11740472046</v>
      </c>
      <c r="AZ99">
        <f t="shared" si="4"/>
        <v>7674900527</v>
      </c>
      <c r="BA99" s="314">
        <v>0.65371311280578803</v>
      </c>
    </row>
    <row r="100" spans="1:53" hidden="1" x14ac:dyDescent="0.25">
      <c r="A100">
        <v>841872982</v>
      </c>
      <c r="B100" t="s">
        <v>402</v>
      </c>
      <c r="C100">
        <v>5</v>
      </c>
      <c r="D100">
        <v>2020</v>
      </c>
      <c r="E100">
        <v>2</v>
      </c>
      <c r="F100" s="1">
        <v>95</v>
      </c>
      <c r="G100">
        <v>113</v>
      </c>
      <c r="H100">
        <v>177</v>
      </c>
      <c r="I100">
        <v>143</v>
      </c>
      <c r="J100">
        <v>223</v>
      </c>
      <c r="K100">
        <v>1032</v>
      </c>
      <c r="L100">
        <v>0</v>
      </c>
      <c r="M100" t="s">
        <v>142</v>
      </c>
      <c r="N100">
        <v>5</v>
      </c>
      <c r="O100">
        <v>1</v>
      </c>
      <c r="P100" t="s">
        <v>431</v>
      </c>
      <c r="Q100" t="s">
        <v>79</v>
      </c>
      <c r="R100">
        <v>25000</v>
      </c>
      <c r="S100">
        <v>0</v>
      </c>
      <c r="T100">
        <v>0</v>
      </c>
      <c r="U100">
        <v>91593</v>
      </c>
      <c r="V100">
        <v>90593</v>
      </c>
      <c r="W100">
        <v>98.91</v>
      </c>
      <c r="X100">
        <v>50950</v>
      </c>
      <c r="Y100">
        <v>50950</v>
      </c>
      <c r="Z100">
        <v>100</v>
      </c>
      <c r="AA100">
        <v>163000</v>
      </c>
      <c r="AB100">
        <v>160315</v>
      </c>
      <c r="AC100">
        <v>98.35</v>
      </c>
      <c r="AD100">
        <v>3098</v>
      </c>
      <c r="AE100">
        <v>3098</v>
      </c>
      <c r="AF100">
        <v>100</v>
      </c>
      <c r="AG100">
        <v>304956</v>
      </c>
      <c r="AH100">
        <v>304956</v>
      </c>
      <c r="AI100" s="305">
        <f t="shared" si="3"/>
        <v>1</v>
      </c>
      <c r="AJ100">
        <v>1330380113</v>
      </c>
      <c r="AK100">
        <v>1330380113</v>
      </c>
      <c r="AL100">
        <v>100</v>
      </c>
      <c r="AM100">
        <v>663945300</v>
      </c>
      <c r="AN100">
        <v>663945300</v>
      </c>
      <c r="AO100">
        <v>100</v>
      </c>
      <c r="AP100">
        <v>1800000000</v>
      </c>
      <c r="AQ100">
        <v>1800000000</v>
      </c>
      <c r="AR100" s="323">
        <v>100</v>
      </c>
      <c r="AS100">
        <v>900000000</v>
      </c>
      <c r="AT100">
        <v>900000000</v>
      </c>
      <c r="AU100">
        <v>100</v>
      </c>
      <c r="AV100">
        <v>4500000000</v>
      </c>
      <c r="AW100">
        <v>3000000000</v>
      </c>
      <c r="AX100" s="314">
        <v>66.67</v>
      </c>
      <c r="AY100">
        <f t="shared" si="4"/>
        <v>9194325413</v>
      </c>
      <c r="AZ100">
        <f t="shared" si="4"/>
        <v>7694325413</v>
      </c>
      <c r="BA100" s="314">
        <v>0.83685589397574223</v>
      </c>
    </row>
    <row r="101" spans="1:53" hidden="1" x14ac:dyDescent="0.25">
      <c r="A101">
        <v>841872982</v>
      </c>
      <c r="B101" t="s">
        <v>406</v>
      </c>
      <c r="C101">
        <v>5</v>
      </c>
      <c r="D101">
        <v>2020</v>
      </c>
      <c r="E101">
        <v>2</v>
      </c>
      <c r="F101" s="1"/>
      <c r="G101">
        <v>113</v>
      </c>
      <c r="H101">
        <v>177</v>
      </c>
      <c r="I101">
        <v>144</v>
      </c>
      <c r="J101">
        <v>231</v>
      </c>
      <c r="K101">
        <v>1032</v>
      </c>
      <c r="L101">
        <v>0</v>
      </c>
      <c r="M101" t="s">
        <v>142</v>
      </c>
      <c r="N101">
        <v>9</v>
      </c>
      <c r="O101">
        <v>1</v>
      </c>
      <c r="P101" t="s">
        <v>432</v>
      </c>
      <c r="Q101" t="s">
        <v>79</v>
      </c>
      <c r="R101">
        <v>21</v>
      </c>
      <c r="S101">
        <v>21</v>
      </c>
      <c r="T101">
        <v>100</v>
      </c>
      <c r="U101">
        <v>52</v>
      </c>
      <c r="V101">
        <v>50</v>
      </c>
      <c r="W101">
        <v>96.15</v>
      </c>
      <c r="X101">
        <v>33</v>
      </c>
      <c r="Y101">
        <v>33</v>
      </c>
      <c r="Z101">
        <v>100</v>
      </c>
      <c r="AA101">
        <v>16</v>
      </c>
      <c r="AB101">
        <v>16</v>
      </c>
      <c r="AC101">
        <v>100</v>
      </c>
      <c r="AD101">
        <v>8</v>
      </c>
      <c r="AE101">
        <v>8</v>
      </c>
      <c r="AF101">
        <v>100</v>
      </c>
      <c r="AG101">
        <v>128</v>
      </c>
      <c r="AH101">
        <v>128</v>
      </c>
      <c r="AI101" s="305">
        <f t="shared" si="3"/>
        <v>1</v>
      </c>
      <c r="AJ101">
        <v>4423035227</v>
      </c>
      <c r="AK101">
        <v>4423034534</v>
      </c>
      <c r="AL101">
        <v>100</v>
      </c>
      <c r="AM101">
        <v>9762326651</v>
      </c>
      <c r="AN101">
        <v>9743562671</v>
      </c>
      <c r="AO101">
        <v>99.81</v>
      </c>
      <c r="AP101">
        <v>7436625530</v>
      </c>
      <c r="AQ101">
        <v>7265239513</v>
      </c>
      <c r="AR101" s="323">
        <v>97.7</v>
      </c>
      <c r="AS101">
        <v>7617493056</v>
      </c>
      <c r="AT101">
        <v>7366457334</v>
      </c>
      <c r="AU101">
        <v>96.7</v>
      </c>
      <c r="AV101">
        <v>6270242413</v>
      </c>
      <c r="AW101">
        <v>1249737976</v>
      </c>
      <c r="AX101" s="314">
        <v>19.93</v>
      </c>
      <c r="AY101">
        <f t="shared" si="4"/>
        <v>35509722877</v>
      </c>
      <c r="AZ101">
        <f t="shared" si="4"/>
        <v>30048032028</v>
      </c>
      <c r="BA101" s="314">
        <v>0.84619167916577598</v>
      </c>
    </row>
    <row r="102" spans="1:5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72"/>
      <c r="AJ102" s="197"/>
      <c r="AK102" s="197"/>
      <c r="AL102" s="199"/>
      <c r="AM102" s="197"/>
      <c r="AN102" s="197"/>
      <c r="AO102" s="199"/>
      <c r="AP102" s="197"/>
      <c r="AQ102" s="197"/>
      <c r="AR102" s="324"/>
      <c r="AS102" s="197"/>
      <c r="AT102" s="197"/>
      <c r="AU102" s="199"/>
      <c r="AV102" s="197"/>
      <c r="AW102" s="197"/>
      <c r="AX102" s="315"/>
      <c r="AY102" s="1"/>
      <c r="AZ102" s="1"/>
      <c r="BA102" s="329"/>
    </row>
    <row r="103" spans="1:5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72"/>
      <c r="AJ103" s="197"/>
      <c r="AK103" s="197"/>
      <c r="AL103" s="199"/>
      <c r="AM103" s="197"/>
      <c r="AN103" s="197"/>
      <c r="AO103" s="199"/>
      <c r="AP103" s="197"/>
      <c r="AQ103" s="197"/>
      <c r="AR103" s="324"/>
      <c r="AS103" s="197"/>
      <c r="AT103" s="197"/>
      <c r="AU103" s="199"/>
      <c r="AV103" s="197"/>
      <c r="AW103" s="197"/>
      <c r="AX103" s="315"/>
      <c r="AY103" s="1"/>
      <c r="AZ103" s="1"/>
      <c r="BA103" s="329"/>
    </row>
    <row r="104" spans="1:5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72"/>
      <c r="AJ104" s="197"/>
      <c r="AK104" s="197"/>
      <c r="AL104" s="199"/>
      <c r="AM104" s="197"/>
      <c r="AN104" s="197"/>
      <c r="AO104" s="199"/>
      <c r="AP104" s="197"/>
      <c r="AQ104" s="197"/>
      <c r="AR104" s="324"/>
      <c r="AS104" s="197"/>
      <c r="AT104" s="197"/>
      <c r="AU104" s="199"/>
      <c r="AV104" s="197"/>
      <c r="AW104" s="197"/>
      <c r="AX104" s="315"/>
      <c r="AY104" s="1"/>
      <c r="AZ104" s="1"/>
      <c r="BA104" s="329"/>
    </row>
    <row r="105" spans="1:5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72"/>
      <c r="AJ105" s="197"/>
      <c r="AK105" s="197"/>
      <c r="AL105" s="199"/>
      <c r="AM105" s="197"/>
      <c r="AN105" s="197"/>
      <c r="AO105" s="199"/>
      <c r="AP105" s="197"/>
      <c r="AQ105" s="197"/>
      <c r="AR105" s="324"/>
      <c r="AS105" s="197"/>
      <c r="AT105" s="197"/>
      <c r="AU105" s="199"/>
      <c r="AV105" s="197"/>
      <c r="AW105" s="197"/>
      <c r="AX105" s="315"/>
      <c r="AY105" s="1"/>
      <c r="AZ105" s="1"/>
      <c r="BA105" s="329"/>
    </row>
    <row r="106" spans="1:5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72"/>
      <c r="AJ106" s="197"/>
      <c r="AK106" s="197"/>
      <c r="AL106" s="199"/>
      <c r="AM106" s="197"/>
      <c r="AN106" s="197"/>
      <c r="AO106" s="199"/>
      <c r="AP106" s="197"/>
      <c r="AQ106" s="197"/>
      <c r="AR106" s="324"/>
      <c r="AS106" s="197"/>
      <c r="AT106" s="197"/>
      <c r="AU106" s="199"/>
      <c r="AV106" s="197"/>
      <c r="AW106" s="197"/>
      <c r="AX106" s="315"/>
      <c r="AY106" s="1"/>
      <c r="AZ106" s="1"/>
      <c r="BA106" s="329"/>
    </row>
    <row r="107" spans="1:53" x14ac:dyDescent="0.25">
      <c r="A107" s="1"/>
      <c r="AJ107" s="198"/>
      <c r="AK107" s="198"/>
      <c r="AL107" s="200"/>
      <c r="AM107" s="198"/>
      <c r="AN107" s="198"/>
      <c r="AO107" s="200"/>
      <c r="AP107" s="198"/>
      <c r="AQ107" s="198"/>
      <c r="AR107" s="325"/>
      <c r="AS107" s="198"/>
      <c r="AT107" s="198"/>
      <c r="AU107" s="200"/>
      <c r="AV107" s="198"/>
      <c r="AW107" s="198"/>
      <c r="AX107" s="316"/>
      <c r="BA107" s="330"/>
    </row>
    <row r="108" spans="1:53" x14ac:dyDescent="0.25">
      <c r="A108" s="1"/>
      <c r="AJ108" s="198"/>
      <c r="AK108" s="198"/>
      <c r="AL108" s="200"/>
      <c r="AM108" s="198"/>
      <c r="AN108" s="198"/>
      <c r="AO108" s="200"/>
      <c r="AP108" s="198"/>
      <c r="AQ108" s="198"/>
      <c r="AR108" s="325"/>
      <c r="AS108" s="198"/>
      <c r="AT108" s="198"/>
      <c r="AU108" s="200"/>
      <c r="AV108" s="198"/>
      <c r="AW108" s="198"/>
      <c r="AX108" s="316"/>
      <c r="BA108" s="330"/>
    </row>
    <row r="109" spans="1:53" x14ac:dyDescent="0.25">
      <c r="A109" s="1"/>
      <c r="AJ109" s="198"/>
      <c r="AK109" s="198"/>
      <c r="AL109" s="200"/>
      <c r="AM109" s="198"/>
      <c r="AN109" s="198"/>
      <c r="AO109" s="200"/>
      <c r="AP109" s="198"/>
      <c r="AQ109" s="198"/>
      <c r="AR109" s="325"/>
      <c r="AS109" s="198"/>
      <c r="AT109" s="198"/>
      <c r="AU109" s="200"/>
      <c r="AV109" s="198"/>
      <c r="AW109" s="198"/>
      <c r="AX109" s="316"/>
      <c r="BA109" s="330"/>
    </row>
    <row r="110" spans="1:53" x14ac:dyDescent="0.25">
      <c r="A110" s="1"/>
      <c r="AJ110" s="198"/>
      <c r="AK110" s="198"/>
      <c r="AL110" s="200"/>
      <c r="AM110" s="198"/>
      <c r="AN110" s="198"/>
      <c r="AO110" s="200"/>
      <c r="AP110" s="198"/>
      <c r="AQ110" s="198"/>
      <c r="AR110" s="325"/>
      <c r="AS110" s="198"/>
      <c r="AT110" s="198"/>
      <c r="AU110" s="200"/>
      <c r="AV110" s="198"/>
      <c r="AW110" s="198"/>
      <c r="AX110" s="316"/>
      <c r="BA110" s="330"/>
    </row>
    <row r="111" spans="1:53" x14ac:dyDescent="0.25">
      <c r="A111" s="1"/>
      <c r="AJ111" s="198"/>
      <c r="AK111" s="198"/>
      <c r="AL111" s="200"/>
      <c r="AM111" s="198"/>
      <c r="AN111" s="198"/>
      <c r="AO111" s="200"/>
      <c r="AP111" s="198"/>
      <c r="AQ111" s="198"/>
      <c r="AR111" s="325"/>
      <c r="AS111" s="198"/>
      <c r="AT111" s="198"/>
      <c r="AU111" s="200"/>
      <c r="AV111" s="198"/>
      <c r="AW111" s="198"/>
      <c r="AX111" s="316"/>
      <c r="BA111" s="330"/>
    </row>
    <row r="112" spans="1:53" x14ac:dyDescent="0.25">
      <c r="A112" s="1"/>
      <c r="AJ112" s="198"/>
      <c r="AK112" s="198"/>
      <c r="AL112" s="200"/>
      <c r="AM112" s="198"/>
      <c r="AN112" s="198"/>
      <c r="AO112" s="200"/>
      <c r="AP112" s="198"/>
      <c r="AQ112" s="198"/>
      <c r="AR112" s="325"/>
      <c r="AS112" s="198"/>
      <c r="AT112" s="198"/>
      <c r="AU112" s="200"/>
      <c r="AV112" s="198"/>
      <c r="AW112" s="198"/>
      <c r="AX112" s="316"/>
      <c r="BA112" s="330"/>
    </row>
    <row r="113" spans="1:53" x14ac:dyDescent="0.25">
      <c r="A113" s="1"/>
      <c r="AI113" s="307"/>
      <c r="AJ113" s="198"/>
      <c r="AK113" s="198"/>
      <c r="AL113" s="200"/>
      <c r="AM113" s="198"/>
      <c r="AN113" s="198"/>
      <c r="AO113" s="200"/>
      <c r="AP113" s="198"/>
      <c r="AQ113" s="198"/>
      <c r="AR113" s="325"/>
      <c r="AS113" s="198"/>
      <c r="AT113" s="198"/>
      <c r="AU113" s="200"/>
      <c r="AV113" s="198"/>
      <c r="AW113" s="198"/>
      <c r="AX113" s="316"/>
      <c r="BA113" s="330"/>
    </row>
    <row r="114" spans="1:53" x14ac:dyDescent="0.25">
      <c r="A114" s="1"/>
      <c r="AI114" s="307"/>
      <c r="AJ114" s="198"/>
      <c r="AK114" s="198"/>
      <c r="AL114" s="200"/>
      <c r="AM114" s="198"/>
      <c r="AN114" s="198"/>
      <c r="AO114" s="200"/>
      <c r="AP114" s="198"/>
      <c r="AQ114" s="198"/>
      <c r="AR114" s="325"/>
      <c r="AS114" s="198"/>
      <c r="AT114" s="198"/>
      <c r="AU114" s="200"/>
      <c r="AV114" s="198"/>
      <c r="AW114" s="198"/>
      <c r="AX114" s="316"/>
      <c r="BA114" s="330"/>
    </row>
    <row r="115" spans="1:53" x14ac:dyDescent="0.25">
      <c r="A115" s="1"/>
      <c r="AI115" s="307"/>
      <c r="AJ115" s="198"/>
      <c r="AK115" s="198"/>
      <c r="AL115" s="200"/>
      <c r="AM115" s="198"/>
      <c r="AN115" s="198"/>
      <c r="AO115" s="200"/>
      <c r="AP115" s="198"/>
      <c r="AQ115" s="198"/>
      <c r="AR115" s="325"/>
      <c r="AS115" s="198"/>
      <c r="AT115" s="198"/>
      <c r="AU115" s="200"/>
      <c r="AV115" s="198"/>
      <c r="AW115" s="198"/>
      <c r="AX115" s="316"/>
      <c r="BA115" s="330"/>
    </row>
    <row r="116" spans="1:53" x14ac:dyDescent="0.25">
      <c r="A116" s="1"/>
      <c r="AI116" s="307"/>
      <c r="AJ116" s="198"/>
      <c r="AK116" s="198"/>
      <c r="AL116" s="200"/>
      <c r="AM116" s="198"/>
      <c r="AN116" s="198"/>
      <c r="AO116" s="200"/>
      <c r="AP116" s="198"/>
      <c r="AQ116" s="198"/>
      <c r="AR116" s="325"/>
      <c r="AS116" s="198"/>
      <c r="AT116" s="198"/>
      <c r="AU116" s="200"/>
      <c r="AV116" s="198"/>
      <c r="AW116" s="198"/>
      <c r="AX116" s="316"/>
      <c r="BA116" s="330"/>
    </row>
    <row r="117" spans="1:53" x14ac:dyDescent="0.25">
      <c r="A117" s="1"/>
      <c r="AI117" s="307"/>
      <c r="AJ117" s="198"/>
      <c r="AK117" s="198"/>
      <c r="AL117" s="200"/>
      <c r="AM117" s="198"/>
      <c r="AN117" s="198"/>
      <c r="AO117" s="200"/>
      <c r="AP117" s="198"/>
      <c r="AQ117" s="198"/>
      <c r="AR117" s="325"/>
      <c r="AS117" s="198"/>
      <c r="AT117" s="198"/>
      <c r="AU117" s="200"/>
      <c r="AV117" s="198"/>
      <c r="AW117" s="198"/>
      <c r="AX117" s="316"/>
      <c r="BA117" s="330"/>
    </row>
    <row r="118" spans="1:53" x14ac:dyDescent="0.25">
      <c r="A118" s="1"/>
      <c r="AI118" s="307"/>
      <c r="AJ118" s="198"/>
      <c r="AK118" s="198"/>
      <c r="AL118" s="200"/>
      <c r="AM118" s="198"/>
      <c r="AN118" s="198"/>
      <c r="AO118" s="200"/>
      <c r="AP118" s="198"/>
      <c r="AQ118" s="198"/>
      <c r="AR118" s="325"/>
      <c r="AS118" s="198"/>
      <c r="AT118" s="198"/>
      <c r="AU118" s="200"/>
      <c r="AV118" s="198"/>
      <c r="AW118" s="198"/>
      <c r="AX118" s="316"/>
      <c r="BA118" s="330"/>
    </row>
    <row r="119" spans="1:53" x14ac:dyDescent="0.25">
      <c r="A119" s="1"/>
      <c r="AI119" s="307"/>
      <c r="AJ119" s="198"/>
      <c r="AK119" s="198"/>
      <c r="AL119" s="200"/>
      <c r="AM119" s="198"/>
      <c r="AN119" s="198"/>
      <c r="AO119" s="200"/>
      <c r="AP119" s="198"/>
      <c r="AQ119" s="198"/>
      <c r="AR119" s="325"/>
      <c r="AS119" s="198"/>
      <c r="AT119" s="198"/>
      <c r="AU119" s="200"/>
      <c r="AV119" s="198"/>
      <c r="AW119" s="198"/>
      <c r="AX119" s="316"/>
      <c r="BA119" s="330"/>
    </row>
    <row r="120" spans="1:53" x14ac:dyDescent="0.25">
      <c r="A120" s="1"/>
      <c r="AI120" s="307"/>
      <c r="AJ120" s="198"/>
      <c r="AK120" s="198"/>
      <c r="AL120" s="200"/>
      <c r="AM120" s="198"/>
      <c r="AN120" s="198"/>
      <c r="AO120" s="200"/>
      <c r="AP120" s="198"/>
      <c r="AQ120" s="198"/>
      <c r="AR120" s="325"/>
      <c r="AS120" s="198"/>
      <c r="AT120" s="198"/>
      <c r="AU120" s="200"/>
      <c r="AV120" s="198"/>
      <c r="AW120" s="198"/>
      <c r="AX120" s="316"/>
      <c r="BA120" s="330"/>
    </row>
    <row r="121" spans="1:53" x14ac:dyDescent="0.25">
      <c r="A121" s="1"/>
      <c r="AI121" s="307"/>
      <c r="AJ121" s="198"/>
      <c r="AK121" s="198"/>
      <c r="AL121" s="200"/>
      <c r="AM121" s="198"/>
      <c r="AN121" s="198"/>
      <c r="AO121" s="200"/>
      <c r="AP121" s="198"/>
      <c r="AQ121" s="198"/>
      <c r="AR121" s="325"/>
      <c r="AS121" s="198"/>
      <c r="AT121" s="198"/>
      <c r="AU121" s="200"/>
      <c r="AV121" s="198"/>
      <c r="AW121" s="198"/>
      <c r="AX121" s="316"/>
      <c r="BA121" s="330"/>
    </row>
    <row r="122" spans="1:53" x14ac:dyDescent="0.25">
      <c r="A122" s="1"/>
      <c r="AI122" s="307"/>
      <c r="AJ122" s="198"/>
      <c r="AK122" s="198"/>
      <c r="AL122" s="200"/>
      <c r="AM122" s="198"/>
      <c r="AN122" s="198"/>
      <c r="AO122" s="200"/>
      <c r="AP122" s="198"/>
      <c r="AQ122" s="198"/>
      <c r="AR122" s="325"/>
      <c r="AS122" s="198"/>
      <c r="AT122" s="198"/>
      <c r="AU122" s="200"/>
      <c r="AV122" s="198"/>
      <c r="AW122" s="198"/>
      <c r="AX122" s="316"/>
      <c r="BA122" s="330"/>
    </row>
    <row r="123" spans="1:53" x14ac:dyDescent="0.25">
      <c r="A123" s="1"/>
      <c r="AI123" s="307"/>
      <c r="AJ123" s="198"/>
      <c r="AK123" s="198"/>
      <c r="AL123" s="200"/>
      <c r="AM123" s="198"/>
      <c r="AN123" s="198"/>
      <c r="AO123" s="200"/>
      <c r="AP123" s="198"/>
      <c r="AQ123" s="198"/>
      <c r="AR123" s="325"/>
      <c r="AS123" s="198"/>
      <c r="AT123" s="198"/>
      <c r="AU123" s="200"/>
      <c r="AV123" s="198"/>
      <c r="AW123" s="198"/>
      <c r="AX123" s="316"/>
      <c r="BA123" s="330"/>
    </row>
    <row r="124" spans="1:53" x14ac:dyDescent="0.25">
      <c r="A124" s="1"/>
      <c r="AI124" s="307"/>
      <c r="AJ124" s="198"/>
      <c r="AK124" s="198"/>
      <c r="AL124" s="200"/>
      <c r="AM124" s="198"/>
      <c r="AN124" s="198"/>
      <c r="AO124" s="200"/>
      <c r="AP124" s="198"/>
      <c r="AQ124" s="198"/>
      <c r="AR124" s="325"/>
      <c r="AS124" s="198"/>
      <c r="AT124" s="198"/>
      <c r="AU124" s="200"/>
      <c r="AV124" s="198"/>
      <c r="AW124" s="198"/>
      <c r="AX124" s="316"/>
      <c r="BA124" s="330"/>
    </row>
    <row r="125" spans="1:53" x14ac:dyDescent="0.25">
      <c r="A125" s="1"/>
      <c r="AI125" s="307"/>
      <c r="AJ125" s="198"/>
      <c r="AK125" s="198"/>
      <c r="AL125" s="200"/>
      <c r="AM125" s="198"/>
      <c r="AN125" s="198"/>
      <c r="AO125" s="200"/>
      <c r="AP125" s="198"/>
      <c r="AQ125" s="198"/>
      <c r="AR125" s="325"/>
      <c r="AS125" s="198"/>
      <c r="AT125" s="198"/>
      <c r="AU125" s="200"/>
      <c r="AV125" s="198"/>
      <c r="AW125" s="198"/>
      <c r="AX125" s="316"/>
      <c r="BA125" s="330"/>
    </row>
    <row r="126" spans="1:53" x14ac:dyDescent="0.25">
      <c r="A126" s="1"/>
      <c r="AI126" s="307"/>
      <c r="AJ126" s="198"/>
      <c r="AK126" s="198"/>
      <c r="AL126" s="200"/>
      <c r="AM126" s="198"/>
      <c r="AN126" s="198"/>
      <c r="AO126" s="200"/>
      <c r="AP126" s="198"/>
      <c r="AQ126" s="198"/>
      <c r="AR126" s="325"/>
      <c r="AS126" s="198"/>
      <c r="AT126" s="198"/>
      <c r="AU126" s="200"/>
      <c r="AV126" s="198"/>
      <c r="AW126" s="198"/>
      <c r="AX126" s="316"/>
      <c r="BA126" s="330"/>
    </row>
    <row r="127" spans="1:53" x14ac:dyDescent="0.25">
      <c r="A127" s="1"/>
      <c r="AI127" s="307"/>
      <c r="AJ127" s="198"/>
      <c r="AK127" s="198"/>
      <c r="AL127" s="200"/>
      <c r="AM127" s="198"/>
      <c r="AN127" s="198"/>
      <c r="AO127" s="200"/>
      <c r="AP127" s="198"/>
      <c r="AQ127" s="198"/>
      <c r="AR127" s="325"/>
      <c r="AS127" s="198"/>
      <c r="AT127" s="198"/>
      <c r="AU127" s="200"/>
      <c r="AV127" s="198"/>
      <c r="AW127" s="198"/>
      <c r="AX127" s="316"/>
      <c r="BA127" s="330"/>
    </row>
    <row r="128" spans="1:53" x14ac:dyDescent="0.25">
      <c r="A128" s="1"/>
      <c r="AI128" s="307"/>
      <c r="AJ128" s="198"/>
      <c r="AK128" s="198"/>
      <c r="AL128" s="200"/>
      <c r="AM128" s="198"/>
      <c r="AN128" s="198"/>
      <c r="AO128" s="200"/>
      <c r="AP128" s="198"/>
      <c r="AQ128" s="198"/>
      <c r="AR128" s="325"/>
      <c r="AS128" s="198"/>
      <c r="AT128" s="198"/>
      <c r="AU128" s="200"/>
      <c r="AV128" s="198"/>
      <c r="AW128" s="198"/>
      <c r="AX128" s="316"/>
      <c r="BA128" s="330"/>
    </row>
    <row r="129" spans="1:53" x14ac:dyDescent="0.25">
      <c r="A129" s="1"/>
      <c r="AI129" s="307"/>
      <c r="AJ129" s="198"/>
      <c r="AK129" s="198"/>
      <c r="AL129" s="200"/>
      <c r="AM129" s="198"/>
      <c r="AN129" s="198"/>
      <c r="AO129" s="200"/>
      <c r="AP129" s="198"/>
      <c r="AQ129" s="198"/>
      <c r="AR129" s="325"/>
      <c r="AS129" s="198"/>
      <c r="AT129" s="198"/>
      <c r="AU129" s="200"/>
      <c r="AV129" s="198"/>
      <c r="AW129" s="198"/>
      <c r="AX129" s="316"/>
      <c r="BA129" s="330"/>
    </row>
    <row r="130" spans="1:53" x14ac:dyDescent="0.25">
      <c r="A130" s="1"/>
      <c r="AI130" s="307"/>
      <c r="AJ130" s="198"/>
      <c r="AK130" s="198"/>
      <c r="AL130" s="200"/>
      <c r="AM130" s="198"/>
      <c r="AN130" s="198"/>
      <c r="AO130" s="200"/>
      <c r="AP130" s="198"/>
      <c r="AQ130" s="198"/>
      <c r="AR130" s="325"/>
      <c r="AS130" s="198"/>
      <c r="AT130" s="198"/>
      <c r="AU130" s="200"/>
      <c r="AV130" s="198"/>
      <c r="AW130" s="198"/>
      <c r="AX130" s="316"/>
      <c r="BA130" s="330"/>
    </row>
    <row r="131" spans="1:53" x14ac:dyDescent="0.25">
      <c r="A131" s="1"/>
      <c r="AI131" s="307"/>
      <c r="AJ131" s="198"/>
      <c r="AK131" s="198"/>
      <c r="AL131" s="200"/>
      <c r="AM131" s="198"/>
      <c r="AN131" s="198"/>
      <c r="AO131" s="200"/>
      <c r="AP131" s="198"/>
      <c r="AQ131" s="198"/>
      <c r="AR131" s="325"/>
      <c r="AS131" s="198"/>
      <c r="AT131" s="198"/>
      <c r="AU131" s="200"/>
      <c r="AV131" s="198"/>
      <c r="AW131" s="198"/>
      <c r="AX131" s="316"/>
      <c r="BA131" s="330"/>
    </row>
    <row r="132" spans="1:53" x14ac:dyDescent="0.25">
      <c r="A132" s="1"/>
      <c r="AI132" s="307"/>
      <c r="AJ132" s="198"/>
      <c r="AK132" s="198"/>
      <c r="AL132" s="200"/>
      <c r="AM132" s="198"/>
      <c r="AN132" s="198"/>
      <c r="AO132" s="200"/>
      <c r="AP132" s="198"/>
      <c r="AQ132" s="198"/>
      <c r="AR132" s="325"/>
      <c r="AS132" s="198"/>
      <c r="AT132" s="198"/>
      <c r="AU132" s="200"/>
      <c r="AV132" s="198"/>
      <c r="AW132" s="198"/>
      <c r="AX132" s="316"/>
      <c r="BA132" s="330"/>
    </row>
    <row r="133" spans="1:53" x14ac:dyDescent="0.25">
      <c r="A133" s="1"/>
      <c r="AI133" s="307"/>
      <c r="AJ133" s="198"/>
      <c r="AK133" s="198"/>
      <c r="AL133" s="200"/>
      <c r="AM133" s="198"/>
      <c r="AN133" s="198"/>
      <c r="AO133" s="200"/>
      <c r="AP133" s="198"/>
      <c r="AQ133" s="198"/>
      <c r="AR133" s="325"/>
      <c r="AS133" s="198"/>
      <c r="AT133" s="198"/>
      <c r="AU133" s="200"/>
      <c r="AV133" s="198"/>
      <c r="AW133" s="198"/>
      <c r="AX133" s="316"/>
      <c r="BA133" s="330"/>
    </row>
    <row r="134" spans="1:53" x14ac:dyDescent="0.25">
      <c r="A134" s="1"/>
      <c r="AI134" s="307"/>
      <c r="AJ134" s="198"/>
      <c r="AK134" s="198"/>
      <c r="AL134" s="200"/>
      <c r="AM134" s="198"/>
      <c r="AN134" s="198"/>
      <c r="AO134" s="200"/>
      <c r="AP134" s="198"/>
      <c r="AQ134" s="198"/>
      <c r="AR134" s="325"/>
      <c r="AS134" s="198"/>
      <c r="AT134" s="198"/>
      <c r="AU134" s="200"/>
      <c r="AV134" s="198"/>
      <c r="AW134" s="198"/>
      <c r="AX134" s="316"/>
      <c r="BA134" s="330"/>
    </row>
    <row r="135" spans="1:53" x14ac:dyDescent="0.25">
      <c r="A135" s="1"/>
      <c r="AI135" s="307"/>
      <c r="AJ135" s="198"/>
      <c r="AK135" s="198"/>
      <c r="AL135" s="200"/>
      <c r="AM135" s="198"/>
      <c r="AN135" s="198"/>
      <c r="AO135" s="200"/>
      <c r="AP135" s="198"/>
      <c r="AQ135" s="198"/>
      <c r="AR135" s="325"/>
      <c r="AS135" s="198"/>
      <c r="AT135" s="198"/>
      <c r="AU135" s="200"/>
      <c r="AV135" s="198"/>
      <c r="AW135" s="198"/>
      <c r="AX135" s="316"/>
      <c r="BA135" s="330"/>
    </row>
    <row r="136" spans="1:53" x14ac:dyDescent="0.25">
      <c r="A136" s="1"/>
      <c r="AI136" s="307"/>
      <c r="AJ136" s="198"/>
      <c r="AK136" s="198"/>
      <c r="AL136" s="200"/>
      <c r="AM136" s="198"/>
      <c r="AN136" s="198"/>
      <c r="AO136" s="200"/>
      <c r="AP136" s="198"/>
      <c r="AQ136" s="198"/>
      <c r="AR136" s="325"/>
      <c r="AS136" s="198"/>
      <c r="AT136" s="198"/>
      <c r="AU136" s="200"/>
      <c r="AV136" s="198"/>
      <c r="AW136" s="198"/>
      <c r="AX136" s="316"/>
      <c r="BA136" s="330"/>
    </row>
    <row r="137" spans="1:5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307"/>
      <c r="AJ137" s="197"/>
      <c r="AK137" s="197"/>
      <c r="AL137" s="199"/>
      <c r="AM137" s="197"/>
      <c r="AN137" s="197"/>
      <c r="AO137" s="199"/>
      <c r="AP137" s="197"/>
      <c r="AQ137" s="197"/>
      <c r="AR137" s="324"/>
      <c r="AS137" s="197"/>
      <c r="AT137" s="197"/>
      <c r="AU137" s="199"/>
      <c r="AV137" s="197"/>
      <c r="AW137" s="197"/>
      <c r="AX137" s="315"/>
      <c r="AY137" s="1"/>
      <c r="AZ137" s="1"/>
      <c r="BA137" s="329"/>
    </row>
    <row r="138" spans="1:5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307"/>
      <c r="AJ138" s="197"/>
      <c r="AK138" s="197"/>
      <c r="AL138" s="199"/>
      <c r="AM138" s="197"/>
      <c r="AN138" s="197"/>
      <c r="AO138" s="199"/>
      <c r="AP138" s="197"/>
      <c r="AQ138" s="197"/>
      <c r="AR138" s="324"/>
      <c r="AS138" s="197"/>
      <c r="AT138" s="197"/>
      <c r="AU138" s="199"/>
      <c r="AV138" s="197"/>
      <c r="AW138" s="197"/>
      <c r="AX138" s="315"/>
      <c r="AY138" s="1"/>
      <c r="AZ138" s="1"/>
      <c r="BA138" s="329"/>
    </row>
    <row r="139" spans="1:5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307"/>
      <c r="AJ139" s="197"/>
      <c r="AK139" s="197"/>
      <c r="AL139" s="199"/>
      <c r="AM139" s="197"/>
      <c r="AN139" s="197"/>
      <c r="AO139" s="199"/>
      <c r="AP139" s="197"/>
      <c r="AQ139" s="197"/>
      <c r="AR139" s="324"/>
      <c r="AS139" s="197"/>
      <c r="AT139" s="197"/>
      <c r="AU139" s="199"/>
      <c r="AV139" s="197"/>
      <c r="AW139" s="197"/>
      <c r="AX139" s="315"/>
      <c r="AY139" s="1"/>
      <c r="AZ139" s="1"/>
      <c r="BA139" s="329"/>
    </row>
    <row r="140" spans="1:5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307"/>
      <c r="AJ140" s="197"/>
      <c r="AK140" s="197"/>
      <c r="AL140" s="199"/>
      <c r="AM140" s="197"/>
      <c r="AN140" s="197"/>
      <c r="AO140" s="199"/>
      <c r="AP140" s="197"/>
      <c r="AQ140" s="197"/>
      <c r="AR140" s="324"/>
      <c r="AS140" s="197"/>
      <c r="AT140" s="197"/>
      <c r="AU140" s="199"/>
      <c r="AV140" s="197"/>
      <c r="AW140" s="197"/>
      <c r="AX140" s="315"/>
      <c r="AY140" s="1"/>
      <c r="AZ140" s="1"/>
      <c r="BA140" s="329"/>
    </row>
    <row r="141" spans="1:5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307"/>
      <c r="AJ141" s="197"/>
      <c r="AK141" s="197"/>
      <c r="AL141" s="199"/>
      <c r="AM141" s="197"/>
      <c r="AN141" s="197"/>
      <c r="AO141" s="199"/>
      <c r="AP141" s="197"/>
      <c r="AQ141" s="197"/>
      <c r="AR141" s="324"/>
      <c r="AS141" s="197"/>
      <c r="AT141" s="197"/>
      <c r="AU141" s="199"/>
      <c r="AV141" s="197"/>
      <c r="AW141" s="197"/>
      <c r="AX141" s="315"/>
      <c r="AY141" s="1"/>
      <c r="AZ141" s="1"/>
      <c r="BA141" s="329"/>
    </row>
    <row r="142" spans="1:5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307"/>
      <c r="AJ142" s="197"/>
      <c r="AK142" s="197"/>
      <c r="AL142" s="199"/>
      <c r="AM142" s="197"/>
      <c r="AN142" s="197"/>
      <c r="AO142" s="199"/>
      <c r="AP142" s="197"/>
      <c r="AQ142" s="197"/>
      <c r="AR142" s="324"/>
      <c r="AS142" s="197"/>
      <c r="AT142" s="197"/>
      <c r="AU142" s="199"/>
      <c r="AV142" s="197"/>
      <c r="AW142" s="197"/>
      <c r="AX142" s="315"/>
      <c r="AY142" s="1"/>
      <c r="AZ142" s="1"/>
      <c r="BA142" s="329"/>
    </row>
    <row r="143" spans="1:53" x14ac:dyDescent="0.25">
      <c r="A143" s="1"/>
      <c r="AI143" s="307"/>
      <c r="AJ143" s="198"/>
      <c r="AK143" s="198"/>
      <c r="AL143" s="200"/>
      <c r="AM143" s="198"/>
      <c r="AN143" s="198"/>
      <c r="AO143" s="200"/>
      <c r="AP143" s="198"/>
      <c r="AQ143" s="198"/>
      <c r="AR143" s="325"/>
      <c r="AS143" s="198"/>
      <c r="AT143" s="198"/>
      <c r="AU143" s="200"/>
      <c r="AV143" s="198"/>
      <c r="AW143" s="198"/>
      <c r="AX143" s="316"/>
      <c r="BA143" s="330"/>
    </row>
    <row r="144" spans="1:53" x14ac:dyDescent="0.25">
      <c r="A144" s="1"/>
      <c r="AI144" s="307"/>
      <c r="AJ144" s="198"/>
      <c r="AK144" s="198"/>
      <c r="AL144" s="200"/>
      <c r="AM144" s="198"/>
      <c r="AN144" s="198"/>
      <c r="AO144" s="200"/>
      <c r="AP144" s="198"/>
      <c r="AQ144" s="198"/>
      <c r="AR144" s="325"/>
      <c r="AS144" s="198"/>
      <c r="AT144" s="198"/>
      <c r="AU144" s="200"/>
      <c r="AV144" s="198"/>
      <c r="AW144" s="198"/>
      <c r="AX144" s="316"/>
      <c r="BA144" s="330"/>
    </row>
    <row r="145" spans="1:53" x14ac:dyDescent="0.25">
      <c r="A145" s="1"/>
      <c r="AI145" s="307"/>
      <c r="AJ145" s="198"/>
      <c r="AK145" s="198"/>
      <c r="AL145" s="200"/>
      <c r="AM145" s="198"/>
      <c r="AN145" s="198"/>
      <c r="AO145" s="200"/>
      <c r="AP145" s="198"/>
      <c r="AQ145" s="198"/>
      <c r="AR145" s="325"/>
      <c r="AS145" s="198"/>
      <c r="AT145" s="198"/>
      <c r="AU145" s="200"/>
      <c r="AV145" s="198"/>
      <c r="AW145" s="198"/>
      <c r="AX145" s="316"/>
      <c r="BA145" s="330"/>
    </row>
    <row r="146" spans="1:53" x14ac:dyDescent="0.25">
      <c r="A146" s="1"/>
      <c r="AI146" s="307"/>
      <c r="AJ146" s="198"/>
      <c r="AK146" s="198"/>
      <c r="AL146" s="200"/>
      <c r="AM146" s="198"/>
      <c r="AN146" s="198"/>
      <c r="AO146" s="200"/>
      <c r="AP146" s="198"/>
      <c r="AQ146" s="198"/>
      <c r="AR146" s="325"/>
      <c r="AS146" s="198"/>
      <c r="AT146" s="198"/>
      <c r="AU146" s="200"/>
      <c r="AV146" s="198"/>
      <c r="AW146" s="198"/>
      <c r="AX146" s="316"/>
      <c r="BA146" s="330"/>
    </row>
    <row r="147" spans="1:5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307"/>
      <c r="AJ147" s="197"/>
      <c r="AK147" s="197"/>
      <c r="AL147" s="199"/>
      <c r="AM147" s="197"/>
      <c r="AN147" s="197"/>
      <c r="AO147" s="199"/>
      <c r="AP147" s="197"/>
      <c r="AQ147" s="197"/>
      <c r="AR147" s="324"/>
      <c r="AS147" s="197"/>
      <c r="AT147" s="197"/>
      <c r="AU147" s="199"/>
      <c r="AV147" s="197"/>
      <c r="AW147" s="197"/>
      <c r="AX147" s="315"/>
      <c r="AY147" s="1"/>
      <c r="AZ147" s="1"/>
      <c r="BA147" s="329"/>
    </row>
    <row r="148" spans="1:5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307"/>
      <c r="AJ148" s="197"/>
      <c r="AK148" s="197"/>
      <c r="AL148" s="199"/>
      <c r="AM148" s="197"/>
      <c r="AN148" s="197"/>
      <c r="AO148" s="199"/>
      <c r="AP148" s="197"/>
      <c r="AQ148" s="197"/>
      <c r="AR148" s="324"/>
      <c r="AS148" s="197"/>
      <c r="AT148" s="197"/>
      <c r="AU148" s="199"/>
      <c r="AV148" s="197"/>
      <c r="AW148" s="197"/>
      <c r="AX148" s="315"/>
      <c r="AY148" s="1"/>
      <c r="AZ148" s="1"/>
      <c r="BA148" s="329"/>
    </row>
    <row r="149" spans="1:53" x14ac:dyDescent="0.25">
      <c r="A149" s="1"/>
      <c r="AI149" s="307"/>
      <c r="AJ149" s="198"/>
      <c r="AK149" s="198"/>
      <c r="AL149" s="200"/>
      <c r="AM149" s="198"/>
      <c r="AN149" s="198"/>
      <c r="AO149" s="200"/>
      <c r="AP149" s="198"/>
      <c r="AQ149" s="198"/>
      <c r="AR149" s="325"/>
      <c r="AS149" s="198"/>
      <c r="AT149" s="198"/>
      <c r="AU149" s="200"/>
      <c r="AV149" s="198"/>
      <c r="AW149" s="198"/>
      <c r="AX149" s="316"/>
      <c r="BA149" s="330"/>
    </row>
    <row r="150" spans="1:53" x14ac:dyDescent="0.25">
      <c r="A150" s="1"/>
      <c r="AI150" s="307"/>
      <c r="AJ150" s="198"/>
      <c r="AK150" s="198"/>
      <c r="AL150" s="200"/>
      <c r="AM150" s="198"/>
      <c r="AN150" s="198"/>
      <c r="AO150" s="200"/>
      <c r="AP150" s="198"/>
      <c r="AQ150" s="198"/>
      <c r="AR150" s="325"/>
      <c r="AS150" s="198"/>
      <c r="AT150" s="198"/>
      <c r="AU150" s="200"/>
      <c r="AV150" s="198"/>
      <c r="AW150" s="198"/>
      <c r="AX150" s="316"/>
      <c r="BA150" s="330"/>
    </row>
    <row r="151" spans="1:53" x14ac:dyDescent="0.25">
      <c r="A151" s="1"/>
      <c r="AI151" s="307"/>
      <c r="AJ151" s="198"/>
      <c r="AK151" s="198"/>
      <c r="AL151" s="200"/>
      <c r="AM151" s="198"/>
      <c r="AN151" s="198"/>
      <c r="AO151" s="200"/>
      <c r="AP151" s="198"/>
      <c r="AQ151" s="198"/>
      <c r="AR151" s="325"/>
      <c r="AS151" s="198"/>
      <c r="AT151" s="198"/>
      <c r="AU151" s="200"/>
      <c r="AV151" s="198"/>
      <c r="AW151" s="198"/>
      <c r="AX151" s="316"/>
      <c r="BA151" s="330"/>
    </row>
    <row r="152" spans="1:53" x14ac:dyDescent="0.25">
      <c r="A152" s="1"/>
      <c r="AI152" s="307"/>
      <c r="AJ152" s="198"/>
      <c r="AK152" s="198"/>
      <c r="AL152" s="200"/>
      <c r="AM152" s="198"/>
      <c r="AN152" s="198"/>
      <c r="AO152" s="200"/>
      <c r="AP152" s="198"/>
      <c r="AQ152" s="198"/>
      <c r="AR152" s="325"/>
      <c r="AS152" s="198"/>
      <c r="AT152" s="198"/>
      <c r="AU152" s="200"/>
      <c r="AV152" s="198"/>
      <c r="AW152" s="198"/>
      <c r="AX152" s="316"/>
      <c r="BA152" s="330"/>
    </row>
    <row r="153" spans="1:53" x14ac:dyDescent="0.25">
      <c r="A153" s="1"/>
      <c r="AI153" s="307"/>
      <c r="AJ153" s="198"/>
      <c r="AK153" s="198"/>
      <c r="AL153" s="200"/>
      <c r="AM153" s="198"/>
      <c r="AN153" s="198"/>
      <c r="AO153" s="200"/>
      <c r="AP153" s="198"/>
      <c r="AQ153" s="198"/>
      <c r="AR153" s="325"/>
      <c r="AS153" s="198"/>
      <c r="AT153" s="198"/>
      <c r="AU153" s="200"/>
      <c r="AV153" s="198"/>
      <c r="AW153" s="198"/>
      <c r="AX153" s="316"/>
      <c r="BA153" s="330"/>
    </row>
    <row r="154" spans="1:53" x14ac:dyDescent="0.25">
      <c r="A154" s="1"/>
      <c r="AI154" s="307"/>
      <c r="AJ154" s="198"/>
      <c r="AK154" s="198"/>
      <c r="AL154" s="200"/>
      <c r="AM154" s="198"/>
      <c r="AN154" s="198"/>
      <c r="AO154" s="200"/>
      <c r="AP154" s="198"/>
      <c r="AQ154" s="198"/>
      <c r="AR154" s="325"/>
      <c r="AS154" s="198"/>
      <c r="AT154" s="198"/>
      <c r="AU154" s="200"/>
      <c r="AV154" s="198"/>
      <c r="AW154" s="198"/>
      <c r="AX154" s="316"/>
      <c r="BA154" s="330"/>
    </row>
    <row r="155" spans="1:53" x14ac:dyDescent="0.25">
      <c r="A155" s="1"/>
      <c r="AJ155" s="198"/>
      <c r="AK155" s="198"/>
      <c r="AL155" s="200"/>
      <c r="AM155" s="198"/>
      <c r="AN155" s="198"/>
      <c r="AO155" s="200"/>
      <c r="AP155" s="198"/>
      <c r="AQ155" s="198"/>
      <c r="AR155" s="325"/>
      <c r="AS155" s="198"/>
      <c r="AT155" s="198"/>
      <c r="AU155" s="200"/>
      <c r="AV155" s="198"/>
      <c r="AW155" s="198"/>
      <c r="AX155" s="316"/>
      <c r="BA155" s="330"/>
    </row>
    <row r="156" spans="1:53" x14ac:dyDescent="0.25">
      <c r="A156" s="1"/>
      <c r="AJ156" s="198"/>
      <c r="AK156" s="198"/>
      <c r="AL156" s="200"/>
      <c r="AM156" s="198"/>
      <c r="AN156" s="198"/>
      <c r="AO156" s="200"/>
      <c r="AP156" s="198"/>
      <c r="AQ156" s="198"/>
      <c r="AR156" s="325"/>
      <c r="AS156" s="198"/>
      <c r="AT156" s="198"/>
      <c r="AU156" s="200"/>
      <c r="AV156" s="198"/>
      <c r="AW156" s="198"/>
      <c r="AX156" s="316"/>
      <c r="BA156" s="330"/>
    </row>
    <row r="157" spans="1:53" x14ac:dyDescent="0.25">
      <c r="A157" s="1"/>
      <c r="AJ157" s="198"/>
      <c r="AK157" s="198"/>
      <c r="AL157" s="200"/>
      <c r="AM157" s="198"/>
      <c r="AN157" s="198"/>
      <c r="AO157" s="200"/>
      <c r="AP157" s="198"/>
      <c r="AQ157" s="198"/>
      <c r="AR157" s="325"/>
      <c r="AS157" s="198"/>
      <c r="AT157" s="198"/>
      <c r="AU157" s="200"/>
      <c r="AV157" s="198"/>
      <c r="AW157" s="198"/>
      <c r="AX157" s="316"/>
      <c r="BA157" s="330"/>
    </row>
    <row r="158" spans="1:53" x14ac:dyDescent="0.25">
      <c r="A158" s="1"/>
      <c r="AJ158" s="198"/>
      <c r="AK158" s="198"/>
      <c r="AL158" s="200"/>
      <c r="AM158" s="198"/>
      <c r="AN158" s="198"/>
      <c r="AO158" s="200"/>
      <c r="AP158" s="198"/>
      <c r="AQ158" s="198"/>
      <c r="AR158" s="325"/>
      <c r="AS158" s="198"/>
      <c r="AT158" s="198"/>
      <c r="AU158" s="200"/>
      <c r="AV158" s="198"/>
      <c r="AW158" s="198"/>
      <c r="AX158" s="316"/>
      <c r="BA158" s="330"/>
    </row>
    <row r="159" spans="1:53" x14ac:dyDescent="0.25">
      <c r="A159" s="1"/>
      <c r="AJ159" s="198"/>
      <c r="AK159" s="198"/>
      <c r="AL159" s="200"/>
      <c r="AM159" s="198"/>
      <c r="AN159" s="198"/>
      <c r="AO159" s="200"/>
      <c r="AP159" s="198"/>
      <c r="AQ159" s="198"/>
      <c r="AR159" s="325"/>
      <c r="AS159" s="198"/>
      <c r="AT159" s="198"/>
      <c r="AU159" s="200"/>
      <c r="AV159" s="198"/>
      <c r="AW159" s="198"/>
      <c r="AX159" s="316"/>
      <c r="BA159" s="330"/>
    </row>
    <row r="160" spans="1:53" x14ac:dyDescent="0.25">
      <c r="A160" s="1"/>
      <c r="AJ160" s="198"/>
      <c r="AK160" s="198"/>
      <c r="AL160" s="200"/>
      <c r="AM160" s="198"/>
      <c r="AN160" s="198"/>
      <c r="AO160" s="200"/>
      <c r="AP160" s="198"/>
      <c r="AQ160" s="198"/>
      <c r="AR160" s="325"/>
      <c r="AS160" s="198"/>
      <c r="AT160" s="198"/>
      <c r="AU160" s="200"/>
      <c r="AV160" s="198"/>
      <c r="AW160" s="198"/>
      <c r="AX160" s="316"/>
      <c r="BA160" s="330"/>
    </row>
    <row r="161" spans="1:53" x14ac:dyDescent="0.25">
      <c r="A161" s="1"/>
      <c r="AJ161" s="198"/>
      <c r="AK161" s="198"/>
      <c r="AL161" s="200"/>
      <c r="AM161" s="198"/>
      <c r="AN161" s="198"/>
      <c r="AO161" s="200"/>
      <c r="AP161" s="198"/>
      <c r="AQ161" s="198"/>
      <c r="AR161" s="325"/>
      <c r="AS161" s="198"/>
      <c r="AT161" s="198"/>
      <c r="AU161" s="200"/>
      <c r="AV161" s="198"/>
      <c r="AW161" s="198"/>
      <c r="AX161" s="316"/>
      <c r="BA161" s="330"/>
    </row>
    <row r="162" spans="1:53" x14ac:dyDescent="0.25">
      <c r="A162" s="1"/>
      <c r="AJ162" s="198"/>
      <c r="AK162" s="198"/>
      <c r="AL162" s="200"/>
      <c r="AM162" s="198"/>
      <c r="AN162" s="198"/>
      <c r="AO162" s="200"/>
      <c r="AP162" s="198"/>
      <c r="AQ162" s="198"/>
      <c r="AR162" s="325"/>
      <c r="AS162" s="198"/>
      <c r="AT162" s="198"/>
      <c r="AU162" s="200"/>
      <c r="AV162" s="198"/>
      <c r="AW162" s="198"/>
      <c r="AX162" s="316"/>
      <c r="BA162" s="330"/>
    </row>
    <row r="163" spans="1:53" x14ac:dyDescent="0.25">
      <c r="A163" s="1"/>
      <c r="AJ163" s="198"/>
      <c r="AK163" s="198"/>
      <c r="AL163" s="200"/>
      <c r="AM163" s="198"/>
      <c r="AN163" s="198"/>
      <c r="AO163" s="200"/>
      <c r="AP163" s="198"/>
      <c r="AQ163" s="198"/>
      <c r="AR163" s="325"/>
      <c r="AS163" s="198"/>
      <c r="AT163" s="198"/>
      <c r="AU163" s="200"/>
      <c r="AV163" s="198"/>
      <c r="AW163" s="198"/>
      <c r="AX163" s="316"/>
      <c r="BA163" s="330"/>
    </row>
    <row r="164" spans="1:53" x14ac:dyDescent="0.25">
      <c r="A164" s="1"/>
      <c r="AJ164" s="198"/>
      <c r="AK164" s="198"/>
      <c r="AL164" s="200"/>
      <c r="AM164" s="198"/>
      <c r="AN164" s="198"/>
      <c r="AO164" s="200"/>
      <c r="AP164" s="198"/>
      <c r="AQ164" s="198"/>
      <c r="AR164" s="325"/>
      <c r="AS164" s="198"/>
      <c r="AT164" s="198"/>
      <c r="AU164" s="200"/>
      <c r="AV164" s="198"/>
      <c r="AW164" s="198"/>
      <c r="AX164" s="316"/>
      <c r="BA164" s="330"/>
    </row>
    <row r="165" spans="1:53" x14ac:dyDescent="0.25">
      <c r="A165" s="1"/>
      <c r="AJ165" s="198"/>
      <c r="AK165" s="198"/>
      <c r="AL165" s="200"/>
      <c r="AM165" s="198"/>
      <c r="AN165" s="198"/>
      <c r="AO165" s="200"/>
      <c r="AP165" s="198"/>
      <c r="AQ165" s="198"/>
      <c r="AR165" s="325"/>
      <c r="AS165" s="198"/>
      <c r="AT165" s="198"/>
      <c r="AU165" s="200"/>
      <c r="AV165" s="198"/>
      <c r="AW165" s="198"/>
      <c r="AX165" s="316"/>
      <c r="BA165" s="330"/>
    </row>
    <row r="166" spans="1:53" x14ac:dyDescent="0.25">
      <c r="A166" s="1"/>
      <c r="AJ166" s="198"/>
      <c r="AK166" s="198"/>
      <c r="AL166" s="200"/>
      <c r="AM166" s="198"/>
      <c r="AN166" s="198"/>
      <c r="AO166" s="200"/>
      <c r="AP166" s="198"/>
      <c r="AQ166" s="198"/>
      <c r="AR166" s="325"/>
      <c r="AS166" s="198"/>
      <c r="AT166" s="198"/>
      <c r="AU166" s="200"/>
      <c r="AV166" s="198"/>
      <c r="AW166" s="198"/>
      <c r="AX166" s="316"/>
      <c r="BA166" s="330"/>
    </row>
    <row r="167" spans="1:53" x14ac:dyDescent="0.25">
      <c r="A167" s="1"/>
      <c r="AJ167" s="198"/>
      <c r="AK167" s="198"/>
      <c r="AL167" s="200"/>
      <c r="AM167" s="198"/>
      <c r="AN167" s="198"/>
      <c r="AO167" s="200"/>
      <c r="AP167" s="198"/>
      <c r="AQ167" s="198"/>
      <c r="AR167" s="325"/>
      <c r="AS167" s="198"/>
      <c r="AT167" s="198"/>
      <c r="AU167" s="200"/>
      <c r="AV167" s="198"/>
      <c r="AW167" s="198"/>
      <c r="AX167" s="316"/>
      <c r="BA167" s="330"/>
    </row>
    <row r="168" spans="1:53" x14ac:dyDescent="0.25">
      <c r="A168" s="1"/>
      <c r="AJ168" s="198"/>
      <c r="AK168" s="198"/>
      <c r="AL168" s="200"/>
      <c r="AM168" s="198"/>
      <c r="AN168" s="198"/>
      <c r="AO168" s="200"/>
      <c r="AP168" s="198"/>
      <c r="AQ168" s="198"/>
      <c r="AR168" s="325"/>
      <c r="AS168" s="198"/>
      <c r="AT168" s="198"/>
      <c r="AU168" s="200"/>
      <c r="AV168" s="198"/>
      <c r="AW168" s="198"/>
      <c r="AX168" s="316"/>
      <c r="BA168" s="330"/>
    </row>
    <row r="169" spans="1:53" x14ac:dyDescent="0.25">
      <c r="A169" s="1"/>
      <c r="AJ169" s="198"/>
      <c r="AK169" s="198"/>
      <c r="AL169" s="200"/>
      <c r="AM169" s="198"/>
      <c r="AN169" s="198"/>
      <c r="AO169" s="200"/>
      <c r="AP169" s="198"/>
      <c r="AQ169" s="198"/>
      <c r="AR169" s="325"/>
      <c r="AS169" s="198"/>
      <c r="AT169" s="198"/>
      <c r="AU169" s="200"/>
      <c r="AV169" s="198"/>
      <c r="AW169" s="198"/>
      <c r="AX169" s="316"/>
      <c r="BA169" s="330"/>
    </row>
    <row r="170" spans="1:53" x14ac:dyDescent="0.25">
      <c r="A170" s="1"/>
      <c r="AJ170" s="198"/>
      <c r="AK170" s="198"/>
      <c r="AL170" s="200"/>
      <c r="AM170" s="198"/>
      <c r="AN170" s="198"/>
      <c r="AO170" s="200"/>
      <c r="AP170" s="198"/>
      <c r="AQ170" s="198"/>
      <c r="AR170" s="325"/>
      <c r="AS170" s="198"/>
      <c r="AT170" s="198"/>
      <c r="AU170" s="200"/>
      <c r="AV170" s="198"/>
      <c r="AW170" s="198"/>
      <c r="AX170" s="316"/>
      <c r="BA170" s="330"/>
    </row>
    <row r="171" spans="1:53" x14ac:dyDescent="0.25">
      <c r="A171" s="1"/>
      <c r="AJ171" s="198"/>
      <c r="AK171" s="198"/>
      <c r="AL171" s="200"/>
      <c r="AM171" s="198"/>
      <c r="AN171" s="198"/>
      <c r="AO171" s="200"/>
      <c r="AP171" s="198"/>
      <c r="AQ171" s="198"/>
      <c r="AR171" s="325"/>
      <c r="AS171" s="198"/>
      <c r="AT171" s="198"/>
      <c r="AU171" s="200"/>
      <c r="AV171" s="198"/>
      <c r="AW171" s="198"/>
      <c r="AX171" s="316"/>
      <c r="BA171" s="330"/>
    </row>
    <row r="172" spans="1:53" x14ac:dyDescent="0.25">
      <c r="A172" s="1"/>
      <c r="AJ172" s="198"/>
      <c r="AK172" s="198"/>
      <c r="AL172" s="200"/>
      <c r="AM172" s="198"/>
      <c r="AN172" s="198"/>
      <c r="AO172" s="200"/>
      <c r="AP172" s="198"/>
      <c r="AQ172" s="198"/>
      <c r="AR172" s="325"/>
      <c r="AS172" s="198"/>
      <c r="AT172" s="198"/>
      <c r="AU172" s="200"/>
      <c r="AV172" s="198"/>
      <c r="AW172" s="198"/>
      <c r="AX172" s="316"/>
      <c r="BA172" s="330"/>
    </row>
    <row r="173" spans="1:53" x14ac:dyDescent="0.25">
      <c r="A173" s="1"/>
      <c r="AJ173" s="198"/>
      <c r="AK173" s="198"/>
      <c r="AL173" s="200"/>
      <c r="AM173" s="198"/>
      <c r="AN173" s="198"/>
      <c r="AO173" s="200"/>
      <c r="AP173" s="198"/>
      <c r="AQ173" s="198"/>
      <c r="AR173" s="325"/>
      <c r="AS173" s="198"/>
      <c r="AT173" s="198"/>
      <c r="AU173" s="200"/>
      <c r="AV173" s="198"/>
      <c r="AW173" s="198"/>
      <c r="AX173" s="316"/>
      <c r="BA173" s="330"/>
    </row>
    <row r="174" spans="1:5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72"/>
      <c r="AJ174" s="197"/>
      <c r="AK174" s="197"/>
      <c r="AL174" s="199"/>
      <c r="AM174" s="197"/>
      <c r="AN174" s="197"/>
      <c r="AO174" s="199"/>
      <c r="AP174" s="197"/>
      <c r="AQ174" s="197"/>
      <c r="AR174" s="324"/>
      <c r="AS174" s="197"/>
      <c r="AT174" s="197"/>
      <c r="AU174" s="199"/>
      <c r="AV174" s="197"/>
      <c r="AW174" s="197"/>
      <c r="AX174" s="315"/>
      <c r="AY174" s="1"/>
      <c r="AZ174" s="1"/>
      <c r="BA174" s="329"/>
    </row>
    <row r="175" spans="1:53" x14ac:dyDescent="0.25">
      <c r="A175" s="1"/>
      <c r="AJ175" s="198"/>
      <c r="AK175" s="198"/>
      <c r="AL175" s="200"/>
      <c r="AM175" s="198"/>
      <c r="AN175" s="198"/>
      <c r="AO175" s="200"/>
      <c r="AP175" s="198"/>
      <c r="AQ175" s="198"/>
      <c r="AR175" s="325"/>
      <c r="AS175" s="198"/>
      <c r="AT175" s="198"/>
      <c r="AU175" s="200"/>
      <c r="AV175" s="198"/>
      <c r="AW175" s="198"/>
      <c r="AX175" s="316"/>
      <c r="BA175" s="330"/>
    </row>
    <row r="176" spans="1:53" x14ac:dyDescent="0.25">
      <c r="A176" s="1"/>
      <c r="AJ176" s="198"/>
      <c r="AK176" s="198"/>
      <c r="AL176" s="200"/>
      <c r="AM176" s="198"/>
      <c r="AN176" s="198"/>
      <c r="AO176" s="200"/>
      <c r="AP176" s="198"/>
      <c r="AQ176" s="198"/>
      <c r="AR176" s="325"/>
      <c r="AS176" s="198"/>
      <c r="AT176" s="198"/>
      <c r="AU176" s="200"/>
      <c r="AV176" s="198"/>
      <c r="AW176" s="198"/>
      <c r="AX176" s="316"/>
      <c r="BA176" s="330"/>
    </row>
    <row r="177" spans="1:53" x14ac:dyDescent="0.25">
      <c r="A177" s="1"/>
      <c r="AJ177" s="198"/>
      <c r="AK177" s="198"/>
      <c r="AL177" s="200"/>
      <c r="AM177" s="198"/>
      <c r="AN177" s="198"/>
      <c r="AO177" s="200"/>
      <c r="AP177" s="198"/>
      <c r="AQ177" s="198"/>
      <c r="AR177" s="325"/>
      <c r="AS177" s="198"/>
      <c r="AT177" s="198"/>
      <c r="AU177" s="200"/>
      <c r="AV177" s="198"/>
      <c r="AW177" s="198"/>
      <c r="AX177" s="316"/>
      <c r="BA177" s="330"/>
    </row>
    <row r="178" spans="1:53" x14ac:dyDescent="0.25">
      <c r="A178" s="1"/>
      <c r="AJ178" s="198"/>
      <c r="AK178" s="198"/>
      <c r="AL178" s="200"/>
      <c r="AM178" s="198"/>
      <c r="AN178" s="198"/>
      <c r="AO178" s="200"/>
      <c r="AP178" s="198"/>
      <c r="AQ178" s="198"/>
      <c r="AR178" s="325"/>
      <c r="AS178" s="198"/>
      <c r="AT178" s="198"/>
      <c r="AU178" s="200"/>
      <c r="AV178" s="198"/>
      <c r="AW178" s="198"/>
      <c r="AX178" s="316"/>
      <c r="BA178" s="330"/>
    </row>
    <row r="179" spans="1:53" x14ac:dyDescent="0.25">
      <c r="A179" s="1"/>
      <c r="AJ179" s="198"/>
      <c r="AK179" s="198"/>
      <c r="AL179" s="200"/>
      <c r="AM179" s="198"/>
      <c r="AN179" s="198"/>
      <c r="AO179" s="200"/>
      <c r="AP179" s="198"/>
      <c r="AQ179" s="198"/>
      <c r="AR179" s="325"/>
      <c r="AS179" s="198"/>
      <c r="AT179" s="198"/>
      <c r="AU179" s="200"/>
      <c r="AV179" s="198"/>
      <c r="AW179" s="198"/>
      <c r="AX179" s="316"/>
      <c r="BA179" s="330"/>
    </row>
    <row r="180" spans="1:53" x14ac:dyDescent="0.25">
      <c r="A180" s="1"/>
      <c r="AJ180" s="198"/>
      <c r="AK180" s="198"/>
      <c r="AL180" s="200"/>
      <c r="AM180" s="198"/>
      <c r="AN180" s="198"/>
      <c r="AO180" s="200"/>
      <c r="AP180" s="198"/>
      <c r="AQ180" s="198"/>
      <c r="AR180" s="325"/>
      <c r="AS180" s="198"/>
      <c r="AT180" s="198"/>
      <c r="AU180" s="200"/>
      <c r="AV180" s="198"/>
      <c r="AW180" s="198"/>
      <c r="AX180" s="316"/>
      <c r="BA180" s="330"/>
    </row>
    <row r="181" spans="1:53" x14ac:dyDescent="0.25">
      <c r="A181" s="1"/>
      <c r="AJ181" s="198"/>
      <c r="AK181" s="198"/>
      <c r="AL181" s="200"/>
      <c r="AM181" s="198"/>
      <c r="AN181" s="198"/>
      <c r="AO181" s="200"/>
      <c r="AP181" s="198"/>
      <c r="AQ181" s="198"/>
      <c r="AR181" s="325"/>
      <c r="AS181" s="198"/>
      <c r="AT181" s="198"/>
      <c r="AU181" s="200"/>
      <c r="AV181" s="198"/>
      <c r="AW181" s="198"/>
      <c r="AX181" s="316"/>
      <c r="BA181" s="330"/>
    </row>
    <row r="182" spans="1:53" x14ac:dyDescent="0.25">
      <c r="A182" s="1"/>
      <c r="AJ182" s="198"/>
      <c r="AK182" s="198"/>
      <c r="AL182" s="200"/>
      <c r="AM182" s="198"/>
      <c r="AN182" s="198"/>
      <c r="AO182" s="200"/>
      <c r="AP182" s="198"/>
      <c r="AQ182" s="198"/>
      <c r="AR182" s="325"/>
      <c r="AS182" s="198"/>
      <c r="AT182" s="198"/>
      <c r="AU182" s="200"/>
      <c r="AV182" s="198"/>
      <c r="AW182" s="198"/>
      <c r="AX182" s="316"/>
      <c r="BA182" s="330"/>
    </row>
    <row r="183" spans="1:53" x14ac:dyDescent="0.25">
      <c r="A183" s="1"/>
      <c r="AJ183" s="198"/>
      <c r="AK183" s="198"/>
      <c r="AL183" s="200"/>
      <c r="AM183" s="198"/>
      <c r="AN183" s="198"/>
      <c r="AO183" s="200"/>
      <c r="AP183" s="198"/>
      <c r="AQ183" s="198"/>
      <c r="AR183" s="325"/>
      <c r="AS183" s="198"/>
      <c r="AT183" s="198"/>
      <c r="AU183" s="200"/>
      <c r="AV183" s="198"/>
      <c r="AW183" s="198"/>
      <c r="AX183" s="316"/>
      <c r="BA183" s="330"/>
    </row>
    <row r="184" spans="1:53" x14ac:dyDescent="0.25">
      <c r="A184" s="1"/>
      <c r="AJ184" s="198"/>
      <c r="AK184" s="198"/>
      <c r="AL184" s="200"/>
      <c r="AM184" s="198"/>
      <c r="AN184" s="198"/>
      <c r="AO184" s="200"/>
      <c r="AP184" s="198"/>
      <c r="AQ184" s="198"/>
      <c r="AR184" s="325"/>
      <c r="AS184" s="198"/>
      <c r="AT184" s="198"/>
      <c r="AU184" s="200"/>
      <c r="AV184" s="198"/>
      <c r="AW184" s="198"/>
      <c r="AX184" s="316"/>
      <c r="BA184" s="330"/>
    </row>
    <row r="185" spans="1:53" x14ac:dyDescent="0.25">
      <c r="A185" s="1"/>
      <c r="AJ185" s="198"/>
      <c r="AK185" s="198"/>
      <c r="AL185" s="200"/>
      <c r="AM185" s="198"/>
      <c r="AN185" s="198"/>
      <c r="AO185" s="200"/>
      <c r="AP185" s="198"/>
      <c r="AQ185" s="198"/>
      <c r="AR185" s="325"/>
      <c r="AS185" s="198"/>
      <c r="AT185" s="198"/>
      <c r="AU185" s="200"/>
      <c r="AV185" s="198"/>
      <c r="AW185" s="198"/>
      <c r="AX185" s="316"/>
      <c r="BA185" s="330"/>
    </row>
    <row r="186" spans="1:53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72"/>
      <c r="AJ186" s="197"/>
      <c r="AK186" s="197"/>
      <c r="AL186" s="199"/>
      <c r="AM186" s="197"/>
      <c r="AN186" s="197"/>
      <c r="AO186" s="199"/>
      <c r="AP186" s="197"/>
      <c r="AQ186" s="197"/>
      <c r="AR186" s="324"/>
      <c r="AS186" s="197"/>
      <c r="AT186" s="197"/>
      <c r="AU186" s="199"/>
      <c r="AV186" s="197"/>
      <c r="AW186" s="197"/>
      <c r="AX186" s="315"/>
      <c r="AY186" s="1"/>
      <c r="AZ186" s="1"/>
      <c r="BA186" s="329"/>
    </row>
    <row r="187" spans="1:53" x14ac:dyDescent="0.25">
      <c r="A187" s="1"/>
      <c r="AJ187" s="198"/>
      <c r="AK187" s="198"/>
      <c r="AL187" s="200"/>
      <c r="AM187" s="198"/>
      <c r="AN187" s="198"/>
      <c r="AO187" s="200"/>
      <c r="AP187" s="198"/>
      <c r="AQ187" s="198"/>
      <c r="AR187" s="325"/>
      <c r="AS187" s="198"/>
      <c r="AT187" s="198"/>
      <c r="AU187" s="200"/>
      <c r="AV187" s="198"/>
      <c r="AW187" s="198"/>
      <c r="AX187" s="316"/>
      <c r="BA187" s="330"/>
    </row>
    <row r="188" spans="1:53" x14ac:dyDescent="0.25">
      <c r="A188" s="1"/>
      <c r="AJ188" s="198"/>
      <c r="AK188" s="198"/>
      <c r="AL188" s="200"/>
      <c r="AM188" s="198"/>
      <c r="AN188" s="198"/>
      <c r="AO188" s="200"/>
      <c r="AP188" s="198"/>
      <c r="AQ188" s="198"/>
      <c r="AR188" s="325"/>
      <c r="AS188" s="198"/>
      <c r="AT188" s="198"/>
      <c r="AU188" s="200"/>
      <c r="AV188" s="198"/>
      <c r="AW188" s="198"/>
      <c r="AX188" s="316"/>
      <c r="BA188" s="330"/>
    </row>
    <row r="189" spans="1:53" x14ac:dyDescent="0.25">
      <c r="A189" s="1"/>
      <c r="AJ189" s="198"/>
      <c r="AK189" s="198"/>
      <c r="AL189" s="200"/>
      <c r="AM189" s="198"/>
      <c r="AN189" s="198"/>
      <c r="AO189" s="200"/>
      <c r="AP189" s="198"/>
      <c r="AQ189" s="198"/>
      <c r="AR189" s="325"/>
      <c r="AS189" s="198"/>
      <c r="AT189" s="198"/>
      <c r="AU189" s="200"/>
      <c r="AV189" s="198"/>
      <c r="AW189" s="198"/>
      <c r="AX189" s="316"/>
      <c r="BA189" s="330"/>
    </row>
    <row r="190" spans="1:53" x14ac:dyDescent="0.25">
      <c r="A190" s="1"/>
      <c r="AJ190" s="198"/>
      <c r="AK190" s="198"/>
      <c r="AL190" s="200"/>
      <c r="AM190" s="198"/>
      <c r="AN190" s="198"/>
      <c r="AO190" s="200"/>
      <c r="AP190" s="198"/>
      <c r="AQ190" s="198"/>
      <c r="AR190" s="325"/>
      <c r="AS190" s="198"/>
      <c r="AT190" s="198"/>
      <c r="AU190" s="200"/>
      <c r="AV190" s="198"/>
      <c r="AW190" s="198"/>
      <c r="AX190" s="316"/>
      <c r="BA190" s="330"/>
    </row>
    <row r="191" spans="1:53" x14ac:dyDescent="0.25">
      <c r="A191" s="1"/>
      <c r="AJ191" s="198"/>
      <c r="AK191" s="198"/>
      <c r="AL191" s="200"/>
      <c r="AM191" s="198"/>
      <c r="AN191" s="198"/>
      <c r="AO191" s="200"/>
      <c r="AP191" s="198"/>
      <c r="AQ191" s="198"/>
      <c r="AR191" s="325"/>
      <c r="AS191" s="198"/>
      <c r="AT191" s="198"/>
      <c r="AU191" s="200"/>
      <c r="AV191" s="198"/>
      <c r="AW191" s="198"/>
      <c r="AX191" s="316"/>
      <c r="BA191" s="330"/>
    </row>
    <row r="192" spans="1:53" x14ac:dyDescent="0.25">
      <c r="A192" s="1"/>
      <c r="AJ192" s="198"/>
      <c r="AK192" s="198"/>
      <c r="AL192" s="200"/>
      <c r="AM192" s="198"/>
      <c r="AN192" s="198"/>
      <c r="AO192" s="200"/>
      <c r="AP192" s="198"/>
      <c r="AQ192" s="198"/>
      <c r="AR192" s="325"/>
      <c r="AS192" s="198"/>
      <c r="AT192" s="198"/>
      <c r="AU192" s="200"/>
      <c r="AV192" s="198"/>
      <c r="AW192" s="198"/>
      <c r="AX192" s="316"/>
      <c r="BA192" s="330"/>
    </row>
    <row r="193" spans="1:53" x14ac:dyDescent="0.25">
      <c r="A193" s="1"/>
      <c r="AJ193" s="198"/>
      <c r="AK193" s="198"/>
      <c r="AL193" s="200"/>
      <c r="AM193" s="198"/>
      <c r="AN193" s="198"/>
      <c r="AO193" s="200"/>
      <c r="AP193" s="198"/>
      <c r="AQ193" s="198"/>
      <c r="AR193" s="325"/>
      <c r="AS193" s="198"/>
      <c r="AT193" s="198"/>
      <c r="AU193" s="200"/>
      <c r="AV193" s="198"/>
      <c r="AW193" s="198"/>
      <c r="AX193" s="316"/>
      <c r="BA193" s="330"/>
    </row>
    <row r="194" spans="1:53" x14ac:dyDescent="0.25">
      <c r="A194" s="1"/>
      <c r="AJ194" s="198"/>
      <c r="AK194" s="198"/>
      <c r="AL194" s="200"/>
      <c r="AM194" s="198"/>
      <c r="AN194" s="198"/>
      <c r="AO194" s="200"/>
      <c r="AP194" s="198"/>
      <c r="AQ194" s="198"/>
      <c r="AR194" s="325"/>
      <c r="AS194" s="198"/>
      <c r="AT194" s="198"/>
      <c r="AU194" s="200"/>
      <c r="AV194" s="198"/>
      <c r="AW194" s="198"/>
      <c r="AX194" s="316"/>
      <c r="BA194" s="330"/>
    </row>
    <row r="195" spans="1:53" x14ac:dyDescent="0.25">
      <c r="A195" s="1"/>
      <c r="AJ195" s="198"/>
      <c r="AK195" s="198"/>
      <c r="AL195" s="200"/>
      <c r="AM195" s="198"/>
      <c r="AN195" s="198"/>
      <c r="AO195" s="200"/>
      <c r="AP195" s="198"/>
      <c r="AQ195" s="198"/>
      <c r="AR195" s="325"/>
      <c r="AS195" s="198"/>
      <c r="AT195" s="198"/>
      <c r="AU195" s="200"/>
      <c r="AV195" s="198"/>
      <c r="AW195" s="198"/>
      <c r="AX195" s="316"/>
      <c r="BA195" s="330"/>
    </row>
    <row r="196" spans="1:53" x14ac:dyDescent="0.25">
      <c r="AJ196" s="211"/>
      <c r="AK196" s="211"/>
      <c r="AL196" s="212"/>
      <c r="AM196" s="211"/>
      <c r="AN196" s="211"/>
      <c r="AO196" s="212"/>
      <c r="AP196" s="211"/>
      <c r="AQ196" s="211"/>
      <c r="AR196" s="326"/>
      <c r="AS196" s="211"/>
      <c r="AT196" s="211"/>
      <c r="AU196" s="212"/>
      <c r="AV196" s="211"/>
      <c r="AW196" s="211"/>
      <c r="AX196" s="317"/>
      <c r="AY196" s="212"/>
    </row>
    <row r="197" spans="1:53" x14ac:dyDescent="0.25">
      <c r="AJ197" s="211"/>
      <c r="AK197" s="211"/>
      <c r="AL197" s="212"/>
      <c r="AM197" s="211"/>
      <c r="AN197" s="211"/>
      <c r="AO197" s="212"/>
      <c r="AP197" s="211"/>
      <c r="AQ197" s="211"/>
      <c r="AR197" s="326"/>
      <c r="AS197" s="211"/>
      <c r="AT197" s="211"/>
      <c r="AU197" s="212"/>
      <c r="AV197" s="211"/>
      <c r="AW197" s="211"/>
      <c r="AX197" s="317"/>
      <c r="AY197" s="212"/>
    </row>
    <row r="198" spans="1:53" x14ac:dyDescent="0.25">
      <c r="AJ198" s="211"/>
      <c r="AK198" s="211"/>
      <c r="AL198" s="212"/>
      <c r="AM198" s="211"/>
      <c r="AN198" s="211"/>
      <c r="AO198" s="212"/>
      <c r="AP198" s="211"/>
      <c r="AQ198" s="211"/>
      <c r="AR198" s="326"/>
      <c r="AS198" s="211"/>
      <c r="AT198" s="211"/>
      <c r="AU198" s="212"/>
      <c r="AV198" s="211"/>
      <c r="AW198" s="211"/>
      <c r="AX198" s="317"/>
      <c r="AY198" s="212"/>
    </row>
    <row r="199" spans="1:53" x14ac:dyDescent="0.25">
      <c r="AJ199" s="211"/>
      <c r="AK199" s="211"/>
      <c r="AL199" s="212"/>
      <c r="AM199" s="211"/>
      <c r="AN199" s="211"/>
      <c r="AO199" s="212"/>
      <c r="AP199" s="211"/>
      <c r="AQ199" s="211"/>
      <c r="AR199" s="326"/>
      <c r="AS199" s="211"/>
      <c r="AT199" s="211"/>
      <c r="AU199" s="212"/>
      <c r="AV199" s="211"/>
      <c r="AW199" s="211"/>
      <c r="AX199" s="317"/>
      <c r="AY199" s="212"/>
    </row>
    <row r="200" spans="1:53" x14ac:dyDescent="0.25">
      <c r="AJ200" s="211"/>
      <c r="AK200" s="211"/>
      <c r="AL200" s="212"/>
      <c r="AM200" s="211"/>
      <c r="AN200" s="211"/>
      <c r="AO200" s="212"/>
      <c r="AP200" s="211"/>
      <c r="AQ200" s="211"/>
      <c r="AR200" s="326"/>
      <c r="AS200" s="211"/>
      <c r="AT200" s="211"/>
      <c r="AU200" s="212"/>
      <c r="AV200" s="211"/>
      <c r="AW200" s="211"/>
      <c r="AX200" s="317"/>
      <c r="AY200" s="212"/>
    </row>
    <row r="201" spans="1:53" x14ac:dyDescent="0.25">
      <c r="AJ201" s="211"/>
      <c r="AK201" s="211"/>
      <c r="AL201" s="212"/>
      <c r="AM201" s="211"/>
      <c r="AN201" s="211"/>
      <c r="AO201" s="212"/>
      <c r="AP201" s="211"/>
      <c r="AQ201" s="211"/>
      <c r="AR201" s="326"/>
      <c r="AS201" s="211"/>
      <c r="AT201" s="211"/>
      <c r="AU201" s="212"/>
      <c r="AV201" s="211"/>
      <c r="AW201" s="211"/>
      <c r="AX201" s="317"/>
      <c r="AY201" s="212"/>
    </row>
    <row r="202" spans="1:53" x14ac:dyDescent="0.25">
      <c r="AJ202" s="211"/>
      <c r="AK202" s="211"/>
      <c r="AL202" s="212"/>
      <c r="AM202" s="211"/>
      <c r="AN202" s="211"/>
      <c r="AO202" s="212"/>
      <c r="AP202" s="211"/>
      <c r="AQ202" s="211"/>
      <c r="AR202" s="326"/>
      <c r="AS202" s="211"/>
      <c r="AT202" s="211"/>
      <c r="AU202" s="212"/>
      <c r="AV202" s="211"/>
      <c r="AW202" s="211"/>
      <c r="AX202" s="317"/>
      <c r="AY202" s="212"/>
    </row>
    <row r="203" spans="1:53" x14ac:dyDescent="0.25">
      <c r="AJ203" s="211"/>
      <c r="AK203" s="211"/>
      <c r="AL203" s="212"/>
      <c r="AM203" s="211"/>
      <c r="AN203" s="211"/>
      <c r="AO203" s="212"/>
      <c r="AP203" s="211"/>
      <c r="AQ203" s="211"/>
      <c r="AR203" s="326"/>
      <c r="AS203" s="211"/>
      <c r="AT203" s="211"/>
      <c r="AU203" s="212"/>
      <c r="AV203" s="211"/>
      <c r="AW203" s="211"/>
      <c r="AX203" s="317"/>
      <c r="AY203" s="212"/>
    </row>
    <row r="204" spans="1:53" x14ac:dyDescent="0.25">
      <c r="AJ204" s="211"/>
      <c r="AK204" s="211"/>
      <c r="AL204" s="212"/>
      <c r="AM204" s="211"/>
      <c r="AN204" s="211"/>
      <c r="AO204" s="212"/>
      <c r="AP204" s="211"/>
      <c r="AQ204" s="211"/>
      <c r="AR204" s="326"/>
      <c r="AS204" s="211"/>
      <c r="AT204" s="211"/>
      <c r="AU204" s="212"/>
      <c r="AV204" s="211"/>
      <c r="AW204" s="211"/>
      <c r="AX204" s="317"/>
      <c r="AY204" s="212"/>
    </row>
    <row r="205" spans="1:53" x14ac:dyDescent="0.25">
      <c r="AJ205" s="211"/>
      <c r="AK205" s="211"/>
      <c r="AL205" s="212"/>
      <c r="AM205" s="211"/>
      <c r="AN205" s="211"/>
      <c r="AO205" s="212"/>
      <c r="AP205" s="211"/>
      <c r="AQ205" s="211"/>
      <c r="AR205" s="326"/>
      <c r="AS205" s="211"/>
      <c r="AT205" s="211"/>
      <c r="AU205" s="212"/>
      <c r="AV205" s="211"/>
      <c r="AW205" s="211"/>
      <c r="AX205" s="317"/>
      <c r="AY205" s="212"/>
    </row>
    <row r="206" spans="1:53" x14ac:dyDescent="0.25">
      <c r="AJ206" s="211"/>
      <c r="AK206" s="211"/>
      <c r="AL206" s="212"/>
      <c r="AM206" s="211"/>
      <c r="AN206" s="211"/>
      <c r="AO206" s="212"/>
      <c r="AP206" s="211"/>
      <c r="AQ206" s="211"/>
      <c r="AR206" s="326"/>
      <c r="AS206" s="211"/>
      <c r="AT206" s="211"/>
      <c r="AU206" s="212"/>
      <c r="AV206" s="211"/>
      <c r="AW206" s="211"/>
      <c r="AX206" s="317"/>
      <c r="AY206" s="212"/>
    </row>
    <row r="207" spans="1:53" x14ac:dyDescent="0.25">
      <c r="AJ207" s="211"/>
      <c r="AK207" s="211"/>
      <c r="AL207" s="212"/>
      <c r="AM207" s="211"/>
      <c r="AN207" s="211"/>
      <c r="AO207" s="212"/>
      <c r="AP207" s="211"/>
      <c r="AQ207" s="211"/>
      <c r="AR207" s="326"/>
      <c r="AS207" s="211"/>
      <c r="AT207" s="211"/>
      <c r="AU207" s="212"/>
      <c r="AV207" s="211"/>
      <c r="AW207" s="211"/>
      <c r="AX207" s="317"/>
      <c r="AY207" s="212"/>
    </row>
    <row r="208" spans="1:53" x14ac:dyDescent="0.25">
      <c r="AJ208" s="211"/>
      <c r="AK208" s="211"/>
      <c r="AL208" s="212"/>
      <c r="AM208" s="211"/>
      <c r="AN208" s="211"/>
      <c r="AO208" s="212"/>
      <c r="AP208" s="211"/>
      <c r="AQ208" s="211"/>
      <c r="AR208" s="326"/>
      <c r="AS208" s="211"/>
      <c r="AT208" s="211"/>
      <c r="AU208" s="212"/>
      <c r="AV208" s="211"/>
      <c r="AW208" s="211"/>
      <c r="AX208" s="317"/>
      <c r="AY208" s="212"/>
    </row>
    <row r="209" spans="36:51" x14ac:dyDescent="0.25">
      <c r="AJ209" s="211"/>
      <c r="AK209" s="211"/>
      <c r="AL209" s="212"/>
      <c r="AM209" s="211"/>
      <c r="AN209" s="211"/>
      <c r="AO209" s="212"/>
      <c r="AP209" s="211"/>
      <c r="AQ209" s="211"/>
      <c r="AR209" s="326"/>
      <c r="AS209" s="211"/>
      <c r="AT209" s="211"/>
      <c r="AU209" s="212"/>
      <c r="AV209" s="211"/>
      <c r="AW209" s="211"/>
      <c r="AX209" s="317"/>
      <c r="AY209" s="212"/>
    </row>
    <row r="210" spans="36:51" x14ac:dyDescent="0.25">
      <c r="AJ210" s="211"/>
      <c r="AK210" s="211"/>
      <c r="AL210" s="212"/>
      <c r="AM210" s="211"/>
      <c r="AN210" s="211"/>
      <c r="AO210" s="212"/>
      <c r="AP210" s="211"/>
      <c r="AQ210" s="211"/>
      <c r="AR210" s="326"/>
      <c r="AS210" s="211"/>
      <c r="AT210" s="211"/>
      <c r="AU210" s="212"/>
      <c r="AV210" s="211"/>
      <c r="AW210" s="211"/>
      <c r="AX210" s="317"/>
      <c r="AY210" s="212"/>
    </row>
    <row r="211" spans="36:51" x14ac:dyDescent="0.25">
      <c r="AJ211" s="211"/>
      <c r="AK211" s="211"/>
      <c r="AL211" s="212"/>
      <c r="AM211" s="211"/>
      <c r="AN211" s="211"/>
      <c r="AO211" s="212"/>
      <c r="AP211" s="211"/>
      <c r="AQ211" s="211"/>
      <c r="AR211" s="326"/>
      <c r="AS211" s="211"/>
      <c r="AT211" s="211"/>
      <c r="AU211" s="212"/>
      <c r="AV211" s="211"/>
      <c r="AW211" s="211"/>
      <c r="AX211" s="317"/>
      <c r="AY211" s="212"/>
    </row>
    <row r="212" spans="36:51" x14ac:dyDescent="0.25">
      <c r="AJ212" s="211"/>
      <c r="AK212" s="211"/>
      <c r="AL212" s="212"/>
      <c r="AM212" s="211"/>
      <c r="AN212" s="211"/>
      <c r="AO212" s="212"/>
      <c r="AP212" s="211"/>
      <c r="AQ212" s="211"/>
      <c r="AR212" s="326"/>
      <c r="AS212" s="211"/>
      <c r="AT212" s="211"/>
      <c r="AU212" s="212"/>
      <c r="AV212" s="211"/>
      <c r="AW212" s="211"/>
      <c r="AX212" s="317"/>
      <c r="AY212" s="212"/>
    </row>
    <row r="213" spans="36:51" x14ac:dyDescent="0.25">
      <c r="AJ213" s="211"/>
      <c r="AK213" s="211"/>
      <c r="AL213" s="212"/>
      <c r="AM213" s="211"/>
      <c r="AN213" s="211"/>
      <c r="AO213" s="212"/>
      <c r="AP213" s="211"/>
      <c r="AQ213" s="211"/>
      <c r="AR213" s="326"/>
      <c r="AS213" s="211"/>
      <c r="AT213" s="211"/>
      <c r="AU213" s="212"/>
      <c r="AV213" s="211"/>
      <c r="AW213" s="211"/>
      <c r="AX213" s="317"/>
      <c r="AY213" s="212"/>
    </row>
    <row r="214" spans="36:51" x14ac:dyDescent="0.25">
      <c r="AJ214" s="211"/>
      <c r="AK214" s="211"/>
      <c r="AL214" s="212"/>
      <c r="AM214" s="211"/>
      <c r="AN214" s="211"/>
      <c r="AO214" s="212"/>
      <c r="AP214" s="211"/>
      <c r="AQ214" s="211"/>
      <c r="AR214" s="326"/>
      <c r="AS214" s="211"/>
      <c r="AT214" s="211"/>
      <c r="AU214" s="212"/>
      <c r="AV214" s="211"/>
      <c r="AW214" s="211"/>
      <c r="AX214" s="317"/>
      <c r="AY214" s="212"/>
    </row>
    <row r="215" spans="36:51" x14ac:dyDescent="0.25">
      <c r="AJ215" s="211"/>
      <c r="AK215" s="211"/>
      <c r="AL215" s="212"/>
      <c r="AM215" s="211"/>
      <c r="AN215" s="211"/>
      <c r="AO215" s="212"/>
      <c r="AP215" s="211"/>
      <c r="AQ215" s="211"/>
      <c r="AR215" s="326"/>
      <c r="AS215" s="211"/>
      <c r="AT215" s="211"/>
      <c r="AU215" s="212"/>
      <c r="AV215" s="211"/>
      <c r="AW215" s="211"/>
      <c r="AX215" s="317"/>
      <c r="AY215" s="212"/>
    </row>
    <row r="216" spans="36:51" x14ac:dyDescent="0.25">
      <c r="AJ216" s="211"/>
      <c r="AK216" s="211"/>
      <c r="AL216" s="212"/>
      <c r="AM216" s="211"/>
      <c r="AN216" s="211"/>
      <c r="AO216" s="212"/>
      <c r="AP216" s="211"/>
      <c r="AQ216" s="211"/>
      <c r="AR216" s="326"/>
      <c r="AS216" s="211"/>
      <c r="AT216" s="211"/>
      <c r="AU216" s="212"/>
      <c r="AV216" s="211"/>
      <c r="AW216" s="211"/>
      <c r="AX216" s="317"/>
      <c r="AY216" s="212"/>
    </row>
    <row r="217" spans="36:51" x14ac:dyDescent="0.25">
      <c r="AJ217" s="211"/>
      <c r="AK217" s="211"/>
      <c r="AL217" s="212"/>
      <c r="AM217" s="211"/>
      <c r="AN217" s="211"/>
      <c r="AO217" s="212"/>
      <c r="AP217" s="211"/>
      <c r="AQ217" s="211"/>
      <c r="AR217" s="326"/>
      <c r="AS217" s="211"/>
      <c r="AT217" s="211"/>
      <c r="AU217" s="212"/>
      <c r="AV217" s="211"/>
      <c r="AW217" s="211"/>
      <c r="AX217" s="317"/>
      <c r="AY217" s="212"/>
    </row>
    <row r="218" spans="36:51" x14ac:dyDescent="0.25">
      <c r="AJ218" s="211"/>
      <c r="AK218" s="211"/>
      <c r="AL218" s="212"/>
      <c r="AM218" s="211"/>
      <c r="AN218" s="211"/>
      <c r="AO218" s="212"/>
      <c r="AP218" s="211"/>
      <c r="AQ218" s="211"/>
      <c r="AR218" s="326"/>
      <c r="AS218" s="211"/>
      <c r="AT218" s="211"/>
      <c r="AU218" s="212"/>
      <c r="AV218" s="211"/>
      <c r="AW218" s="211"/>
      <c r="AX218" s="317"/>
      <c r="AY218" s="212"/>
    </row>
    <row r="219" spans="36:51" x14ac:dyDescent="0.25">
      <c r="AJ219" s="211"/>
      <c r="AK219" s="211"/>
      <c r="AL219" s="212"/>
      <c r="AM219" s="211"/>
      <c r="AN219" s="211"/>
      <c r="AO219" s="212"/>
      <c r="AP219" s="211"/>
      <c r="AQ219" s="211"/>
      <c r="AR219" s="326"/>
      <c r="AS219" s="211"/>
      <c r="AT219" s="211"/>
      <c r="AU219" s="212"/>
      <c r="AV219" s="211"/>
      <c r="AW219" s="211"/>
      <c r="AX219" s="317"/>
      <c r="AY219" s="212"/>
    </row>
    <row r="220" spans="36:51" x14ac:dyDescent="0.25">
      <c r="AJ220" s="211"/>
      <c r="AK220" s="211"/>
      <c r="AL220" s="212"/>
      <c r="AM220" s="211"/>
      <c r="AN220" s="211"/>
      <c r="AO220" s="212"/>
      <c r="AP220" s="211"/>
      <c r="AQ220" s="211"/>
      <c r="AR220" s="326"/>
      <c r="AS220" s="211"/>
      <c r="AT220" s="211"/>
      <c r="AU220" s="212"/>
      <c r="AV220" s="211"/>
      <c r="AW220" s="211"/>
      <c r="AX220" s="317"/>
      <c r="AY220" s="212"/>
    </row>
    <row r="221" spans="36:51" x14ac:dyDescent="0.25">
      <c r="AJ221" s="211"/>
      <c r="AK221" s="211"/>
      <c r="AL221" s="212"/>
      <c r="AM221" s="211"/>
      <c r="AN221" s="211"/>
      <c r="AO221" s="212"/>
      <c r="AP221" s="211"/>
      <c r="AQ221" s="211"/>
      <c r="AR221" s="326"/>
      <c r="AS221" s="211"/>
      <c r="AT221" s="211"/>
      <c r="AU221" s="212"/>
      <c r="AV221" s="211"/>
      <c r="AW221" s="211"/>
      <c r="AX221" s="317"/>
      <c r="AY221" s="212"/>
    </row>
    <row r="222" spans="36:51" x14ac:dyDescent="0.25">
      <c r="AJ222" s="211"/>
      <c r="AK222" s="211"/>
      <c r="AL222" s="212"/>
      <c r="AM222" s="211"/>
      <c r="AN222" s="211"/>
      <c r="AO222" s="212"/>
      <c r="AP222" s="211"/>
      <c r="AQ222" s="211"/>
      <c r="AR222" s="326"/>
      <c r="AS222" s="211"/>
      <c r="AT222" s="211"/>
      <c r="AU222" s="212"/>
      <c r="AV222" s="211"/>
      <c r="AW222" s="211"/>
      <c r="AX222" s="317"/>
      <c r="AY222" s="212"/>
    </row>
    <row r="223" spans="36:51" x14ac:dyDescent="0.25">
      <c r="AJ223" s="211"/>
      <c r="AK223" s="211"/>
      <c r="AL223" s="212"/>
      <c r="AM223" s="211"/>
      <c r="AN223" s="211"/>
      <c r="AO223" s="212"/>
      <c r="AP223" s="211"/>
      <c r="AQ223" s="211"/>
      <c r="AR223" s="326"/>
      <c r="AS223" s="211"/>
      <c r="AT223" s="211"/>
      <c r="AU223" s="212"/>
      <c r="AV223" s="211"/>
      <c r="AW223" s="211"/>
      <c r="AX223" s="317"/>
      <c r="AY223" s="212"/>
    </row>
    <row r="224" spans="36:51" x14ac:dyDescent="0.25">
      <c r="AJ224" s="211"/>
      <c r="AK224" s="211"/>
      <c r="AL224" s="212"/>
      <c r="AM224" s="211"/>
      <c r="AN224" s="211"/>
      <c r="AO224" s="212"/>
      <c r="AP224" s="211"/>
      <c r="AQ224" s="211"/>
      <c r="AR224" s="326"/>
      <c r="AS224" s="211"/>
      <c r="AT224" s="211"/>
      <c r="AU224" s="212"/>
      <c r="AV224" s="211"/>
      <c r="AW224" s="211"/>
      <c r="AX224" s="317"/>
      <c r="AY224" s="212"/>
    </row>
    <row r="225" spans="36:51" x14ac:dyDescent="0.25">
      <c r="AJ225" s="211"/>
      <c r="AK225" s="211"/>
      <c r="AL225" s="212"/>
      <c r="AM225" s="211"/>
      <c r="AN225" s="211"/>
      <c r="AO225" s="212"/>
      <c r="AP225" s="211"/>
      <c r="AQ225" s="211"/>
      <c r="AR225" s="326"/>
      <c r="AS225" s="211"/>
      <c r="AT225" s="211"/>
      <c r="AU225" s="212"/>
      <c r="AV225" s="211"/>
      <c r="AW225" s="211"/>
      <c r="AX225" s="317"/>
      <c r="AY225" s="212"/>
    </row>
    <row r="226" spans="36:51" x14ac:dyDescent="0.25">
      <c r="AJ226" s="211"/>
      <c r="AK226" s="211"/>
      <c r="AL226" s="212"/>
      <c r="AM226" s="211"/>
      <c r="AN226" s="211"/>
      <c r="AO226" s="212"/>
      <c r="AP226" s="211"/>
      <c r="AQ226" s="211"/>
      <c r="AR226" s="326"/>
      <c r="AS226" s="211"/>
      <c r="AT226" s="211"/>
      <c r="AU226" s="212"/>
      <c r="AV226" s="211"/>
      <c r="AW226" s="211"/>
      <c r="AX226" s="317"/>
      <c r="AY226" s="212"/>
    </row>
    <row r="227" spans="36:51" x14ac:dyDescent="0.25">
      <c r="AJ227" s="211"/>
      <c r="AK227" s="211"/>
      <c r="AL227" s="212"/>
      <c r="AM227" s="211"/>
      <c r="AN227" s="211"/>
      <c r="AO227" s="212"/>
      <c r="AP227" s="211"/>
      <c r="AQ227" s="211"/>
      <c r="AR227" s="326"/>
      <c r="AS227" s="211"/>
      <c r="AT227" s="211"/>
      <c r="AU227" s="212"/>
      <c r="AV227" s="211"/>
      <c r="AW227" s="211"/>
      <c r="AX227" s="317"/>
      <c r="AY227" s="212"/>
    </row>
    <row r="228" spans="36:51" x14ac:dyDescent="0.25">
      <c r="AJ228" s="211"/>
      <c r="AK228" s="211"/>
      <c r="AL228" s="212"/>
      <c r="AM228" s="211"/>
      <c r="AN228" s="211"/>
      <c r="AO228" s="212"/>
      <c r="AP228" s="211"/>
      <c r="AQ228" s="211"/>
      <c r="AR228" s="326"/>
      <c r="AS228" s="211"/>
      <c r="AT228" s="211"/>
      <c r="AU228" s="212"/>
      <c r="AV228" s="211"/>
      <c r="AW228" s="211"/>
      <c r="AX228" s="317"/>
      <c r="AY228" s="212"/>
    </row>
    <row r="229" spans="36:51" x14ac:dyDescent="0.25">
      <c r="AJ229" s="211"/>
      <c r="AK229" s="211"/>
      <c r="AL229" s="212"/>
      <c r="AM229" s="211"/>
      <c r="AN229" s="211"/>
      <c r="AO229" s="212"/>
      <c r="AP229" s="211"/>
      <c r="AQ229" s="211"/>
      <c r="AR229" s="326"/>
      <c r="AS229" s="211"/>
      <c r="AT229" s="211"/>
      <c r="AU229" s="212"/>
      <c r="AV229" s="211"/>
      <c r="AW229" s="211"/>
      <c r="AX229" s="317"/>
      <c r="AY229" s="212"/>
    </row>
    <row r="230" spans="36:51" x14ac:dyDescent="0.25">
      <c r="AJ230" s="211"/>
      <c r="AK230" s="211"/>
      <c r="AL230" s="212"/>
      <c r="AM230" s="211"/>
      <c r="AN230" s="211"/>
      <c r="AO230" s="212"/>
      <c r="AP230" s="211"/>
      <c r="AQ230" s="211"/>
      <c r="AR230" s="326"/>
      <c r="AS230" s="211"/>
      <c r="AT230" s="211"/>
      <c r="AU230" s="212"/>
      <c r="AV230" s="211"/>
      <c r="AW230" s="211"/>
      <c r="AX230" s="317"/>
      <c r="AY230" s="212"/>
    </row>
    <row r="231" spans="36:51" x14ac:dyDescent="0.25">
      <c r="AJ231" s="211"/>
      <c r="AK231" s="211"/>
      <c r="AL231" s="212"/>
      <c r="AM231" s="211"/>
      <c r="AN231" s="211"/>
      <c r="AO231" s="212"/>
      <c r="AP231" s="211"/>
      <c r="AQ231" s="211"/>
      <c r="AR231" s="326"/>
      <c r="AS231" s="211"/>
      <c r="AT231" s="211"/>
      <c r="AU231" s="212"/>
      <c r="AV231" s="211"/>
      <c r="AW231" s="211"/>
      <c r="AX231" s="317"/>
      <c r="AY231" s="212"/>
    </row>
    <row r="232" spans="36:51" x14ac:dyDescent="0.25">
      <c r="AJ232" s="211"/>
      <c r="AK232" s="211"/>
      <c r="AL232" s="212"/>
      <c r="AM232" s="211"/>
      <c r="AN232" s="211"/>
      <c r="AO232" s="212"/>
      <c r="AP232" s="211"/>
      <c r="AQ232" s="211"/>
      <c r="AR232" s="326"/>
      <c r="AS232" s="211"/>
      <c r="AT232" s="211"/>
      <c r="AU232" s="212"/>
      <c r="AV232" s="211"/>
      <c r="AW232" s="211"/>
      <c r="AX232" s="317"/>
      <c r="AY232" s="212"/>
    </row>
    <row r="233" spans="36:51" x14ac:dyDescent="0.25">
      <c r="AJ233" s="211"/>
      <c r="AK233" s="211"/>
      <c r="AL233" s="212"/>
      <c r="AM233" s="211"/>
      <c r="AN233" s="211"/>
      <c r="AO233" s="212"/>
      <c r="AP233" s="211"/>
      <c r="AQ233" s="211"/>
      <c r="AR233" s="326"/>
      <c r="AS233" s="211"/>
      <c r="AT233" s="211"/>
      <c r="AU233" s="212"/>
      <c r="AV233" s="211"/>
      <c r="AW233" s="211"/>
      <c r="AX233" s="317"/>
      <c r="AY233" s="212"/>
    </row>
    <row r="234" spans="36:51" x14ac:dyDescent="0.25">
      <c r="AJ234" s="211"/>
      <c r="AK234" s="211"/>
      <c r="AL234" s="212"/>
      <c r="AM234" s="211"/>
      <c r="AN234" s="211"/>
      <c r="AO234" s="212"/>
      <c r="AP234" s="211"/>
      <c r="AQ234" s="211"/>
      <c r="AR234" s="326"/>
      <c r="AS234" s="211"/>
      <c r="AT234" s="211"/>
      <c r="AU234" s="212"/>
      <c r="AV234" s="211"/>
      <c r="AW234" s="211"/>
      <c r="AX234" s="317"/>
      <c r="AY234" s="212"/>
    </row>
    <row r="235" spans="36:51" x14ac:dyDescent="0.25">
      <c r="AJ235" s="211"/>
      <c r="AK235" s="211"/>
      <c r="AL235" s="212"/>
      <c r="AM235" s="211"/>
      <c r="AN235" s="211"/>
      <c r="AO235" s="212"/>
      <c r="AP235" s="211"/>
      <c r="AQ235" s="211"/>
      <c r="AR235" s="326"/>
      <c r="AS235" s="211"/>
      <c r="AT235" s="211"/>
      <c r="AU235" s="212"/>
      <c r="AV235" s="211"/>
      <c r="AW235" s="211"/>
      <c r="AX235" s="317"/>
      <c r="AY235" s="212"/>
    </row>
    <row r="236" spans="36:51" x14ac:dyDescent="0.25">
      <c r="AJ236" s="211"/>
      <c r="AK236" s="211"/>
      <c r="AL236" s="212"/>
      <c r="AM236" s="211"/>
      <c r="AN236" s="211"/>
      <c r="AO236" s="212"/>
      <c r="AP236" s="211"/>
      <c r="AQ236" s="211"/>
      <c r="AR236" s="326"/>
      <c r="AS236" s="211"/>
      <c r="AT236" s="211"/>
      <c r="AU236" s="212"/>
      <c r="AV236" s="211"/>
      <c r="AW236" s="211"/>
      <c r="AX236" s="317"/>
      <c r="AY236" s="212"/>
    </row>
    <row r="237" spans="36:51" x14ac:dyDescent="0.25">
      <c r="AJ237" s="211"/>
      <c r="AK237" s="211"/>
      <c r="AL237" s="212"/>
      <c r="AM237" s="211"/>
      <c r="AN237" s="211"/>
      <c r="AO237" s="212"/>
      <c r="AP237" s="211"/>
      <c r="AQ237" s="211"/>
      <c r="AR237" s="326"/>
      <c r="AS237" s="211"/>
      <c r="AT237" s="211"/>
      <c r="AU237" s="212"/>
      <c r="AV237" s="211"/>
      <c r="AW237" s="211"/>
      <c r="AX237" s="317"/>
      <c r="AY237" s="212"/>
    </row>
    <row r="238" spans="36:51" x14ac:dyDescent="0.25">
      <c r="AJ238" s="211"/>
      <c r="AK238" s="211"/>
      <c r="AL238" s="212"/>
      <c r="AM238" s="211"/>
      <c r="AN238" s="211"/>
      <c r="AO238" s="212"/>
      <c r="AP238" s="211"/>
      <c r="AQ238" s="211"/>
      <c r="AR238" s="326"/>
      <c r="AS238" s="211"/>
      <c r="AT238" s="211"/>
      <c r="AU238" s="212"/>
      <c r="AV238" s="211"/>
      <c r="AW238" s="211"/>
      <c r="AX238" s="317"/>
      <c r="AY238" s="212"/>
    </row>
    <row r="239" spans="36:51" x14ac:dyDescent="0.25">
      <c r="AJ239" s="211"/>
      <c r="AK239" s="211"/>
      <c r="AL239" s="212"/>
      <c r="AM239" s="211"/>
      <c r="AN239" s="211"/>
      <c r="AO239" s="212"/>
      <c r="AP239" s="211"/>
      <c r="AQ239" s="211"/>
      <c r="AR239" s="326"/>
      <c r="AS239" s="211"/>
      <c r="AT239" s="211"/>
      <c r="AU239" s="212"/>
      <c r="AV239" s="211"/>
      <c r="AW239" s="211"/>
      <c r="AX239" s="317"/>
      <c r="AY239" s="212"/>
    </row>
    <row r="240" spans="36:51" x14ac:dyDescent="0.25">
      <c r="AJ240" s="211"/>
      <c r="AK240" s="211"/>
      <c r="AL240" s="212"/>
      <c r="AM240" s="211"/>
      <c r="AN240" s="211"/>
      <c r="AO240" s="212"/>
      <c r="AP240" s="211"/>
      <c r="AQ240" s="211"/>
      <c r="AR240" s="326"/>
      <c r="AS240" s="211"/>
      <c r="AT240" s="211"/>
      <c r="AU240" s="212"/>
      <c r="AV240" s="211"/>
      <c r="AW240" s="211"/>
      <c r="AX240" s="317"/>
      <c r="AY240" s="212"/>
    </row>
    <row r="241" spans="36:51" x14ac:dyDescent="0.25">
      <c r="AJ241" s="211"/>
      <c r="AK241" s="211"/>
      <c r="AL241" s="212"/>
      <c r="AM241" s="211"/>
      <c r="AN241" s="211"/>
      <c r="AO241" s="212"/>
      <c r="AP241" s="211"/>
      <c r="AQ241" s="211"/>
      <c r="AR241" s="326"/>
      <c r="AS241" s="211"/>
      <c r="AT241" s="211"/>
      <c r="AU241" s="212"/>
      <c r="AV241" s="211"/>
      <c r="AW241" s="211"/>
      <c r="AX241" s="317"/>
      <c r="AY241" s="212"/>
    </row>
    <row r="242" spans="36:51" x14ac:dyDescent="0.25">
      <c r="AJ242" s="211"/>
      <c r="AK242" s="211"/>
      <c r="AL242" s="212"/>
      <c r="AM242" s="211"/>
      <c r="AN242" s="211"/>
      <c r="AO242" s="212"/>
      <c r="AP242" s="211"/>
      <c r="AQ242" s="211"/>
      <c r="AR242" s="326"/>
      <c r="AS242" s="211"/>
      <c r="AT242" s="211"/>
      <c r="AU242" s="212"/>
      <c r="AV242" s="211"/>
      <c r="AW242" s="211"/>
      <c r="AX242" s="317"/>
      <c r="AY242" s="212"/>
    </row>
    <row r="243" spans="36:51" x14ac:dyDescent="0.25">
      <c r="AJ243" s="211"/>
      <c r="AK243" s="211"/>
      <c r="AL243" s="212"/>
      <c r="AM243" s="211"/>
      <c r="AN243" s="211"/>
      <c r="AO243" s="212"/>
      <c r="AP243" s="211"/>
      <c r="AQ243" s="211"/>
      <c r="AR243" s="326"/>
      <c r="AS243" s="211"/>
      <c r="AT243" s="211"/>
      <c r="AU243" s="212"/>
      <c r="AV243" s="211"/>
      <c r="AW243" s="211"/>
      <c r="AX243" s="317"/>
      <c r="AY243" s="212"/>
    </row>
    <row r="244" spans="36:51" x14ac:dyDescent="0.25">
      <c r="AJ244" s="211"/>
      <c r="AK244" s="211"/>
      <c r="AL244" s="212"/>
      <c r="AM244" s="211"/>
      <c r="AN244" s="211"/>
      <c r="AO244" s="212"/>
      <c r="AP244" s="211"/>
      <c r="AQ244" s="211"/>
      <c r="AR244" s="326"/>
      <c r="AS244" s="211"/>
      <c r="AT244" s="211"/>
      <c r="AU244" s="212"/>
      <c r="AV244" s="211"/>
      <c r="AW244" s="211"/>
      <c r="AX244" s="317"/>
      <c r="AY244" s="212"/>
    </row>
    <row r="245" spans="36:51" x14ac:dyDescent="0.25">
      <c r="AJ245" s="211"/>
      <c r="AK245" s="211"/>
      <c r="AL245" s="212"/>
      <c r="AM245" s="211"/>
      <c r="AN245" s="211"/>
      <c r="AO245" s="212"/>
      <c r="AP245" s="211"/>
      <c r="AQ245" s="211"/>
      <c r="AR245" s="326"/>
      <c r="AS245" s="211"/>
      <c r="AT245" s="211"/>
      <c r="AU245" s="212"/>
      <c r="AV245" s="211"/>
      <c r="AW245" s="211"/>
      <c r="AX245" s="317"/>
      <c r="AY245" s="212"/>
    </row>
    <row r="246" spans="36:51" x14ac:dyDescent="0.25">
      <c r="AJ246" s="211"/>
      <c r="AK246" s="211"/>
      <c r="AL246" s="212"/>
      <c r="AM246" s="211"/>
      <c r="AN246" s="211"/>
      <c r="AO246" s="212"/>
      <c r="AP246" s="211"/>
      <c r="AQ246" s="211"/>
      <c r="AR246" s="326"/>
      <c r="AS246" s="211"/>
      <c r="AT246" s="211"/>
      <c r="AU246" s="212"/>
      <c r="AV246" s="211"/>
      <c r="AW246" s="211"/>
      <c r="AX246" s="317"/>
      <c r="AY246" s="212"/>
    </row>
    <row r="247" spans="36:51" x14ac:dyDescent="0.25">
      <c r="AJ247" s="211"/>
      <c r="AK247" s="211"/>
      <c r="AL247" s="212"/>
      <c r="AM247" s="211"/>
      <c r="AN247" s="211"/>
      <c r="AO247" s="212"/>
      <c r="AP247" s="211"/>
      <c r="AQ247" s="211"/>
      <c r="AR247" s="326"/>
      <c r="AS247" s="211"/>
      <c r="AT247" s="211"/>
      <c r="AU247" s="212"/>
      <c r="AV247" s="211"/>
      <c r="AW247" s="211"/>
      <c r="AX247" s="317"/>
      <c r="AY247" s="212"/>
    </row>
    <row r="248" spans="36:51" x14ac:dyDescent="0.25">
      <c r="AJ248" s="211"/>
      <c r="AK248" s="211"/>
      <c r="AL248" s="212"/>
      <c r="AM248" s="211"/>
      <c r="AN248" s="211"/>
      <c r="AO248" s="212"/>
      <c r="AP248" s="211"/>
      <c r="AQ248" s="211"/>
      <c r="AR248" s="326"/>
      <c r="AS248" s="211"/>
      <c r="AT248" s="211"/>
      <c r="AU248" s="212"/>
      <c r="AV248" s="211"/>
      <c r="AW248" s="211"/>
      <c r="AX248" s="317"/>
      <c r="AY248" s="212"/>
    </row>
    <row r="249" spans="36:51" x14ac:dyDescent="0.25">
      <c r="AJ249" s="211"/>
      <c r="AK249" s="211"/>
      <c r="AL249" s="212"/>
      <c r="AM249" s="211"/>
      <c r="AN249" s="211"/>
      <c r="AO249" s="212"/>
      <c r="AP249" s="211"/>
      <c r="AQ249" s="211"/>
      <c r="AR249" s="326"/>
      <c r="AS249" s="211"/>
      <c r="AT249" s="211"/>
      <c r="AU249" s="212"/>
      <c r="AV249" s="211"/>
      <c r="AW249" s="211"/>
      <c r="AX249" s="317"/>
      <c r="AY249" s="212"/>
    </row>
    <row r="250" spans="36:51" x14ac:dyDescent="0.25">
      <c r="AJ250" s="211"/>
      <c r="AK250" s="211"/>
      <c r="AL250" s="212"/>
      <c r="AM250" s="211"/>
      <c r="AN250" s="211"/>
      <c r="AO250" s="212"/>
      <c r="AP250" s="211"/>
      <c r="AQ250" s="211"/>
      <c r="AR250" s="326"/>
      <c r="AS250" s="211"/>
      <c r="AT250" s="211"/>
      <c r="AU250" s="212"/>
      <c r="AV250" s="211"/>
      <c r="AW250" s="211"/>
      <c r="AX250" s="317"/>
      <c r="AY250" s="212"/>
    </row>
    <row r="251" spans="36:51" x14ac:dyDescent="0.25">
      <c r="AJ251" s="211"/>
      <c r="AK251" s="211"/>
      <c r="AL251" s="212"/>
      <c r="AM251" s="211"/>
      <c r="AN251" s="211"/>
      <c r="AO251" s="212"/>
      <c r="AP251" s="211"/>
      <c r="AQ251" s="211"/>
      <c r="AR251" s="326"/>
      <c r="AS251" s="211"/>
      <c r="AT251" s="211"/>
      <c r="AU251" s="212"/>
      <c r="AV251" s="211"/>
      <c r="AW251" s="211"/>
      <c r="AX251" s="317"/>
      <c r="AY251" s="212"/>
    </row>
    <row r="252" spans="36:51" x14ac:dyDescent="0.25">
      <c r="AJ252" s="211"/>
      <c r="AK252" s="211"/>
      <c r="AL252" s="212"/>
      <c r="AM252" s="211"/>
      <c r="AN252" s="211"/>
      <c r="AO252" s="212"/>
      <c r="AP252" s="211"/>
      <c r="AQ252" s="211"/>
      <c r="AR252" s="326"/>
      <c r="AS252" s="211"/>
      <c r="AT252" s="211"/>
      <c r="AU252" s="212"/>
      <c r="AV252" s="211"/>
      <c r="AW252" s="211"/>
      <c r="AX252" s="317"/>
      <c r="AY252" s="212"/>
    </row>
    <row r="253" spans="36:51" x14ac:dyDescent="0.25">
      <c r="AJ253" s="211"/>
      <c r="AK253" s="211"/>
      <c r="AL253" s="212"/>
      <c r="AM253" s="211"/>
      <c r="AN253" s="211"/>
      <c r="AO253" s="212"/>
      <c r="AP253" s="211"/>
      <c r="AQ253" s="211"/>
      <c r="AR253" s="326"/>
      <c r="AS253" s="211"/>
      <c r="AT253" s="211"/>
      <c r="AU253" s="212"/>
      <c r="AV253" s="211"/>
      <c r="AW253" s="211"/>
      <c r="AX253" s="317"/>
      <c r="AY253" s="212"/>
    </row>
    <row r="254" spans="36:51" x14ac:dyDescent="0.25">
      <c r="AJ254" s="211"/>
      <c r="AK254" s="211"/>
      <c r="AL254" s="212"/>
      <c r="AM254" s="211"/>
      <c r="AN254" s="211"/>
      <c r="AO254" s="212"/>
      <c r="AP254" s="211"/>
      <c r="AQ254" s="211"/>
      <c r="AR254" s="326"/>
      <c r="AS254" s="211"/>
      <c r="AT254" s="211"/>
      <c r="AU254" s="212"/>
      <c r="AV254" s="211"/>
      <c r="AW254" s="211"/>
      <c r="AX254" s="317"/>
      <c r="AY254" s="212"/>
    </row>
    <row r="255" spans="36:51" x14ac:dyDescent="0.25">
      <c r="AJ255" s="211"/>
      <c r="AK255" s="211"/>
      <c r="AL255" s="212"/>
      <c r="AM255" s="211"/>
      <c r="AN255" s="211"/>
      <c r="AO255" s="212"/>
      <c r="AP255" s="211"/>
      <c r="AQ255" s="211"/>
      <c r="AR255" s="326"/>
      <c r="AS255" s="211"/>
      <c r="AT255" s="211"/>
      <c r="AU255" s="212"/>
      <c r="AV255" s="211"/>
      <c r="AW255" s="211"/>
      <c r="AX255" s="317"/>
      <c r="AY255" s="212"/>
    </row>
    <row r="256" spans="36:51" x14ac:dyDescent="0.25">
      <c r="AJ256" s="211"/>
      <c r="AK256" s="211"/>
      <c r="AL256" s="212"/>
      <c r="AM256" s="211"/>
      <c r="AN256" s="211"/>
      <c r="AO256" s="212"/>
      <c r="AP256" s="211"/>
      <c r="AQ256" s="211"/>
      <c r="AR256" s="326"/>
      <c r="AS256" s="211"/>
      <c r="AT256" s="211"/>
      <c r="AU256" s="212"/>
      <c r="AV256" s="211"/>
      <c r="AW256" s="211"/>
      <c r="AX256" s="317"/>
      <c r="AY256" s="212"/>
    </row>
    <row r="257" spans="36:51" x14ac:dyDescent="0.25">
      <c r="AJ257" s="211"/>
      <c r="AK257" s="211"/>
      <c r="AL257" s="212"/>
      <c r="AM257" s="211"/>
      <c r="AN257" s="211"/>
      <c r="AO257" s="212"/>
      <c r="AP257" s="211"/>
      <c r="AQ257" s="211"/>
      <c r="AR257" s="326"/>
      <c r="AS257" s="211"/>
      <c r="AT257" s="211"/>
      <c r="AU257" s="212"/>
      <c r="AV257" s="211"/>
      <c r="AW257" s="211"/>
      <c r="AX257" s="317"/>
      <c r="AY257" s="212"/>
    </row>
    <row r="258" spans="36:51" x14ac:dyDescent="0.25">
      <c r="AJ258" s="211"/>
      <c r="AK258" s="211"/>
      <c r="AL258" s="212"/>
      <c r="AM258" s="211"/>
      <c r="AN258" s="211"/>
      <c r="AO258" s="212"/>
      <c r="AP258" s="211"/>
      <c r="AQ258" s="211"/>
      <c r="AR258" s="326"/>
      <c r="AS258" s="211"/>
      <c r="AT258" s="211"/>
      <c r="AU258" s="212"/>
      <c r="AV258" s="211"/>
      <c r="AW258" s="211"/>
      <c r="AX258" s="317"/>
      <c r="AY258" s="212"/>
    </row>
    <row r="259" spans="36:51" x14ac:dyDescent="0.25">
      <c r="AJ259" s="211"/>
      <c r="AK259" s="211"/>
      <c r="AL259" s="212"/>
      <c r="AM259" s="211"/>
      <c r="AN259" s="211"/>
      <c r="AO259" s="212"/>
      <c r="AP259" s="211"/>
      <c r="AQ259" s="211"/>
      <c r="AR259" s="326"/>
      <c r="AS259" s="211"/>
      <c r="AT259" s="211"/>
      <c r="AU259" s="212"/>
      <c r="AV259" s="211"/>
      <c r="AW259" s="211"/>
      <c r="AX259" s="317"/>
      <c r="AY259" s="212"/>
    </row>
    <row r="260" spans="36:51" x14ac:dyDescent="0.25">
      <c r="AJ260" s="211"/>
      <c r="AK260" s="211"/>
      <c r="AL260" s="212"/>
      <c r="AM260" s="211"/>
      <c r="AN260" s="211"/>
      <c r="AO260" s="212"/>
      <c r="AP260" s="211"/>
      <c r="AQ260" s="211"/>
      <c r="AR260" s="326"/>
      <c r="AS260" s="211"/>
      <c r="AT260" s="211"/>
      <c r="AU260" s="212"/>
      <c r="AV260" s="211"/>
      <c r="AW260" s="211"/>
      <c r="AX260" s="317"/>
      <c r="AY260" s="212"/>
    </row>
    <row r="261" spans="36:51" x14ac:dyDescent="0.25">
      <c r="AJ261" s="211"/>
      <c r="AK261" s="211"/>
      <c r="AL261" s="212"/>
      <c r="AM261" s="211"/>
      <c r="AN261" s="211"/>
      <c r="AO261" s="212"/>
      <c r="AP261" s="211"/>
      <c r="AQ261" s="211"/>
      <c r="AR261" s="326"/>
      <c r="AS261" s="211"/>
      <c r="AT261" s="211"/>
      <c r="AU261" s="212"/>
      <c r="AV261" s="211"/>
      <c r="AW261" s="211"/>
      <c r="AX261" s="317"/>
      <c r="AY261" s="212"/>
    </row>
    <row r="262" spans="36:51" x14ac:dyDescent="0.25">
      <c r="AJ262" s="211"/>
      <c r="AK262" s="211"/>
      <c r="AL262" s="212"/>
      <c r="AM262" s="211"/>
      <c r="AN262" s="211"/>
      <c r="AO262" s="212"/>
      <c r="AP262" s="211"/>
      <c r="AQ262" s="211"/>
      <c r="AR262" s="326"/>
      <c r="AS262" s="211"/>
      <c r="AT262" s="211"/>
      <c r="AU262" s="212"/>
      <c r="AV262" s="211"/>
      <c r="AW262" s="211"/>
      <c r="AX262" s="317"/>
      <c r="AY262" s="212"/>
    </row>
    <row r="263" spans="36:51" x14ac:dyDescent="0.25">
      <c r="AJ263" s="211"/>
      <c r="AK263" s="211"/>
      <c r="AL263" s="212"/>
      <c r="AM263" s="211"/>
      <c r="AN263" s="211"/>
      <c r="AO263" s="212"/>
      <c r="AP263" s="211"/>
      <c r="AQ263" s="211"/>
      <c r="AR263" s="326"/>
      <c r="AS263" s="211"/>
      <c r="AT263" s="211"/>
      <c r="AU263" s="212"/>
      <c r="AV263" s="211"/>
      <c r="AW263" s="211"/>
      <c r="AX263" s="317"/>
      <c r="AY263" s="212"/>
    </row>
    <row r="264" spans="36:51" x14ac:dyDescent="0.25">
      <c r="AJ264" s="211"/>
      <c r="AK264" s="211"/>
      <c r="AL264" s="212"/>
      <c r="AM264" s="211"/>
      <c r="AN264" s="211"/>
      <c r="AO264" s="212"/>
      <c r="AP264" s="211"/>
      <c r="AQ264" s="211"/>
      <c r="AR264" s="326"/>
      <c r="AS264" s="211"/>
      <c r="AT264" s="211"/>
      <c r="AU264" s="212"/>
      <c r="AV264" s="211"/>
      <c r="AW264" s="211"/>
      <c r="AX264" s="317"/>
      <c r="AY264" s="212"/>
    </row>
    <row r="265" spans="36:51" x14ac:dyDescent="0.25">
      <c r="AJ265" s="211"/>
      <c r="AK265" s="211"/>
      <c r="AL265" s="212"/>
      <c r="AM265" s="211"/>
      <c r="AN265" s="211"/>
      <c r="AO265" s="212"/>
      <c r="AP265" s="211"/>
      <c r="AQ265" s="211"/>
      <c r="AR265" s="326"/>
      <c r="AS265" s="211"/>
      <c r="AT265" s="211"/>
      <c r="AU265" s="212"/>
      <c r="AV265" s="211"/>
      <c r="AW265" s="211"/>
      <c r="AX265" s="317"/>
      <c r="AY265" s="212"/>
    </row>
    <row r="266" spans="36:51" x14ac:dyDescent="0.25">
      <c r="AJ266" s="211"/>
      <c r="AK266" s="211"/>
      <c r="AL266" s="212"/>
      <c r="AM266" s="211"/>
      <c r="AN266" s="211"/>
      <c r="AO266" s="212"/>
      <c r="AP266" s="211"/>
      <c r="AQ266" s="211"/>
      <c r="AR266" s="326"/>
      <c r="AS266" s="211"/>
      <c r="AT266" s="211"/>
      <c r="AU266" s="212"/>
      <c r="AV266" s="211"/>
      <c r="AW266" s="211"/>
      <c r="AX266" s="317"/>
      <c r="AY266" s="212"/>
    </row>
    <row r="267" spans="36:51" x14ac:dyDescent="0.25">
      <c r="AJ267" s="211"/>
      <c r="AK267" s="211"/>
      <c r="AL267" s="212"/>
      <c r="AM267" s="211"/>
      <c r="AN267" s="211"/>
      <c r="AO267" s="212"/>
      <c r="AP267" s="211"/>
      <c r="AQ267" s="211"/>
      <c r="AR267" s="326"/>
      <c r="AS267" s="211"/>
      <c r="AT267" s="211"/>
      <c r="AU267" s="212"/>
      <c r="AV267" s="211"/>
      <c r="AW267" s="211"/>
      <c r="AX267" s="317"/>
      <c r="AY267" s="212"/>
    </row>
    <row r="268" spans="36:51" x14ac:dyDescent="0.25">
      <c r="AJ268" s="211"/>
      <c r="AK268" s="211"/>
      <c r="AL268" s="212"/>
      <c r="AM268" s="211"/>
      <c r="AN268" s="211"/>
      <c r="AO268" s="212"/>
      <c r="AP268" s="211"/>
      <c r="AQ268" s="211"/>
      <c r="AR268" s="326"/>
      <c r="AS268" s="211"/>
      <c r="AT268" s="211"/>
      <c r="AU268" s="212"/>
      <c r="AV268" s="211"/>
      <c r="AW268" s="211"/>
      <c r="AX268" s="317"/>
      <c r="AY268" s="212"/>
    </row>
    <row r="269" spans="36:51" x14ac:dyDescent="0.25">
      <c r="AJ269" s="211"/>
      <c r="AK269" s="211"/>
      <c r="AL269" s="212"/>
      <c r="AM269" s="211"/>
      <c r="AN269" s="211"/>
      <c r="AO269" s="212"/>
      <c r="AP269" s="211"/>
      <c r="AQ269" s="211"/>
      <c r="AR269" s="326"/>
      <c r="AS269" s="211"/>
      <c r="AT269" s="211"/>
      <c r="AU269" s="212"/>
      <c r="AV269" s="211"/>
      <c r="AW269" s="211"/>
      <c r="AX269" s="317"/>
      <c r="AY269" s="212"/>
    </row>
    <row r="270" spans="36:51" x14ac:dyDescent="0.25">
      <c r="AJ270" s="211"/>
      <c r="AK270" s="211"/>
      <c r="AL270" s="212"/>
      <c r="AM270" s="211"/>
      <c r="AN270" s="211"/>
      <c r="AO270" s="212"/>
      <c r="AP270" s="211"/>
      <c r="AQ270" s="211"/>
      <c r="AR270" s="326"/>
      <c r="AS270" s="211"/>
      <c r="AT270" s="211"/>
      <c r="AU270" s="212"/>
      <c r="AV270" s="211"/>
      <c r="AW270" s="211"/>
      <c r="AX270" s="317"/>
      <c r="AY270" s="212"/>
    </row>
    <row r="271" spans="36:51" x14ac:dyDescent="0.25">
      <c r="AJ271" s="211"/>
      <c r="AK271" s="211"/>
      <c r="AL271" s="212"/>
      <c r="AM271" s="211"/>
      <c r="AN271" s="211"/>
      <c r="AO271" s="212"/>
      <c r="AP271" s="211"/>
      <c r="AQ271" s="211"/>
      <c r="AR271" s="326"/>
      <c r="AS271" s="211"/>
      <c r="AT271" s="211"/>
      <c r="AU271" s="212"/>
      <c r="AV271" s="211"/>
      <c r="AW271" s="211"/>
      <c r="AX271" s="317"/>
      <c r="AY271" s="212"/>
    </row>
    <row r="272" spans="36:51" x14ac:dyDescent="0.25">
      <c r="AJ272" s="211"/>
      <c r="AK272" s="211"/>
      <c r="AL272" s="212"/>
      <c r="AM272" s="211"/>
      <c r="AN272" s="211"/>
      <c r="AO272" s="212"/>
      <c r="AP272" s="211"/>
      <c r="AQ272" s="211"/>
      <c r="AR272" s="326"/>
      <c r="AS272" s="211"/>
      <c r="AT272" s="211"/>
      <c r="AU272" s="212"/>
      <c r="AV272" s="211"/>
      <c r="AW272" s="211"/>
      <c r="AX272" s="317"/>
      <c r="AY272" s="212"/>
    </row>
    <row r="273" spans="6:53" x14ac:dyDescent="0.25">
      <c r="AJ273" s="211"/>
      <c r="AK273" s="211"/>
      <c r="AL273" s="212"/>
      <c r="AM273" s="211"/>
      <c r="AN273" s="211"/>
      <c r="AO273" s="212"/>
      <c r="AP273" s="211"/>
      <c r="AQ273" s="211"/>
      <c r="AR273" s="326"/>
      <c r="AS273" s="211"/>
      <c r="AT273" s="211"/>
      <c r="AU273" s="212"/>
      <c r="AV273" s="211"/>
      <c r="AW273" s="211"/>
      <c r="AX273" s="317"/>
      <c r="AY273" s="212"/>
    </row>
    <row r="274" spans="6:53" x14ac:dyDescent="0.25">
      <c r="AJ274" s="211"/>
      <c r="AK274" s="211"/>
      <c r="AL274" s="212"/>
      <c r="AM274" s="211"/>
      <c r="AN274" s="211"/>
      <c r="AO274" s="212"/>
      <c r="AP274" s="211"/>
      <c r="AQ274" s="211"/>
      <c r="AR274" s="326"/>
      <c r="AS274" s="211"/>
      <c r="AT274" s="211"/>
      <c r="AU274" s="212"/>
      <c r="AV274" s="211"/>
      <c r="AW274" s="211"/>
      <c r="AX274" s="317"/>
      <c r="AY274" s="212"/>
    </row>
    <row r="275" spans="6:53" x14ac:dyDescent="0.25">
      <c r="AJ275" s="211"/>
      <c r="AK275" s="211"/>
      <c r="AL275" s="212"/>
      <c r="AM275" s="211"/>
      <c r="AN275" s="211"/>
      <c r="AO275" s="212"/>
      <c r="AP275" s="211"/>
      <c r="AQ275" s="211"/>
      <c r="AR275" s="326"/>
      <c r="AS275" s="211"/>
      <c r="AT275" s="211"/>
      <c r="AU275" s="212"/>
      <c r="AV275" s="211"/>
      <c r="AW275" s="211"/>
      <c r="AX275" s="317"/>
      <c r="AY275" s="212"/>
    </row>
    <row r="276" spans="6:53" x14ac:dyDescent="0.25">
      <c r="AJ276" s="211"/>
      <c r="AK276" s="211"/>
      <c r="AL276" s="212"/>
      <c r="AM276" s="211"/>
      <c r="AN276" s="211"/>
      <c r="AO276" s="212"/>
      <c r="AP276" s="211"/>
      <c r="AQ276" s="211"/>
      <c r="AR276" s="326"/>
      <c r="AS276" s="211"/>
      <c r="AT276" s="211"/>
      <c r="AU276" s="212"/>
      <c r="AV276" s="211"/>
      <c r="AW276" s="211"/>
      <c r="AX276" s="317"/>
      <c r="AY276" s="212"/>
    </row>
    <row r="277" spans="6:53" x14ac:dyDescent="0.25">
      <c r="AJ277" s="211"/>
      <c r="AK277" s="211"/>
      <c r="AL277" s="212"/>
      <c r="AM277" s="211"/>
      <c r="AN277" s="211"/>
      <c r="AO277" s="212"/>
      <c r="AP277" s="211"/>
      <c r="AQ277" s="211"/>
      <c r="AR277" s="326"/>
      <c r="AS277" s="211"/>
      <c r="AT277" s="211"/>
      <c r="AU277" s="212"/>
      <c r="AV277" s="211"/>
      <c r="AW277" s="211"/>
      <c r="AX277" s="317"/>
      <c r="AY277" s="212"/>
    </row>
    <row r="278" spans="6:53" x14ac:dyDescent="0.25">
      <c r="AJ278" s="211"/>
      <c r="AK278" s="211"/>
      <c r="AL278" s="212"/>
      <c r="AM278" s="211"/>
      <c r="AN278" s="211"/>
      <c r="AO278" s="212"/>
      <c r="AP278" s="211"/>
      <c r="AQ278" s="211"/>
      <c r="AR278" s="326"/>
      <c r="AS278" s="211"/>
      <c r="AT278" s="211"/>
      <c r="AU278" s="212"/>
      <c r="AV278" s="211"/>
      <c r="AW278" s="211"/>
      <c r="AX278" s="317"/>
      <c r="AY278" s="212"/>
    </row>
    <row r="279" spans="6:53" x14ac:dyDescent="0.25">
      <c r="AJ279" s="211"/>
      <c r="AK279" s="211"/>
      <c r="AL279" s="212"/>
      <c r="AM279" s="211"/>
      <c r="AN279" s="211"/>
      <c r="AO279" s="212"/>
      <c r="AP279" s="211"/>
      <c r="AQ279" s="211"/>
      <c r="AR279" s="326"/>
      <c r="AS279" s="211"/>
      <c r="AT279" s="211"/>
      <c r="AU279" s="212"/>
      <c r="AV279" s="211"/>
      <c r="AW279" s="211"/>
      <c r="AX279" s="317"/>
      <c r="AY279" s="212"/>
    </row>
    <row r="280" spans="6:53" x14ac:dyDescent="0.25">
      <c r="AJ280" s="211"/>
      <c r="AK280" s="211"/>
      <c r="AL280" s="212"/>
      <c r="AM280" s="211"/>
      <c r="AN280" s="211"/>
      <c r="AO280" s="212"/>
      <c r="AP280" s="211"/>
      <c r="AQ280" s="211"/>
      <c r="AR280" s="326"/>
      <c r="AS280" s="211"/>
      <c r="AT280" s="211"/>
      <c r="AU280" s="212"/>
      <c r="AV280" s="211"/>
      <c r="AW280" s="211"/>
      <c r="AX280" s="317"/>
      <c r="AY280" s="212"/>
    </row>
    <row r="281" spans="6:53" x14ac:dyDescent="0.25">
      <c r="AJ281" s="211"/>
      <c r="AK281" s="211"/>
      <c r="AL281" s="212"/>
      <c r="AM281" s="211"/>
      <c r="AN281" s="211"/>
      <c r="AO281" s="212"/>
      <c r="AP281" s="211"/>
      <c r="AQ281" s="211"/>
      <c r="AR281" s="326"/>
      <c r="AS281" s="211"/>
      <c r="AT281" s="211"/>
      <c r="AU281" s="212"/>
      <c r="AV281" s="211"/>
      <c r="AW281" s="211"/>
      <c r="AX281" s="317"/>
      <c r="AY281" s="212"/>
    </row>
    <row r="282" spans="6:53" x14ac:dyDescent="0.25">
      <c r="AJ282" s="211"/>
      <c r="AK282" s="211"/>
      <c r="AL282" s="212"/>
      <c r="AM282" s="211"/>
      <c r="AN282" s="211"/>
      <c r="AO282" s="212"/>
      <c r="AP282" s="211"/>
      <c r="AQ282" s="211"/>
      <c r="AR282" s="326"/>
      <c r="AS282" s="211"/>
      <c r="AT282" s="211"/>
      <c r="AU282" s="212"/>
      <c r="AV282" s="211"/>
      <c r="AW282" s="211"/>
      <c r="AX282" s="317"/>
      <c r="AY282" s="212"/>
    </row>
    <row r="283" spans="6:53" x14ac:dyDescent="0.25">
      <c r="AJ283" s="211"/>
      <c r="AK283" s="211"/>
      <c r="AL283" s="212"/>
      <c r="AM283" s="211"/>
      <c r="AN283" s="211"/>
      <c r="AO283" s="212"/>
      <c r="AP283" s="211"/>
      <c r="AQ283" s="211"/>
      <c r="AR283" s="326"/>
      <c r="AS283" s="211"/>
      <c r="AT283" s="211"/>
      <c r="AU283" s="212"/>
      <c r="AV283" s="211"/>
      <c r="AW283" s="211"/>
      <c r="AX283" s="317"/>
      <c r="AY283" s="212"/>
    </row>
    <row r="284" spans="6:53" x14ac:dyDescent="0.25">
      <c r="AJ284" s="211"/>
      <c r="AK284" s="211"/>
      <c r="AL284" s="212"/>
      <c r="AM284" s="211"/>
      <c r="AN284" s="211"/>
      <c r="AO284" s="212"/>
      <c r="AP284" s="211"/>
      <c r="AQ284" s="211"/>
      <c r="AR284" s="326"/>
      <c r="AS284" s="211"/>
      <c r="AT284" s="211"/>
      <c r="AU284" s="212"/>
      <c r="AV284" s="211"/>
      <c r="AW284" s="211"/>
      <c r="AX284" s="317"/>
      <c r="AY284" s="212"/>
    </row>
    <row r="285" spans="6:53" x14ac:dyDescent="0.25">
      <c r="AJ285" s="211"/>
      <c r="AK285" s="211"/>
      <c r="AL285" s="212"/>
      <c r="AM285" s="211"/>
      <c r="AN285" s="211"/>
      <c r="AO285" s="212"/>
      <c r="AP285" s="211"/>
      <c r="AQ285" s="211"/>
      <c r="AR285" s="326"/>
      <c r="AS285" s="211"/>
      <c r="AT285" s="211"/>
      <c r="AU285" s="212"/>
      <c r="AV285" s="211"/>
      <c r="AW285" s="211"/>
      <c r="AX285" s="317"/>
      <c r="AY285" s="212"/>
    </row>
    <row r="286" spans="6:53" customFormat="1" ht="14.25" customHeight="1" x14ac:dyDescent="0.25">
      <c r="F286" s="214"/>
      <c r="AI286" s="305"/>
      <c r="AJ286" s="211"/>
      <c r="AK286" s="211"/>
      <c r="AL286" s="212"/>
      <c r="AM286" s="211"/>
      <c r="AN286" s="211"/>
      <c r="AO286" s="212"/>
      <c r="AP286" s="211"/>
      <c r="AQ286" s="211"/>
      <c r="AR286" s="326"/>
      <c r="AS286" s="211"/>
      <c r="AT286" s="211"/>
      <c r="AU286" s="212"/>
      <c r="AV286" s="211"/>
      <c r="AW286" s="211"/>
      <c r="AX286" s="317"/>
      <c r="BA286" s="219"/>
    </row>
    <row r="287" spans="6:53" customFormat="1" x14ac:dyDescent="0.25">
      <c r="F287" s="214"/>
      <c r="AI287" s="305"/>
      <c r="AJ287" s="211"/>
      <c r="AK287" s="211"/>
      <c r="AL287" s="212"/>
      <c r="AM287" s="211"/>
      <c r="AN287" s="211"/>
      <c r="AO287" s="212"/>
      <c r="AP287" s="211"/>
      <c r="AQ287" s="211"/>
      <c r="AR287" s="326"/>
      <c r="AS287" s="211"/>
      <c r="AT287" s="211"/>
      <c r="AU287" s="212"/>
      <c r="AV287" s="211"/>
      <c r="AW287" s="211"/>
      <c r="AX287" s="317"/>
      <c r="BA287" s="219"/>
    </row>
    <row r="288" spans="6:53" customFormat="1" x14ac:dyDescent="0.25">
      <c r="F288" s="214"/>
      <c r="AI288" s="305"/>
      <c r="AJ288" s="211"/>
      <c r="AK288" s="211"/>
      <c r="AL288" s="212"/>
      <c r="AM288" s="211"/>
      <c r="AN288" s="211"/>
      <c r="AO288" s="212"/>
      <c r="AP288" s="211"/>
      <c r="AQ288" s="211"/>
      <c r="AR288" s="326"/>
      <c r="AS288" s="211"/>
      <c r="AT288" s="211"/>
      <c r="AU288" s="212"/>
      <c r="AV288" s="211"/>
      <c r="AW288" s="211"/>
      <c r="AX288" s="317"/>
      <c r="BA288" s="219"/>
    </row>
    <row r="289" spans="6:53" customFormat="1" x14ac:dyDescent="0.25">
      <c r="F289" s="214"/>
      <c r="AI289" s="305"/>
      <c r="AJ289" s="211"/>
      <c r="AK289" s="211"/>
      <c r="AL289" s="212"/>
      <c r="AM289" s="211"/>
      <c r="AN289" s="211"/>
      <c r="AO289" s="212"/>
      <c r="AP289" s="211"/>
      <c r="AQ289" s="211"/>
      <c r="AR289" s="326"/>
      <c r="AS289" s="211"/>
      <c r="AT289" s="211"/>
      <c r="AU289" s="212"/>
      <c r="AV289" s="211"/>
      <c r="AW289" s="211"/>
      <c r="AX289" s="317"/>
      <c r="BA289" s="219"/>
    </row>
    <row r="290" spans="6:53" customFormat="1" x14ac:dyDescent="0.25">
      <c r="F290" s="214"/>
      <c r="AI290" s="305"/>
      <c r="AJ290" s="211"/>
      <c r="AK290" s="211"/>
      <c r="AL290" s="212"/>
      <c r="AM290" s="211"/>
      <c r="AN290" s="211"/>
      <c r="AO290" s="212"/>
      <c r="AP290" s="211"/>
      <c r="AQ290" s="211"/>
      <c r="AR290" s="326"/>
      <c r="AS290" s="211"/>
      <c r="AT290" s="211"/>
      <c r="AU290" s="212"/>
      <c r="AV290" s="211"/>
      <c r="AW290" s="211"/>
      <c r="AX290" s="317"/>
      <c r="BA290" s="219"/>
    </row>
    <row r="291" spans="6:53" customFormat="1" x14ac:dyDescent="0.25">
      <c r="F291" s="214"/>
      <c r="AI291" s="305"/>
      <c r="AJ291" s="211"/>
      <c r="AK291" s="211"/>
      <c r="AL291" s="212"/>
      <c r="AM291" s="211"/>
      <c r="AN291" s="211"/>
      <c r="AO291" s="212"/>
      <c r="AP291" s="211"/>
      <c r="AQ291" s="211"/>
      <c r="AR291" s="326"/>
      <c r="AS291" s="211"/>
      <c r="AT291" s="211"/>
      <c r="AU291" s="212"/>
      <c r="AV291" s="211"/>
      <c r="AW291" s="211"/>
      <c r="AX291" s="317"/>
      <c r="BA291" s="219"/>
    </row>
    <row r="292" spans="6:53" customFormat="1" x14ac:dyDescent="0.25">
      <c r="F292" s="214"/>
      <c r="AI292" s="305"/>
      <c r="AJ292" s="211"/>
      <c r="AK292" s="211"/>
      <c r="AL292" s="212"/>
      <c r="AM292" s="211"/>
      <c r="AN292" s="211"/>
      <c r="AO292" s="212"/>
      <c r="AP292" s="211"/>
      <c r="AQ292" s="211"/>
      <c r="AR292" s="326"/>
      <c r="AS292" s="211"/>
      <c r="AT292" s="211"/>
      <c r="AU292" s="212"/>
      <c r="AV292" s="211"/>
      <c r="AW292" s="211"/>
      <c r="AX292" s="317"/>
      <c r="BA292" s="219"/>
    </row>
    <row r="293" spans="6:53" customFormat="1" x14ac:dyDescent="0.25">
      <c r="F293" s="214"/>
      <c r="AI293" s="305"/>
      <c r="AJ293" s="211"/>
      <c r="AK293" s="211"/>
      <c r="AL293" s="212"/>
      <c r="AM293" s="211"/>
      <c r="AN293" s="211"/>
      <c r="AO293" s="212"/>
      <c r="AP293" s="211"/>
      <c r="AQ293" s="211"/>
      <c r="AR293" s="326"/>
      <c r="AS293" s="211"/>
      <c r="AT293" s="211"/>
      <c r="AU293" s="212"/>
      <c r="AV293" s="211"/>
      <c r="AW293" s="211"/>
      <c r="AX293" s="317"/>
      <c r="BA293" s="219"/>
    </row>
    <row r="294" spans="6:53" customFormat="1" x14ac:dyDescent="0.25">
      <c r="F294" s="214"/>
      <c r="AI294" s="305"/>
      <c r="AJ294" s="211"/>
      <c r="AK294" s="211"/>
      <c r="AL294" s="212"/>
      <c r="AM294" s="211"/>
      <c r="AN294" s="211"/>
      <c r="AO294" s="212"/>
      <c r="AP294" s="211"/>
      <c r="AQ294" s="211"/>
      <c r="AR294" s="326"/>
      <c r="AS294" s="211"/>
      <c r="AT294" s="211"/>
      <c r="AU294" s="212"/>
      <c r="AV294" s="211"/>
      <c r="AW294" s="211"/>
      <c r="AX294" s="317"/>
      <c r="BA294" s="219"/>
    </row>
    <row r="295" spans="6:53" customFormat="1" x14ac:dyDescent="0.25">
      <c r="F295" s="214"/>
      <c r="AI295" s="305"/>
      <c r="AJ295" s="211"/>
      <c r="AK295" s="211"/>
      <c r="AL295" s="212"/>
      <c r="AM295" s="211"/>
      <c r="AN295" s="211"/>
      <c r="AO295" s="212"/>
      <c r="AP295" s="211"/>
      <c r="AQ295" s="211"/>
      <c r="AR295" s="326"/>
      <c r="AS295" s="211"/>
      <c r="AT295" s="211"/>
      <c r="AU295" s="212"/>
      <c r="AV295" s="211"/>
      <c r="AW295" s="211"/>
      <c r="AX295" s="317"/>
      <c r="BA295" s="219"/>
    </row>
    <row r="296" spans="6:53" customFormat="1" x14ac:dyDescent="0.25">
      <c r="F296" s="214"/>
      <c r="AI296" s="305"/>
      <c r="AJ296" s="211"/>
      <c r="AK296" s="211"/>
      <c r="AL296" s="212"/>
      <c r="AM296" s="211"/>
      <c r="AN296" s="211"/>
      <c r="AO296" s="212"/>
      <c r="AP296" s="211"/>
      <c r="AQ296" s="211"/>
      <c r="AR296" s="326"/>
      <c r="AS296" s="211"/>
      <c r="AT296" s="211"/>
      <c r="AU296" s="212"/>
      <c r="AV296" s="211"/>
      <c r="AW296" s="211"/>
      <c r="AX296" s="317"/>
      <c r="BA296" s="219"/>
    </row>
    <row r="297" spans="6:53" customFormat="1" x14ac:dyDescent="0.25">
      <c r="F297" s="214"/>
      <c r="AI297" s="305"/>
      <c r="AJ297" s="211"/>
      <c r="AK297" s="211"/>
      <c r="AL297" s="212"/>
      <c r="AM297" s="211"/>
      <c r="AN297" s="211"/>
      <c r="AO297" s="212"/>
      <c r="AP297" s="211"/>
      <c r="AQ297" s="211"/>
      <c r="AR297" s="326"/>
      <c r="AS297" s="211"/>
      <c r="AT297" s="211"/>
      <c r="AU297" s="212"/>
      <c r="AV297" s="211"/>
      <c r="AW297" s="211"/>
      <c r="AX297" s="317"/>
      <c r="BA297" s="219"/>
    </row>
    <row r="298" spans="6:53" customFormat="1" x14ac:dyDescent="0.25">
      <c r="F298" s="214"/>
      <c r="AI298" s="305"/>
      <c r="AJ298" s="211"/>
      <c r="AK298" s="211"/>
      <c r="AL298" s="212"/>
      <c r="AM298" s="211"/>
      <c r="AN298" s="211"/>
      <c r="AO298" s="212"/>
      <c r="AP298" s="211"/>
      <c r="AQ298" s="211"/>
      <c r="AR298" s="326"/>
      <c r="AS298" s="211"/>
      <c r="AT298" s="211"/>
      <c r="AU298" s="212"/>
      <c r="AV298" s="211"/>
      <c r="AW298" s="211"/>
      <c r="AX298" s="317"/>
      <c r="BA298" s="219"/>
    </row>
    <row r="299" spans="6:53" customFormat="1" x14ac:dyDescent="0.25">
      <c r="F299" s="214"/>
      <c r="AI299" s="305"/>
      <c r="AJ299" s="211"/>
      <c r="AK299" s="211"/>
      <c r="AL299" s="212"/>
      <c r="AM299" s="211"/>
      <c r="AN299" s="211"/>
      <c r="AO299" s="212"/>
      <c r="AP299" s="211"/>
      <c r="AQ299" s="211"/>
      <c r="AR299" s="326"/>
      <c r="AS299" s="211"/>
      <c r="AT299" s="211"/>
      <c r="AU299" s="212"/>
      <c r="AV299" s="211"/>
      <c r="AW299" s="211"/>
      <c r="AX299" s="317"/>
      <c r="BA299" s="219"/>
    </row>
    <row r="300" spans="6:53" customFormat="1" x14ac:dyDescent="0.25">
      <c r="F300" s="214"/>
      <c r="AI300" s="305"/>
      <c r="AJ300" s="211"/>
      <c r="AK300" s="211"/>
      <c r="AL300" s="212"/>
      <c r="AM300" s="211"/>
      <c r="AN300" s="211"/>
      <c r="AO300" s="212"/>
      <c r="AP300" s="211"/>
      <c r="AQ300" s="211"/>
      <c r="AR300" s="326"/>
      <c r="AS300" s="211"/>
      <c r="AT300" s="211"/>
      <c r="AU300" s="212"/>
      <c r="AV300" s="211"/>
      <c r="AW300" s="211"/>
      <c r="AX300" s="317"/>
      <c r="BA300" s="219"/>
    </row>
    <row r="301" spans="6:53" customFormat="1" x14ac:dyDescent="0.25">
      <c r="F301" s="214"/>
      <c r="AI301" s="305"/>
      <c r="AJ301" s="211"/>
      <c r="AK301" s="211"/>
      <c r="AL301" s="212"/>
      <c r="AM301" s="211"/>
      <c r="AN301" s="211"/>
      <c r="AO301" s="212"/>
      <c r="AP301" s="211"/>
      <c r="AQ301" s="211"/>
      <c r="AR301" s="326"/>
      <c r="AS301" s="211"/>
      <c r="AT301" s="211"/>
      <c r="AU301" s="212"/>
      <c r="AV301" s="211"/>
      <c r="AW301" s="211"/>
      <c r="AX301" s="317"/>
      <c r="BA301" s="219"/>
    </row>
    <row r="302" spans="6:53" customFormat="1" x14ac:dyDescent="0.25">
      <c r="F302" s="214"/>
      <c r="AI302" s="305"/>
      <c r="AJ302" s="211"/>
      <c r="AK302" s="211"/>
      <c r="AL302" s="212"/>
      <c r="AM302" s="211"/>
      <c r="AN302" s="211"/>
      <c r="AO302" s="212"/>
      <c r="AP302" s="211"/>
      <c r="AQ302" s="211"/>
      <c r="AR302" s="326"/>
      <c r="AS302" s="211"/>
      <c r="AT302" s="211"/>
      <c r="AU302" s="212"/>
      <c r="AV302" s="211"/>
      <c r="AW302" s="211"/>
      <c r="AX302" s="317"/>
      <c r="BA302" s="219"/>
    </row>
    <row r="303" spans="6:53" customFormat="1" x14ac:dyDescent="0.25">
      <c r="F303" s="214"/>
      <c r="AI303" s="305"/>
      <c r="AJ303" s="211"/>
      <c r="AK303" s="211"/>
      <c r="AL303" s="212"/>
      <c r="AM303" s="211"/>
      <c r="AN303" s="211"/>
      <c r="AO303" s="212"/>
      <c r="AP303" s="211"/>
      <c r="AQ303" s="211"/>
      <c r="AR303" s="326"/>
      <c r="AS303" s="211"/>
      <c r="AT303" s="211"/>
      <c r="AU303" s="212"/>
      <c r="AV303" s="211"/>
      <c r="AW303" s="211"/>
      <c r="AX303" s="317"/>
      <c r="BA303" s="219"/>
    </row>
    <row r="304" spans="6:53" customFormat="1" x14ac:dyDescent="0.25">
      <c r="F304" s="214"/>
      <c r="AI304" s="305"/>
      <c r="AJ304" s="211"/>
      <c r="AK304" s="211"/>
      <c r="AL304" s="212"/>
      <c r="AM304" s="211"/>
      <c r="AN304" s="211"/>
      <c r="AO304" s="212"/>
      <c r="AP304" s="211"/>
      <c r="AQ304" s="211"/>
      <c r="AR304" s="326"/>
      <c r="AS304" s="211"/>
      <c r="AT304" s="211"/>
      <c r="AU304" s="212"/>
      <c r="AV304" s="211"/>
      <c r="AW304" s="211"/>
      <c r="AX304" s="317"/>
      <c r="BA304" s="219"/>
    </row>
    <row r="305" spans="6:53" customFormat="1" x14ac:dyDescent="0.25">
      <c r="F305" s="214"/>
      <c r="AI305" s="305"/>
      <c r="AJ305" s="211"/>
      <c r="AK305" s="211"/>
      <c r="AL305" s="212"/>
      <c r="AM305" s="211"/>
      <c r="AN305" s="211"/>
      <c r="AO305" s="212"/>
      <c r="AP305" s="211"/>
      <c r="AQ305" s="211"/>
      <c r="AR305" s="326"/>
      <c r="AS305" s="211"/>
      <c r="AT305" s="211"/>
      <c r="AU305" s="212"/>
      <c r="AV305" s="211"/>
      <c r="AW305" s="211"/>
      <c r="AX305" s="317"/>
      <c r="BA305" s="219"/>
    </row>
    <row r="306" spans="6:53" customFormat="1" x14ac:dyDescent="0.25">
      <c r="F306" s="214"/>
      <c r="AI306" s="305"/>
      <c r="AJ306" s="211"/>
      <c r="AK306" s="211"/>
      <c r="AL306" s="212"/>
      <c r="AM306" s="211"/>
      <c r="AN306" s="211"/>
      <c r="AO306" s="212"/>
      <c r="AP306" s="211"/>
      <c r="AQ306" s="211"/>
      <c r="AR306" s="326"/>
      <c r="AS306" s="211"/>
      <c r="AT306" s="211"/>
      <c r="AU306" s="212"/>
      <c r="AV306" s="211"/>
      <c r="AW306" s="211"/>
      <c r="AX306" s="317"/>
      <c r="BA306" s="219"/>
    </row>
    <row r="307" spans="6:53" customFormat="1" x14ac:dyDescent="0.25">
      <c r="F307" s="214"/>
      <c r="AI307" s="305"/>
      <c r="AJ307" s="211"/>
      <c r="AK307" s="211"/>
      <c r="AL307" s="212"/>
      <c r="AM307" s="211"/>
      <c r="AN307" s="211"/>
      <c r="AO307" s="212"/>
      <c r="AP307" s="211"/>
      <c r="AQ307" s="211"/>
      <c r="AR307" s="326"/>
      <c r="AS307" s="211"/>
      <c r="AT307" s="211"/>
      <c r="AU307" s="212"/>
      <c r="AV307" s="211"/>
      <c r="AW307" s="211"/>
      <c r="AX307" s="317"/>
      <c r="BA307" s="219"/>
    </row>
    <row r="308" spans="6:53" customFormat="1" x14ac:dyDescent="0.25">
      <c r="F308" s="214"/>
      <c r="AI308" s="305"/>
      <c r="AJ308" s="211"/>
      <c r="AK308" s="211"/>
      <c r="AL308" s="212"/>
      <c r="AM308" s="211"/>
      <c r="AN308" s="211"/>
      <c r="AO308" s="212"/>
      <c r="AP308" s="211"/>
      <c r="AQ308" s="211"/>
      <c r="AR308" s="326"/>
      <c r="AS308" s="211"/>
      <c r="AT308" s="211"/>
      <c r="AU308" s="212"/>
      <c r="AV308" s="211"/>
      <c r="AW308" s="211"/>
      <c r="AX308" s="317"/>
      <c r="BA308" s="219"/>
    </row>
    <row r="309" spans="6:53" customFormat="1" x14ac:dyDescent="0.25">
      <c r="F309" s="214"/>
      <c r="AI309" s="305"/>
      <c r="AJ309" s="211"/>
      <c r="AK309" s="211"/>
      <c r="AL309" s="212"/>
      <c r="AM309" s="211"/>
      <c r="AN309" s="211"/>
      <c r="AO309" s="212"/>
      <c r="AP309" s="211"/>
      <c r="AQ309" s="211"/>
      <c r="AR309" s="326"/>
      <c r="AS309" s="211"/>
      <c r="AT309" s="211"/>
      <c r="AU309" s="212"/>
      <c r="AV309" s="211"/>
      <c r="AW309" s="211"/>
      <c r="AX309" s="317"/>
      <c r="BA309" s="219"/>
    </row>
    <row r="310" spans="6:53" customFormat="1" x14ac:dyDescent="0.25">
      <c r="F310" s="214"/>
      <c r="AI310" s="305"/>
      <c r="AJ310" s="211"/>
      <c r="AK310" s="211"/>
      <c r="AL310" s="212"/>
      <c r="AM310" s="211"/>
      <c r="AN310" s="211"/>
      <c r="AO310" s="212"/>
      <c r="AP310" s="211"/>
      <c r="AQ310" s="211"/>
      <c r="AR310" s="326"/>
      <c r="AS310" s="211"/>
      <c r="AT310" s="211"/>
      <c r="AU310" s="212"/>
      <c r="AV310" s="211"/>
      <c r="AW310" s="211"/>
      <c r="AX310" s="317"/>
      <c r="BA310" s="219"/>
    </row>
    <row r="311" spans="6:53" customFormat="1" x14ac:dyDescent="0.25">
      <c r="F311" s="214"/>
      <c r="AI311" s="305"/>
      <c r="AJ311" s="211"/>
      <c r="AK311" s="211"/>
      <c r="AL311" s="212"/>
      <c r="AM311" s="211"/>
      <c r="AN311" s="211"/>
      <c r="AO311" s="212"/>
      <c r="AP311" s="211"/>
      <c r="AQ311" s="211"/>
      <c r="AR311" s="326"/>
      <c r="AS311" s="211"/>
      <c r="AT311" s="211"/>
      <c r="AU311" s="212"/>
      <c r="AV311" s="211"/>
      <c r="AW311" s="211"/>
      <c r="AX311" s="317"/>
      <c r="BA311" s="219"/>
    </row>
    <row r="312" spans="6:53" customFormat="1" x14ac:dyDescent="0.25">
      <c r="F312" s="214"/>
      <c r="AI312" s="305"/>
      <c r="AJ312" s="211"/>
      <c r="AK312" s="211"/>
      <c r="AL312" s="212"/>
      <c r="AM312" s="211"/>
      <c r="AN312" s="211"/>
      <c r="AO312" s="212"/>
      <c r="AP312" s="211"/>
      <c r="AQ312" s="211"/>
      <c r="AR312" s="326"/>
      <c r="AS312" s="211"/>
      <c r="AT312" s="211"/>
      <c r="AU312" s="212"/>
      <c r="AV312" s="211"/>
      <c r="AW312" s="211"/>
      <c r="AX312" s="317"/>
      <c r="BA312" s="219"/>
    </row>
    <row r="313" spans="6:53" customFormat="1" x14ac:dyDescent="0.25">
      <c r="F313" s="214"/>
      <c r="AI313" s="305"/>
      <c r="AJ313" s="211"/>
      <c r="AK313" s="211"/>
      <c r="AL313" s="212"/>
      <c r="AM313" s="211"/>
      <c r="AN313" s="211"/>
      <c r="AO313" s="212"/>
      <c r="AP313" s="211"/>
      <c r="AQ313" s="211"/>
      <c r="AR313" s="326"/>
      <c r="AS313" s="211"/>
      <c r="AT313" s="211"/>
      <c r="AU313" s="212"/>
      <c r="AV313" s="211"/>
      <c r="AW313" s="211"/>
      <c r="AX313" s="317"/>
      <c r="BA313" s="219"/>
    </row>
    <row r="314" spans="6:53" customFormat="1" x14ac:dyDescent="0.25">
      <c r="F314" s="214"/>
      <c r="AI314" s="305"/>
      <c r="AJ314" s="211"/>
      <c r="AK314" s="211"/>
      <c r="AL314" s="212"/>
      <c r="AM314" s="211"/>
      <c r="AN314" s="211"/>
      <c r="AO314" s="212"/>
      <c r="AP314" s="211"/>
      <c r="AQ314" s="211"/>
      <c r="AR314" s="326"/>
      <c r="AS314" s="211"/>
      <c r="AT314" s="211"/>
      <c r="AU314" s="212"/>
      <c r="AV314" s="211"/>
      <c r="AW314" s="211"/>
      <c r="AX314" s="317"/>
      <c r="BA314" s="219"/>
    </row>
    <row r="315" spans="6:53" customFormat="1" x14ac:dyDescent="0.25">
      <c r="F315" s="214"/>
      <c r="AI315" s="305"/>
      <c r="AJ315" s="211"/>
      <c r="AK315" s="211"/>
      <c r="AL315" s="212"/>
      <c r="AM315" s="211"/>
      <c r="AN315" s="211"/>
      <c r="AO315" s="212"/>
      <c r="AP315" s="211"/>
      <c r="AQ315" s="211"/>
      <c r="AR315" s="326"/>
      <c r="AS315" s="211"/>
      <c r="AT315" s="211"/>
      <c r="AU315" s="212"/>
      <c r="AV315" s="211"/>
      <c r="AW315" s="211"/>
      <c r="AX315" s="317"/>
      <c r="BA315" s="219"/>
    </row>
    <row r="316" spans="6:53" customFormat="1" x14ac:dyDescent="0.25">
      <c r="F316" s="214"/>
      <c r="AI316" s="305"/>
      <c r="AJ316" s="211"/>
      <c r="AK316" s="211"/>
      <c r="AL316" s="212"/>
      <c r="AM316" s="211"/>
      <c r="AN316" s="211"/>
      <c r="AO316" s="212"/>
      <c r="AP316" s="211"/>
      <c r="AQ316" s="211"/>
      <c r="AR316" s="326"/>
      <c r="AS316" s="211"/>
      <c r="AT316" s="211"/>
      <c r="AU316" s="212"/>
      <c r="AV316" s="211"/>
      <c r="AW316" s="211"/>
      <c r="AX316" s="317"/>
      <c r="BA316" s="219"/>
    </row>
    <row r="317" spans="6:53" customFormat="1" x14ac:dyDescent="0.25">
      <c r="F317" s="214"/>
      <c r="AI317" s="305"/>
      <c r="AJ317" s="211"/>
      <c r="AK317" s="211"/>
      <c r="AL317" s="212"/>
      <c r="AM317" s="211"/>
      <c r="AN317" s="211"/>
      <c r="AO317" s="212"/>
      <c r="AP317" s="211"/>
      <c r="AQ317" s="211"/>
      <c r="AR317" s="326"/>
      <c r="AS317" s="211"/>
      <c r="AT317" s="211"/>
      <c r="AU317" s="212"/>
      <c r="AV317" s="211"/>
      <c r="AW317" s="211"/>
      <c r="AX317" s="317"/>
      <c r="BA317" s="219"/>
    </row>
    <row r="318" spans="6:53" customFormat="1" x14ac:dyDescent="0.25">
      <c r="F318" s="214"/>
      <c r="AI318" s="305"/>
      <c r="AJ318" s="211"/>
      <c r="AK318" s="211"/>
      <c r="AL318" s="212"/>
      <c r="AM318" s="211"/>
      <c r="AN318" s="211"/>
      <c r="AO318" s="212"/>
      <c r="AP318" s="211"/>
      <c r="AQ318" s="211"/>
      <c r="AR318" s="326"/>
      <c r="AS318" s="211"/>
      <c r="AT318" s="211"/>
      <c r="AU318" s="212"/>
      <c r="AV318" s="211"/>
      <c r="AW318" s="211"/>
      <c r="AX318" s="317"/>
      <c r="BA318" s="219"/>
    </row>
    <row r="319" spans="6:53" customFormat="1" x14ac:dyDescent="0.25">
      <c r="F319" s="214"/>
      <c r="AI319" s="305"/>
      <c r="AJ319" s="211"/>
      <c r="AK319" s="211"/>
      <c r="AL319" s="212"/>
      <c r="AM319" s="211"/>
      <c r="AN319" s="211"/>
      <c r="AO319" s="212"/>
      <c r="AP319" s="211"/>
      <c r="AQ319" s="211"/>
      <c r="AR319" s="326"/>
      <c r="AS319" s="211"/>
      <c r="AT319" s="211"/>
      <c r="AU319" s="212"/>
      <c r="AV319" s="211"/>
      <c r="AW319" s="211"/>
      <c r="AX319" s="317"/>
      <c r="BA319" s="219"/>
    </row>
    <row r="320" spans="6:53" customFormat="1" x14ac:dyDescent="0.25">
      <c r="F320" s="214"/>
      <c r="AI320" s="305"/>
      <c r="AJ320" s="211"/>
      <c r="AK320" s="211"/>
      <c r="AL320" s="212"/>
      <c r="AM320" s="211"/>
      <c r="AN320" s="211"/>
      <c r="AO320" s="212"/>
      <c r="AP320" s="211"/>
      <c r="AQ320" s="211"/>
      <c r="AR320" s="326"/>
      <c r="AS320" s="211"/>
      <c r="AT320" s="211"/>
      <c r="AU320" s="212"/>
      <c r="AV320" s="211"/>
      <c r="AW320" s="211"/>
      <c r="AX320" s="317"/>
      <c r="BA320" s="219"/>
    </row>
    <row r="321" spans="6:53" customFormat="1" x14ac:dyDescent="0.25">
      <c r="F321" s="214"/>
      <c r="AI321" s="305"/>
      <c r="AJ321" s="211"/>
      <c r="AK321" s="211"/>
      <c r="AL321" s="212"/>
      <c r="AM321" s="211"/>
      <c r="AN321" s="211"/>
      <c r="AO321" s="212"/>
      <c r="AP321" s="211"/>
      <c r="AQ321" s="211"/>
      <c r="AR321" s="326"/>
      <c r="AS321" s="211"/>
      <c r="AT321" s="211"/>
      <c r="AU321" s="212"/>
      <c r="AV321" s="211"/>
      <c r="AW321" s="211"/>
      <c r="AX321" s="317"/>
      <c r="BA321" s="219"/>
    </row>
    <row r="322" spans="6:53" customFormat="1" x14ac:dyDescent="0.25">
      <c r="F322" s="214"/>
      <c r="AI322" s="305"/>
      <c r="AJ322" s="211"/>
      <c r="AK322" s="211"/>
      <c r="AL322" s="212"/>
      <c r="AM322" s="211"/>
      <c r="AN322" s="211"/>
      <c r="AO322" s="212"/>
      <c r="AP322" s="211"/>
      <c r="AQ322" s="211"/>
      <c r="AR322" s="326"/>
      <c r="AS322" s="211"/>
      <c r="AT322" s="211"/>
      <c r="AU322" s="212"/>
      <c r="AV322" s="211"/>
      <c r="AW322" s="211"/>
      <c r="AX322" s="317"/>
      <c r="BA322" s="219"/>
    </row>
    <row r="323" spans="6:53" customFormat="1" x14ac:dyDescent="0.25">
      <c r="F323" s="214"/>
      <c r="AI323" s="305"/>
      <c r="AJ323" s="211"/>
      <c r="AK323" s="211"/>
      <c r="AL323" s="212"/>
      <c r="AM323" s="211"/>
      <c r="AN323" s="211"/>
      <c r="AO323" s="212"/>
      <c r="AP323" s="211"/>
      <c r="AQ323" s="211"/>
      <c r="AR323" s="326"/>
      <c r="AS323" s="211"/>
      <c r="AT323" s="211"/>
      <c r="AU323" s="212"/>
      <c r="AV323" s="211"/>
      <c r="AW323" s="211"/>
      <c r="AX323" s="317"/>
      <c r="BA323" s="219"/>
    </row>
    <row r="324" spans="6:53" customFormat="1" x14ac:dyDescent="0.25">
      <c r="F324" s="214"/>
      <c r="AI324" s="305"/>
      <c r="AJ324" s="211"/>
      <c r="AK324" s="211"/>
      <c r="AL324" s="212"/>
      <c r="AM324" s="211"/>
      <c r="AN324" s="211"/>
      <c r="AO324" s="212"/>
      <c r="AP324" s="211"/>
      <c r="AQ324" s="211"/>
      <c r="AR324" s="326"/>
      <c r="AS324" s="211"/>
      <c r="AT324" s="211"/>
      <c r="AU324" s="212"/>
      <c r="AV324" s="211"/>
      <c r="AW324" s="211"/>
      <c r="AX324" s="317"/>
      <c r="BA324" s="219"/>
    </row>
    <row r="325" spans="6:53" customFormat="1" x14ac:dyDescent="0.25">
      <c r="F325" s="214"/>
      <c r="AI325" s="305"/>
      <c r="AJ325" s="211"/>
      <c r="AK325" s="211"/>
      <c r="AL325" s="212"/>
      <c r="AM325" s="211"/>
      <c r="AN325" s="211"/>
      <c r="AO325" s="212"/>
      <c r="AP325" s="211"/>
      <c r="AQ325" s="211"/>
      <c r="AR325" s="326"/>
      <c r="AS325" s="211"/>
      <c r="AT325" s="211"/>
      <c r="AU325" s="212"/>
      <c r="AV325" s="211"/>
      <c r="AW325" s="211"/>
      <c r="AX325" s="317"/>
      <c r="BA325" s="219"/>
    </row>
    <row r="326" spans="6:53" customFormat="1" x14ac:dyDescent="0.25">
      <c r="F326" s="214"/>
      <c r="AI326" s="305"/>
      <c r="AJ326" s="211"/>
      <c r="AK326" s="211"/>
      <c r="AL326" s="212"/>
      <c r="AM326" s="211"/>
      <c r="AN326" s="211"/>
      <c r="AO326" s="212"/>
      <c r="AP326" s="211"/>
      <c r="AQ326" s="211"/>
      <c r="AR326" s="326"/>
      <c r="AS326" s="211"/>
      <c r="AT326" s="211"/>
      <c r="AU326" s="212"/>
      <c r="AV326" s="211"/>
      <c r="AW326" s="211"/>
      <c r="AX326" s="317"/>
      <c r="BA326" s="219"/>
    </row>
    <row r="327" spans="6:53" customFormat="1" x14ac:dyDescent="0.25">
      <c r="F327" s="214"/>
      <c r="AI327" s="305"/>
      <c r="AJ327" s="211"/>
      <c r="AK327" s="211"/>
      <c r="AL327" s="212"/>
      <c r="AM327" s="211"/>
      <c r="AN327" s="211"/>
      <c r="AO327" s="212"/>
      <c r="AP327" s="211"/>
      <c r="AQ327" s="211"/>
      <c r="AR327" s="326"/>
      <c r="AS327" s="211"/>
      <c r="AT327" s="211"/>
      <c r="AU327" s="212"/>
      <c r="AV327" s="211"/>
      <c r="AW327" s="211"/>
      <c r="AX327" s="317"/>
      <c r="BA327" s="219"/>
    </row>
    <row r="328" spans="6:53" customFormat="1" x14ac:dyDescent="0.25">
      <c r="F328" s="214"/>
      <c r="AI328" s="305"/>
      <c r="AJ328" s="211"/>
      <c r="AK328" s="211"/>
      <c r="AL328" s="212"/>
      <c r="AM328" s="211"/>
      <c r="AN328" s="211"/>
      <c r="AO328" s="212"/>
      <c r="AP328" s="211"/>
      <c r="AQ328" s="211"/>
      <c r="AR328" s="326"/>
      <c r="AS328" s="211"/>
      <c r="AT328" s="211"/>
      <c r="AU328" s="212"/>
      <c r="AV328" s="211"/>
      <c r="AW328" s="211"/>
      <c r="AX328" s="317"/>
      <c r="BA328" s="219"/>
    </row>
    <row r="329" spans="6:53" customFormat="1" x14ac:dyDescent="0.25">
      <c r="F329" s="214"/>
      <c r="AI329" s="305"/>
      <c r="AJ329" s="211"/>
      <c r="AK329" s="211"/>
      <c r="AL329" s="212"/>
      <c r="AM329" s="211"/>
      <c r="AN329" s="211"/>
      <c r="AO329" s="212"/>
      <c r="AP329" s="211"/>
      <c r="AQ329" s="211"/>
      <c r="AR329" s="326"/>
      <c r="AS329" s="211"/>
      <c r="AT329" s="211"/>
      <c r="AU329" s="212"/>
      <c r="AV329" s="211"/>
      <c r="AW329" s="211"/>
      <c r="AX329" s="317"/>
      <c r="BA329" s="219"/>
    </row>
    <row r="330" spans="6:53" customFormat="1" x14ac:dyDescent="0.25">
      <c r="F330" s="214"/>
      <c r="AI330" s="305"/>
      <c r="AJ330" s="211"/>
      <c r="AK330" s="211"/>
      <c r="AL330" s="212"/>
      <c r="AM330" s="211"/>
      <c r="AN330" s="211"/>
      <c r="AO330" s="212"/>
      <c r="AP330" s="211"/>
      <c r="AQ330" s="211"/>
      <c r="AR330" s="326"/>
      <c r="AS330" s="211"/>
      <c r="AT330" s="211"/>
      <c r="AU330" s="212"/>
      <c r="AV330" s="211"/>
      <c r="AW330" s="211"/>
      <c r="AX330" s="317"/>
      <c r="BA330" s="219"/>
    </row>
    <row r="331" spans="6:53" customFormat="1" x14ac:dyDescent="0.25">
      <c r="F331" s="214"/>
      <c r="AI331" s="305"/>
      <c r="AJ331" s="211"/>
      <c r="AK331" s="211"/>
      <c r="AL331" s="212"/>
      <c r="AM331" s="211"/>
      <c r="AN331" s="211"/>
      <c r="AO331" s="212"/>
      <c r="AP331" s="211"/>
      <c r="AQ331" s="211"/>
      <c r="AR331" s="326"/>
      <c r="AS331" s="211"/>
      <c r="AT331" s="211"/>
      <c r="AU331" s="212"/>
      <c r="AV331" s="211"/>
      <c r="AW331" s="211"/>
      <c r="AX331" s="317"/>
      <c r="BA331" s="219"/>
    </row>
    <row r="332" spans="6:53" customFormat="1" x14ac:dyDescent="0.25">
      <c r="F332" s="214"/>
      <c r="AI332" s="305"/>
      <c r="AJ332" s="211"/>
      <c r="AK332" s="211"/>
      <c r="AL332" s="212"/>
      <c r="AM332" s="211"/>
      <c r="AN332" s="211"/>
      <c r="AO332" s="212"/>
      <c r="AP332" s="211"/>
      <c r="AQ332" s="211"/>
      <c r="AR332" s="326"/>
      <c r="AS332" s="211"/>
      <c r="AT332" s="211"/>
      <c r="AU332" s="212"/>
      <c r="AV332" s="211"/>
      <c r="AW332" s="211"/>
      <c r="AX332" s="317"/>
      <c r="BA332" s="219"/>
    </row>
    <row r="333" spans="6:53" customFormat="1" x14ac:dyDescent="0.25">
      <c r="F333" s="214"/>
      <c r="AI333" s="305"/>
      <c r="AJ333" s="211"/>
      <c r="AK333" s="211"/>
      <c r="AL333" s="212"/>
      <c r="AM333" s="211"/>
      <c r="AN333" s="211"/>
      <c r="AO333" s="212"/>
      <c r="AP333" s="211"/>
      <c r="AQ333" s="211"/>
      <c r="AR333" s="326"/>
      <c r="AS333" s="211"/>
      <c r="AT333" s="211"/>
      <c r="AU333" s="212"/>
      <c r="AV333" s="211"/>
      <c r="AW333" s="211"/>
      <c r="AX333" s="317"/>
      <c r="BA333" s="219"/>
    </row>
    <row r="334" spans="6:53" customFormat="1" x14ac:dyDescent="0.25">
      <c r="F334" s="214"/>
      <c r="AI334" s="305"/>
      <c r="AJ334" s="211"/>
      <c r="AK334" s="211"/>
      <c r="AL334" s="212"/>
      <c r="AM334" s="211"/>
      <c r="AN334" s="211"/>
      <c r="AO334" s="212"/>
      <c r="AP334" s="211"/>
      <c r="AQ334" s="211"/>
      <c r="AR334" s="326"/>
      <c r="AS334" s="211"/>
      <c r="AT334" s="211"/>
      <c r="AU334" s="212"/>
      <c r="AV334" s="211"/>
      <c r="AW334" s="211"/>
      <c r="AX334" s="317"/>
      <c r="BA334" s="219"/>
    </row>
    <row r="335" spans="6:53" customFormat="1" x14ac:dyDescent="0.25">
      <c r="F335" s="214"/>
      <c r="AI335" s="305"/>
      <c r="AJ335" s="211"/>
      <c r="AK335" s="211"/>
      <c r="AL335" s="212"/>
      <c r="AM335" s="211"/>
      <c r="AN335" s="211"/>
      <c r="AO335" s="212"/>
      <c r="AP335" s="211"/>
      <c r="AQ335" s="211"/>
      <c r="AR335" s="326"/>
      <c r="AS335" s="211"/>
      <c r="AT335" s="211"/>
      <c r="AU335" s="212"/>
      <c r="AV335" s="211"/>
      <c r="AW335" s="211"/>
      <c r="AX335" s="317"/>
      <c r="BA335" s="219"/>
    </row>
    <row r="336" spans="6:53" customFormat="1" x14ac:dyDescent="0.25">
      <c r="F336" s="214"/>
      <c r="AI336" s="305"/>
      <c r="AJ336" s="211"/>
      <c r="AK336" s="211"/>
      <c r="AL336" s="212"/>
      <c r="AM336" s="211"/>
      <c r="AN336" s="211"/>
      <c r="AO336" s="212"/>
      <c r="AP336" s="211"/>
      <c r="AQ336" s="211"/>
      <c r="AR336" s="326"/>
      <c r="AS336" s="211"/>
      <c r="AT336" s="211"/>
      <c r="AU336" s="212"/>
      <c r="AV336" s="211"/>
      <c r="AW336" s="211"/>
      <c r="AX336" s="317"/>
      <c r="BA336" s="219"/>
    </row>
    <row r="337" spans="6:53" customFormat="1" x14ac:dyDescent="0.25">
      <c r="F337" s="214"/>
      <c r="AI337" s="305"/>
      <c r="AJ337" s="211"/>
      <c r="AK337" s="211"/>
      <c r="AL337" s="212"/>
      <c r="AM337" s="211"/>
      <c r="AN337" s="211"/>
      <c r="AO337" s="212"/>
      <c r="AP337" s="211"/>
      <c r="AQ337" s="211"/>
      <c r="AR337" s="326"/>
      <c r="AS337" s="211"/>
      <c r="AT337" s="211"/>
      <c r="AU337" s="212"/>
      <c r="AV337" s="211"/>
      <c r="AW337" s="211"/>
      <c r="AX337" s="317"/>
      <c r="BA337" s="219"/>
    </row>
    <row r="338" spans="6:53" customFormat="1" x14ac:dyDescent="0.25">
      <c r="F338" s="214"/>
      <c r="AI338" s="305"/>
      <c r="AJ338" s="211"/>
      <c r="AK338" s="211"/>
      <c r="AL338" s="212"/>
      <c r="AM338" s="211"/>
      <c r="AN338" s="211"/>
      <c r="AO338" s="212"/>
      <c r="AP338" s="211"/>
      <c r="AQ338" s="211"/>
      <c r="AR338" s="326"/>
      <c r="AS338" s="211"/>
      <c r="AT338" s="211"/>
      <c r="AU338" s="212"/>
      <c r="AV338" s="211"/>
      <c r="AW338" s="211"/>
      <c r="AX338" s="317"/>
      <c r="BA338" s="219"/>
    </row>
    <row r="339" spans="6:53" customFormat="1" x14ac:dyDescent="0.25">
      <c r="F339" s="214"/>
      <c r="AI339" s="305"/>
      <c r="AJ339" s="211"/>
      <c r="AK339" s="211"/>
      <c r="AL339" s="212"/>
      <c r="AM339" s="211"/>
      <c r="AN339" s="211"/>
      <c r="AO339" s="212"/>
      <c r="AP339" s="211"/>
      <c r="AQ339" s="211"/>
      <c r="AR339" s="326"/>
      <c r="AS339" s="211"/>
      <c r="AT339" s="211"/>
      <c r="AU339" s="212"/>
      <c r="AV339" s="211"/>
      <c r="AW339" s="211"/>
      <c r="AX339" s="317"/>
      <c r="BA339" s="219"/>
    </row>
    <row r="340" spans="6:53" customFormat="1" x14ac:dyDescent="0.25">
      <c r="F340" s="214"/>
      <c r="AI340" s="305"/>
      <c r="AJ340" s="211"/>
      <c r="AK340" s="211"/>
      <c r="AL340" s="212"/>
      <c r="AM340" s="211"/>
      <c r="AN340" s="211"/>
      <c r="AO340" s="212"/>
      <c r="AP340" s="211"/>
      <c r="AQ340" s="211"/>
      <c r="AR340" s="326"/>
      <c r="AS340" s="211"/>
      <c r="AT340" s="211"/>
      <c r="AU340" s="212"/>
      <c r="AV340" s="211"/>
      <c r="AW340" s="211"/>
      <c r="AX340" s="317"/>
      <c r="BA340" s="219"/>
    </row>
    <row r="341" spans="6:53" customFormat="1" x14ac:dyDescent="0.25">
      <c r="F341" s="214"/>
      <c r="AI341" s="305"/>
      <c r="AJ341" s="211"/>
      <c r="AK341" s="211"/>
      <c r="AL341" s="212"/>
      <c r="AM341" s="211"/>
      <c r="AN341" s="211"/>
      <c r="AO341" s="212"/>
      <c r="AP341" s="211"/>
      <c r="AQ341" s="211"/>
      <c r="AR341" s="326"/>
      <c r="AS341" s="211"/>
      <c r="AT341" s="211"/>
      <c r="AU341" s="212"/>
      <c r="AV341" s="211"/>
      <c r="AW341" s="211"/>
      <c r="AX341" s="317"/>
      <c r="BA341" s="219"/>
    </row>
    <row r="342" spans="6:53" customFormat="1" x14ac:dyDescent="0.25">
      <c r="F342" s="214"/>
      <c r="AI342" s="305"/>
      <c r="AJ342" s="211"/>
      <c r="AK342" s="211"/>
      <c r="AL342" s="212"/>
      <c r="AM342" s="211"/>
      <c r="AN342" s="211"/>
      <c r="AO342" s="212"/>
      <c r="AP342" s="211"/>
      <c r="AQ342" s="211"/>
      <c r="AR342" s="326"/>
      <c r="AS342" s="211"/>
      <c r="AT342" s="211"/>
      <c r="AU342" s="212"/>
      <c r="AV342" s="211"/>
      <c r="AW342" s="211"/>
      <c r="AX342" s="317"/>
      <c r="BA342" s="219"/>
    </row>
    <row r="343" spans="6:53" customFormat="1" x14ac:dyDescent="0.25">
      <c r="F343" s="214"/>
      <c r="AI343" s="305"/>
      <c r="AJ343" s="211"/>
      <c r="AK343" s="211"/>
      <c r="AL343" s="212"/>
      <c r="AM343" s="211"/>
      <c r="AN343" s="211"/>
      <c r="AO343" s="212"/>
      <c r="AP343" s="211"/>
      <c r="AQ343" s="211"/>
      <c r="AR343" s="326"/>
      <c r="AS343" s="211"/>
      <c r="AT343" s="211"/>
      <c r="AU343" s="212"/>
      <c r="AV343" s="211"/>
      <c r="AW343" s="211"/>
      <c r="AX343" s="317"/>
      <c r="BA343" s="219"/>
    </row>
    <row r="344" spans="6:53" customFormat="1" x14ac:dyDescent="0.25">
      <c r="F344" s="214"/>
      <c r="AI344" s="305"/>
      <c r="AJ344" s="211"/>
      <c r="AK344" s="211"/>
      <c r="AL344" s="212"/>
      <c r="AM344" s="211"/>
      <c r="AN344" s="211"/>
      <c r="AO344" s="212"/>
      <c r="AP344" s="211"/>
      <c r="AQ344" s="211"/>
      <c r="AR344" s="326"/>
      <c r="AS344" s="211"/>
      <c r="AT344" s="211"/>
      <c r="AU344" s="212"/>
      <c r="AV344" s="211"/>
      <c r="AW344" s="211"/>
      <c r="AX344" s="317"/>
      <c r="BA344" s="219"/>
    </row>
    <row r="345" spans="6:53" customFormat="1" x14ac:dyDescent="0.25">
      <c r="F345" s="214"/>
      <c r="AI345" s="305"/>
      <c r="AJ345" s="211"/>
      <c r="AK345" s="211"/>
      <c r="AL345" s="212"/>
      <c r="AM345" s="211"/>
      <c r="AN345" s="211"/>
      <c r="AO345" s="212"/>
      <c r="AP345" s="211"/>
      <c r="AQ345" s="211"/>
      <c r="AR345" s="326"/>
      <c r="AS345" s="211"/>
      <c r="AT345" s="211"/>
      <c r="AU345" s="212"/>
      <c r="AV345" s="211"/>
      <c r="AW345" s="211"/>
      <c r="AX345" s="317"/>
      <c r="BA345" s="219"/>
    </row>
    <row r="346" spans="6:53" customFormat="1" x14ac:dyDescent="0.25">
      <c r="F346" s="214"/>
      <c r="AI346" s="305"/>
      <c r="AJ346" s="211"/>
      <c r="AK346" s="211"/>
      <c r="AL346" s="212"/>
      <c r="AM346" s="211"/>
      <c r="AN346" s="211"/>
      <c r="AO346" s="212"/>
      <c r="AP346" s="211"/>
      <c r="AQ346" s="211"/>
      <c r="AR346" s="326"/>
      <c r="AS346" s="211"/>
      <c r="AT346" s="211"/>
      <c r="AU346" s="212"/>
      <c r="AV346" s="211"/>
      <c r="AW346" s="211"/>
      <c r="AX346" s="317"/>
      <c r="BA346" s="219"/>
    </row>
    <row r="347" spans="6:53" customFormat="1" x14ac:dyDescent="0.25">
      <c r="F347" s="214"/>
      <c r="AI347" s="305"/>
      <c r="AJ347" s="211"/>
      <c r="AK347" s="211"/>
      <c r="AL347" s="212"/>
      <c r="AM347" s="211"/>
      <c r="AN347" s="211"/>
      <c r="AO347" s="212"/>
      <c r="AP347" s="211"/>
      <c r="AQ347" s="211"/>
      <c r="AR347" s="326"/>
      <c r="AS347" s="211"/>
      <c r="AT347" s="211"/>
      <c r="AU347" s="212"/>
      <c r="AV347" s="211"/>
      <c r="AW347" s="211"/>
      <c r="AX347" s="317"/>
      <c r="BA347" s="219"/>
    </row>
    <row r="348" spans="6:53" customFormat="1" x14ac:dyDescent="0.25">
      <c r="F348" s="214"/>
      <c r="AI348" s="305"/>
      <c r="AJ348" s="211"/>
      <c r="AK348" s="211"/>
      <c r="AL348" s="212"/>
      <c r="AM348" s="211"/>
      <c r="AN348" s="211"/>
      <c r="AO348" s="212"/>
      <c r="AP348" s="211"/>
      <c r="AQ348" s="211"/>
      <c r="AR348" s="326"/>
      <c r="AS348" s="211"/>
      <c r="AT348" s="211"/>
      <c r="AU348" s="212"/>
      <c r="AV348" s="211"/>
      <c r="AW348" s="211"/>
      <c r="AX348" s="317"/>
      <c r="BA348" s="219"/>
    </row>
    <row r="349" spans="6:53" customFormat="1" x14ac:dyDescent="0.25">
      <c r="F349" s="214"/>
      <c r="AI349" s="305"/>
      <c r="AJ349" s="211"/>
      <c r="AK349" s="211"/>
      <c r="AL349" s="212"/>
      <c r="AM349" s="211"/>
      <c r="AN349" s="211"/>
      <c r="AO349" s="212"/>
      <c r="AP349" s="211"/>
      <c r="AQ349" s="211"/>
      <c r="AR349" s="326"/>
      <c r="AS349" s="211"/>
      <c r="AT349" s="211"/>
      <c r="AU349" s="212"/>
      <c r="AV349" s="211"/>
      <c r="AW349" s="211"/>
      <c r="AX349" s="317"/>
      <c r="BA349" s="219"/>
    </row>
    <row r="350" spans="6:53" customFormat="1" x14ac:dyDescent="0.25">
      <c r="F350" s="214"/>
      <c r="AI350" s="305"/>
      <c r="AJ350" s="211"/>
      <c r="AK350" s="211"/>
      <c r="AL350" s="212"/>
      <c r="AM350" s="211"/>
      <c r="AN350" s="211"/>
      <c r="AO350" s="212"/>
      <c r="AP350" s="211"/>
      <c r="AQ350" s="211"/>
      <c r="AR350" s="326"/>
      <c r="AS350" s="211"/>
      <c r="AT350" s="211"/>
      <c r="AU350" s="212"/>
      <c r="AV350" s="211"/>
      <c r="AW350" s="211"/>
      <c r="AX350" s="317"/>
      <c r="BA350" s="219"/>
    </row>
    <row r="351" spans="6:53" customFormat="1" x14ac:dyDescent="0.25">
      <c r="F351" s="214"/>
      <c r="AI351" s="305"/>
      <c r="AJ351" s="211"/>
      <c r="AK351" s="211"/>
      <c r="AL351" s="212"/>
      <c r="AM351" s="211"/>
      <c r="AN351" s="211"/>
      <c r="AO351" s="212"/>
      <c r="AP351" s="211"/>
      <c r="AQ351" s="211"/>
      <c r="AR351" s="326"/>
      <c r="AS351" s="211"/>
      <c r="AT351" s="211"/>
      <c r="AU351" s="212"/>
      <c r="AV351" s="211"/>
      <c r="AW351" s="211"/>
      <c r="AX351" s="317"/>
      <c r="BA351" s="219"/>
    </row>
    <row r="352" spans="6:53" customFormat="1" x14ac:dyDescent="0.25">
      <c r="F352" s="214"/>
      <c r="AI352" s="305"/>
      <c r="AJ352" s="211"/>
      <c r="AK352" s="211"/>
      <c r="AL352" s="212"/>
      <c r="AM352" s="211"/>
      <c r="AN352" s="211"/>
      <c r="AO352" s="212"/>
      <c r="AP352" s="211"/>
      <c r="AQ352" s="211"/>
      <c r="AR352" s="326"/>
      <c r="AS352" s="211"/>
      <c r="AT352" s="211"/>
      <c r="AU352" s="212"/>
      <c r="AV352" s="211"/>
      <c r="AW352" s="211"/>
      <c r="AX352" s="317"/>
      <c r="BA352" s="219"/>
    </row>
    <row r="353" spans="6:53" customFormat="1" x14ac:dyDescent="0.25">
      <c r="F353" s="214"/>
      <c r="AI353" s="305"/>
      <c r="AJ353" s="211"/>
      <c r="AK353" s="211"/>
      <c r="AL353" s="212"/>
      <c r="AM353" s="211"/>
      <c r="AN353" s="211"/>
      <c r="AO353" s="212"/>
      <c r="AP353" s="211"/>
      <c r="AQ353" s="211"/>
      <c r="AR353" s="326"/>
      <c r="AS353" s="211"/>
      <c r="AT353" s="211"/>
      <c r="AU353" s="212"/>
      <c r="AV353" s="211"/>
      <c r="AW353" s="211"/>
      <c r="AX353" s="317"/>
      <c r="BA353" s="219"/>
    </row>
    <row r="354" spans="6:53" customFormat="1" x14ac:dyDescent="0.25">
      <c r="F354" s="214"/>
      <c r="AI354" s="305"/>
      <c r="AJ354" s="211"/>
      <c r="AK354" s="211"/>
      <c r="AL354" s="212"/>
      <c r="AM354" s="211"/>
      <c r="AN354" s="211"/>
      <c r="AO354" s="212"/>
      <c r="AP354" s="211"/>
      <c r="AQ354" s="211"/>
      <c r="AR354" s="326"/>
      <c r="AS354" s="211"/>
      <c r="AT354" s="211"/>
      <c r="AU354" s="212"/>
      <c r="AV354" s="211"/>
      <c r="AW354" s="211"/>
      <c r="AX354" s="317"/>
      <c r="BA354" s="219"/>
    </row>
    <row r="355" spans="6:53" customFormat="1" x14ac:dyDescent="0.25">
      <c r="F355" s="214"/>
      <c r="AI355" s="305"/>
      <c r="AJ355" s="211"/>
      <c r="AK355" s="211"/>
      <c r="AL355" s="212"/>
      <c r="AM355" s="211"/>
      <c r="AN355" s="211"/>
      <c r="AO355" s="212"/>
      <c r="AP355" s="211"/>
      <c r="AQ355" s="211"/>
      <c r="AR355" s="326"/>
      <c r="AS355" s="211"/>
      <c r="AT355" s="211"/>
      <c r="AU355" s="212"/>
      <c r="AV355" s="211"/>
      <c r="AW355" s="211"/>
      <c r="AX355" s="317"/>
      <c r="BA355" s="219"/>
    </row>
    <row r="356" spans="6:53" customFormat="1" x14ac:dyDescent="0.25">
      <c r="F356" s="214"/>
      <c r="AI356" s="305"/>
      <c r="AJ356" s="211"/>
      <c r="AK356" s="211"/>
      <c r="AL356" s="212"/>
      <c r="AM356" s="211"/>
      <c r="AN356" s="211"/>
      <c r="AO356" s="212"/>
      <c r="AP356" s="211"/>
      <c r="AQ356" s="211"/>
      <c r="AR356" s="326"/>
      <c r="AS356" s="211"/>
      <c r="AT356" s="211"/>
      <c r="AU356" s="212"/>
      <c r="AV356" s="211"/>
      <c r="AW356" s="211"/>
      <c r="AX356" s="317"/>
      <c r="BA356" s="219"/>
    </row>
    <row r="357" spans="6:53" customFormat="1" x14ac:dyDescent="0.25">
      <c r="F357" s="214"/>
      <c r="AI357" s="305"/>
      <c r="AJ357" s="211"/>
      <c r="AK357" s="211"/>
      <c r="AL357" s="212"/>
      <c r="AM357" s="211"/>
      <c r="AN357" s="211"/>
      <c r="AO357" s="212"/>
      <c r="AP357" s="211"/>
      <c r="AQ357" s="211"/>
      <c r="AR357" s="326"/>
      <c r="AS357" s="211"/>
      <c r="AT357" s="211"/>
      <c r="AU357" s="212"/>
      <c r="AV357" s="211"/>
      <c r="AW357" s="211"/>
      <c r="AX357" s="317"/>
      <c r="BA357" s="219"/>
    </row>
    <row r="358" spans="6:53" customFormat="1" x14ac:dyDescent="0.25">
      <c r="F358" s="214"/>
      <c r="AI358" s="305"/>
      <c r="AJ358" s="211"/>
      <c r="AK358" s="211"/>
      <c r="AL358" s="212"/>
      <c r="AM358" s="211"/>
      <c r="AN358" s="211"/>
      <c r="AO358" s="212"/>
      <c r="AP358" s="211"/>
      <c r="AQ358" s="211"/>
      <c r="AR358" s="326"/>
      <c r="AS358" s="211"/>
      <c r="AT358" s="211"/>
      <c r="AU358" s="212"/>
      <c r="AV358" s="211"/>
      <c r="AW358" s="211"/>
      <c r="AX358" s="317"/>
      <c r="BA358" s="219"/>
    </row>
    <row r="359" spans="6:53" customFormat="1" x14ac:dyDescent="0.25">
      <c r="F359" s="214"/>
      <c r="AI359" s="305"/>
      <c r="AJ359" s="211"/>
      <c r="AK359" s="211"/>
      <c r="AL359" s="212"/>
      <c r="AM359" s="211"/>
      <c r="AN359" s="211"/>
      <c r="AO359" s="212"/>
      <c r="AP359" s="211"/>
      <c r="AQ359" s="211"/>
      <c r="AR359" s="326"/>
      <c r="AS359" s="211"/>
      <c r="AT359" s="211"/>
      <c r="AU359" s="212"/>
      <c r="AV359" s="211"/>
      <c r="AW359" s="211"/>
      <c r="AX359" s="317"/>
      <c r="BA359" s="219"/>
    </row>
    <row r="360" spans="6:53" customFormat="1" x14ac:dyDescent="0.25">
      <c r="F360" s="214"/>
      <c r="AI360" s="305"/>
      <c r="AJ360" s="211"/>
      <c r="AK360" s="211"/>
      <c r="AL360" s="212"/>
      <c r="AM360" s="211"/>
      <c r="AN360" s="211"/>
      <c r="AO360" s="212"/>
      <c r="AP360" s="211"/>
      <c r="AQ360" s="211"/>
      <c r="AR360" s="326"/>
      <c r="AS360" s="211"/>
      <c r="AT360" s="211"/>
      <c r="AU360" s="212"/>
      <c r="AV360" s="211"/>
      <c r="AW360" s="211"/>
      <c r="AX360" s="317"/>
      <c r="BA360" s="219"/>
    </row>
    <row r="361" spans="6:53" customFormat="1" x14ac:dyDescent="0.25">
      <c r="F361" s="214"/>
      <c r="AI361" s="305"/>
      <c r="AJ361" s="211"/>
      <c r="AK361" s="211"/>
      <c r="AL361" s="212"/>
      <c r="AM361" s="211"/>
      <c r="AN361" s="211"/>
      <c r="AO361" s="212"/>
      <c r="AP361" s="211"/>
      <c r="AQ361" s="211"/>
      <c r="AR361" s="326"/>
      <c r="AS361" s="211"/>
      <c r="AT361" s="211"/>
      <c r="AU361" s="212"/>
      <c r="AV361" s="211"/>
      <c r="AW361" s="211"/>
      <c r="AX361" s="317"/>
      <c r="BA361" s="219"/>
    </row>
    <row r="362" spans="6:53" customFormat="1" x14ac:dyDescent="0.25">
      <c r="F362" s="214"/>
      <c r="AI362" s="305"/>
      <c r="AJ362" s="211"/>
      <c r="AK362" s="211"/>
      <c r="AL362" s="212"/>
      <c r="AM362" s="211"/>
      <c r="AN362" s="211"/>
      <c r="AO362" s="212"/>
      <c r="AP362" s="211"/>
      <c r="AQ362" s="211"/>
      <c r="AR362" s="326"/>
      <c r="AS362" s="211"/>
      <c r="AT362" s="211"/>
      <c r="AU362" s="212"/>
      <c r="AV362" s="211"/>
      <c r="AW362" s="211"/>
      <c r="AX362" s="317"/>
      <c r="BA362" s="219"/>
    </row>
    <row r="363" spans="6:53" x14ac:dyDescent="0.25">
      <c r="F363" s="214"/>
      <c r="AJ363" s="211"/>
      <c r="AK363" s="211"/>
      <c r="AL363" s="212"/>
      <c r="AM363" s="211"/>
      <c r="AN363" s="211"/>
      <c r="AO363" s="212"/>
      <c r="AP363" s="211"/>
      <c r="AQ363" s="211"/>
      <c r="AR363" s="326"/>
      <c r="AS363" s="211"/>
      <c r="AT363" s="211"/>
      <c r="AU363" s="212"/>
      <c r="AV363" s="211"/>
      <c r="AW363" s="211"/>
      <c r="AX363" s="317"/>
      <c r="AY363" s="4"/>
      <c r="BA363" s="219"/>
    </row>
    <row r="364" spans="6:53" x14ac:dyDescent="0.25">
      <c r="F364" s="214"/>
      <c r="AJ364" s="211"/>
      <c r="AK364" s="211"/>
      <c r="AL364" s="212"/>
      <c r="AM364" s="211"/>
      <c r="AN364" s="211"/>
      <c r="AO364" s="212"/>
      <c r="AP364" s="211"/>
      <c r="AQ364" s="211"/>
      <c r="AR364" s="326"/>
      <c r="AS364" s="211"/>
      <c r="AT364" s="211"/>
      <c r="AU364" s="212"/>
      <c r="AV364" s="211"/>
      <c r="AW364" s="211"/>
      <c r="AX364" s="317"/>
      <c r="AY364" s="4"/>
      <c r="BA364" s="219"/>
    </row>
    <row r="365" spans="6:53" x14ac:dyDescent="0.25">
      <c r="F365" s="214"/>
      <c r="AJ365" s="211"/>
      <c r="AK365" s="211"/>
      <c r="AL365" s="212"/>
      <c r="AM365" s="211"/>
      <c r="AN365" s="211"/>
      <c r="AO365" s="212"/>
      <c r="AP365" s="211"/>
      <c r="AQ365" s="211"/>
      <c r="AR365" s="326"/>
      <c r="AS365" s="211"/>
      <c r="AT365" s="211"/>
      <c r="AU365" s="212"/>
      <c r="AV365" s="211"/>
      <c r="AW365" s="211"/>
      <c r="AX365" s="317"/>
      <c r="AY365" s="4"/>
      <c r="BA365" s="219"/>
    </row>
    <row r="366" spans="6:53" x14ac:dyDescent="0.25">
      <c r="F366" s="214"/>
      <c r="AJ366" s="211"/>
      <c r="AK366" s="211"/>
      <c r="AL366" s="212"/>
      <c r="AM366" s="211"/>
      <c r="AN366" s="211"/>
      <c r="AO366" s="212"/>
      <c r="AP366" s="211"/>
      <c r="AQ366" s="211"/>
      <c r="AR366" s="326"/>
      <c r="AS366" s="211"/>
      <c r="AT366" s="211"/>
      <c r="AU366" s="212"/>
      <c r="AV366" s="211"/>
      <c r="AW366" s="211"/>
      <c r="AX366" s="317"/>
      <c r="AY366" s="4"/>
      <c r="BA366" s="219"/>
    </row>
    <row r="367" spans="6:53" x14ac:dyDescent="0.25">
      <c r="F367" s="214"/>
      <c r="AJ367" s="211"/>
      <c r="AK367" s="211"/>
      <c r="AL367" s="212"/>
      <c r="AM367" s="211"/>
      <c r="AN367" s="211"/>
      <c r="AO367" s="212"/>
      <c r="AP367" s="211"/>
      <c r="AQ367" s="211"/>
      <c r="AR367" s="326"/>
      <c r="AS367" s="211"/>
      <c r="AT367" s="211"/>
      <c r="AU367" s="212"/>
      <c r="AV367" s="211"/>
      <c r="AW367" s="211"/>
      <c r="AX367" s="317"/>
      <c r="AY367" s="4"/>
      <c r="BA367" s="219"/>
    </row>
    <row r="368" spans="6:53" x14ac:dyDescent="0.25">
      <c r="F368" s="214"/>
      <c r="AJ368" s="211"/>
      <c r="AK368" s="211"/>
      <c r="AL368" s="212"/>
      <c r="AM368" s="211"/>
      <c r="AN368" s="211"/>
      <c r="AO368" s="212"/>
      <c r="AP368" s="211"/>
      <c r="AQ368" s="211"/>
      <c r="AR368" s="326"/>
      <c r="AS368" s="211"/>
      <c r="AT368" s="211"/>
      <c r="AU368" s="212"/>
      <c r="AV368" s="211"/>
      <c r="AW368" s="211"/>
      <c r="AX368" s="317"/>
      <c r="AY368" s="4"/>
      <c r="BA368" s="219"/>
    </row>
    <row r="369" spans="6:53" x14ac:dyDescent="0.25">
      <c r="F369" s="214"/>
      <c r="AJ369" s="211"/>
      <c r="AK369" s="211"/>
      <c r="AL369" s="212"/>
      <c r="AM369" s="211"/>
      <c r="AN369" s="211"/>
      <c r="AO369" s="212"/>
      <c r="AP369" s="211"/>
      <c r="AQ369" s="211"/>
      <c r="AR369" s="326"/>
      <c r="AS369" s="211"/>
      <c r="AT369" s="211"/>
      <c r="AU369" s="212"/>
      <c r="AV369" s="211"/>
      <c r="AW369" s="211"/>
      <c r="AX369" s="317"/>
      <c r="AY369" s="4"/>
      <c r="BA369" s="219"/>
    </row>
    <row r="370" spans="6:53" x14ac:dyDescent="0.25">
      <c r="F370" s="214"/>
      <c r="AJ370" s="211"/>
      <c r="AK370" s="211"/>
      <c r="AL370" s="212"/>
      <c r="AM370" s="211"/>
      <c r="AN370" s="211"/>
      <c r="AO370" s="212"/>
      <c r="AP370" s="211"/>
      <c r="AQ370" s="211"/>
      <c r="AR370" s="326"/>
      <c r="AS370" s="211"/>
      <c r="AT370" s="211"/>
      <c r="AU370" s="212"/>
      <c r="AV370" s="211"/>
      <c r="AW370" s="211"/>
      <c r="AX370" s="317"/>
      <c r="AY370" s="4"/>
      <c r="BA370" s="219"/>
    </row>
    <row r="371" spans="6:53" x14ac:dyDescent="0.25">
      <c r="F371" s="214"/>
      <c r="AJ371" s="211"/>
      <c r="AK371" s="211"/>
      <c r="AL371" s="212"/>
      <c r="AM371" s="211"/>
      <c r="AN371" s="211"/>
      <c r="AO371" s="212"/>
      <c r="AP371" s="211"/>
      <c r="AQ371" s="211"/>
      <c r="AR371" s="326"/>
      <c r="AS371" s="211"/>
      <c r="AT371" s="211"/>
      <c r="AU371" s="212"/>
      <c r="AV371" s="211"/>
      <c r="AW371" s="211"/>
      <c r="AX371" s="317"/>
      <c r="AY371" s="4"/>
      <c r="BA371" s="219"/>
    </row>
    <row r="372" spans="6:53" x14ac:dyDescent="0.25">
      <c r="F372" s="214"/>
      <c r="AJ372" s="211"/>
      <c r="AK372" s="211"/>
      <c r="AL372" s="212"/>
      <c r="AM372" s="211"/>
      <c r="AN372" s="211"/>
      <c r="AO372" s="212"/>
      <c r="AP372" s="211"/>
      <c r="AQ372" s="211"/>
      <c r="AR372" s="326"/>
      <c r="AS372" s="211"/>
      <c r="AT372" s="211"/>
      <c r="AU372" s="212"/>
      <c r="AV372" s="211"/>
      <c r="AW372" s="211"/>
      <c r="AX372" s="317"/>
      <c r="AY372" s="4"/>
      <c r="BA372" s="219"/>
    </row>
    <row r="373" spans="6:53" x14ac:dyDescent="0.25">
      <c r="F373" s="214"/>
      <c r="AJ373" s="211"/>
      <c r="AK373" s="211"/>
      <c r="AL373" s="212"/>
      <c r="AM373" s="211"/>
      <c r="AN373" s="211"/>
      <c r="AO373" s="212"/>
      <c r="AP373" s="211"/>
      <c r="AQ373" s="211"/>
      <c r="AR373" s="326"/>
      <c r="AS373" s="211"/>
      <c r="AT373" s="211"/>
      <c r="AU373" s="212"/>
      <c r="AV373" s="211"/>
      <c r="AW373" s="211"/>
      <c r="AX373" s="317"/>
      <c r="AY373" s="4"/>
      <c r="BA373" s="219"/>
    </row>
    <row r="374" spans="6:53" x14ac:dyDescent="0.25">
      <c r="F374" s="214"/>
      <c r="AJ374" s="211"/>
      <c r="AK374" s="211"/>
      <c r="AL374" s="212"/>
      <c r="AM374" s="211"/>
      <c r="AN374" s="211"/>
      <c r="AO374" s="212"/>
      <c r="AP374" s="211"/>
      <c r="AQ374" s="211"/>
      <c r="AR374" s="326"/>
      <c r="AS374" s="211"/>
      <c r="AT374" s="211"/>
      <c r="AU374" s="212"/>
      <c r="AV374" s="211"/>
      <c r="AW374" s="211"/>
      <c r="AX374" s="317"/>
      <c r="AY374" s="4"/>
      <c r="BA374" s="219"/>
    </row>
    <row r="375" spans="6:53" x14ac:dyDescent="0.25">
      <c r="F375" s="214"/>
      <c r="AJ375" s="211"/>
      <c r="AK375" s="211"/>
      <c r="AL375" s="212"/>
      <c r="AM375" s="211"/>
      <c r="AN375" s="211"/>
      <c r="AO375" s="212"/>
      <c r="AP375" s="211"/>
      <c r="AQ375" s="211"/>
      <c r="AR375" s="326"/>
      <c r="AS375" s="211"/>
      <c r="AT375" s="211"/>
      <c r="AU375" s="212"/>
      <c r="AV375" s="211"/>
      <c r="AW375" s="211"/>
      <c r="AX375" s="317"/>
      <c r="AY375" s="4"/>
      <c r="BA375" s="219"/>
    </row>
    <row r="376" spans="6:53" x14ac:dyDescent="0.25">
      <c r="F376" s="214"/>
      <c r="AJ376" s="211"/>
      <c r="AK376" s="211"/>
      <c r="AL376" s="212"/>
      <c r="AM376" s="211"/>
      <c r="AN376" s="211"/>
      <c r="AO376" s="212"/>
      <c r="AP376" s="211"/>
      <c r="AQ376" s="211"/>
      <c r="AR376" s="326"/>
      <c r="AS376" s="211"/>
      <c r="AT376" s="211"/>
      <c r="AU376" s="212"/>
      <c r="AV376" s="211"/>
      <c r="AW376" s="211"/>
      <c r="AX376" s="317"/>
      <c r="AY376" s="4"/>
      <c r="BA376" s="219"/>
    </row>
    <row r="377" spans="6:53" x14ac:dyDescent="0.25">
      <c r="F377" s="214"/>
      <c r="AJ377" s="211"/>
      <c r="AK377" s="211"/>
      <c r="AL377" s="212"/>
      <c r="AM377" s="211"/>
      <c r="AN377" s="211"/>
      <c r="AO377" s="212"/>
      <c r="AP377" s="211"/>
      <c r="AQ377" s="211"/>
      <c r="AR377" s="326"/>
      <c r="AS377" s="211"/>
      <c r="AT377" s="211"/>
      <c r="AU377" s="212"/>
      <c r="AV377" s="211"/>
      <c r="AW377" s="211"/>
      <c r="AX377" s="317"/>
      <c r="AY377" s="4"/>
      <c r="BA377" s="219"/>
    </row>
    <row r="378" spans="6:53" x14ac:dyDescent="0.25">
      <c r="F378" s="214"/>
      <c r="AJ378" s="211"/>
      <c r="AK378" s="211"/>
      <c r="AL378" s="212"/>
      <c r="AM378" s="211"/>
      <c r="AN378" s="211"/>
      <c r="AO378" s="212"/>
      <c r="AP378" s="211"/>
      <c r="AQ378" s="211"/>
      <c r="AR378" s="326"/>
      <c r="AS378" s="211"/>
      <c r="AT378" s="211"/>
      <c r="AU378" s="212"/>
      <c r="AV378" s="211"/>
      <c r="AW378" s="211"/>
      <c r="AX378" s="317"/>
      <c r="AY378" s="4"/>
      <c r="BA378" s="219"/>
    </row>
    <row r="379" spans="6:53" x14ac:dyDescent="0.25">
      <c r="F379" s="214"/>
      <c r="AJ379" s="211"/>
      <c r="AK379" s="211"/>
      <c r="AL379" s="212"/>
      <c r="AM379" s="211"/>
      <c r="AN379" s="211"/>
      <c r="AO379" s="212"/>
      <c r="AP379" s="211"/>
      <c r="AQ379" s="211"/>
      <c r="AR379" s="326"/>
      <c r="AS379" s="211"/>
      <c r="AT379" s="211"/>
      <c r="AU379" s="212"/>
      <c r="AV379" s="211"/>
      <c r="AW379" s="211"/>
      <c r="AX379" s="317"/>
      <c r="AY379" s="4"/>
      <c r="BA379" s="219"/>
    </row>
    <row r="380" spans="6:53" x14ac:dyDescent="0.25">
      <c r="F380" s="214"/>
      <c r="AJ380" s="211"/>
      <c r="AK380" s="211"/>
      <c r="AL380" s="212"/>
      <c r="AM380" s="211"/>
      <c r="AN380" s="211"/>
      <c r="AO380" s="212"/>
      <c r="AP380" s="211"/>
      <c r="AQ380" s="211"/>
      <c r="AR380" s="326"/>
      <c r="AS380" s="211"/>
      <c r="AT380" s="211"/>
      <c r="AU380" s="212"/>
      <c r="AV380" s="211"/>
      <c r="AW380" s="211"/>
      <c r="AX380" s="317"/>
      <c r="AY380" s="4"/>
      <c r="BA380" s="219"/>
    </row>
    <row r="381" spans="6:53" x14ac:dyDescent="0.25">
      <c r="F381" s="214"/>
      <c r="AJ381" s="211"/>
      <c r="AK381" s="211"/>
      <c r="AL381" s="212"/>
      <c r="AM381" s="211"/>
      <c r="AN381" s="211"/>
      <c r="AO381" s="212"/>
      <c r="AP381" s="211"/>
      <c r="AQ381" s="211"/>
      <c r="AR381" s="326"/>
      <c r="AS381" s="211"/>
      <c r="AT381" s="211"/>
      <c r="AU381" s="212"/>
      <c r="AV381" s="211"/>
      <c r="AW381" s="211"/>
      <c r="AX381" s="317"/>
      <c r="AY381" s="4"/>
      <c r="BA381" s="219"/>
    </row>
    <row r="382" spans="6:53" x14ac:dyDescent="0.25">
      <c r="F382" s="214"/>
      <c r="AJ382" s="211"/>
      <c r="AK382" s="211"/>
      <c r="AL382" s="212"/>
      <c r="AM382" s="211"/>
      <c r="AN382" s="211"/>
      <c r="AO382" s="212"/>
      <c r="AP382" s="211"/>
      <c r="AQ382" s="211"/>
      <c r="AR382" s="326"/>
      <c r="AS382" s="211"/>
      <c r="AT382" s="211"/>
      <c r="AU382" s="212"/>
      <c r="AV382" s="211"/>
      <c r="AW382" s="211"/>
      <c r="AX382" s="317"/>
      <c r="AY382" s="4"/>
      <c r="BA382" s="219"/>
    </row>
    <row r="383" spans="6:53" x14ac:dyDescent="0.25">
      <c r="F383" s="214"/>
      <c r="AJ383" s="211"/>
      <c r="AK383" s="211"/>
      <c r="AL383" s="212"/>
      <c r="AM383" s="211"/>
      <c r="AN383" s="211"/>
      <c r="AO383" s="212"/>
      <c r="AP383" s="211"/>
      <c r="AQ383" s="211"/>
      <c r="AR383" s="326"/>
      <c r="AS383" s="211"/>
      <c r="AT383" s="211"/>
      <c r="AU383" s="212"/>
      <c r="AV383" s="211"/>
      <c r="AW383" s="211"/>
      <c r="AX383" s="317"/>
      <c r="AY383" s="4"/>
      <c r="BA383" s="219"/>
    </row>
    <row r="384" spans="6:53" x14ac:dyDescent="0.25">
      <c r="F384" s="214"/>
      <c r="AJ384" s="211"/>
      <c r="AK384" s="211"/>
      <c r="AL384" s="212"/>
      <c r="AM384" s="211"/>
      <c r="AN384" s="211"/>
      <c r="AO384" s="212"/>
      <c r="AP384" s="211"/>
      <c r="AQ384" s="211"/>
      <c r="AR384" s="326"/>
      <c r="AS384" s="211"/>
      <c r="AT384" s="211"/>
      <c r="AU384" s="212"/>
      <c r="AV384" s="211"/>
      <c r="AW384" s="211"/>
      <c r="AX384" s="317"/>
      <c r="AY384" s="4"/>
      <c r="BA384" s="219"/>
    </row>
    <row r="385" spans="6:53" x14ac:dyDescent="0.25">
      <c r="F385" s="214"/>
      <c r="AJ385" s="211"/>
      <c r="AK385" s="211"/>
      <c r="AL385" s="212"/>
      <c r="AM385" s="211"/>
      <c r="AN385" s="211"/>
      <c r="AO385" s="212"/>
      <c r="AP385" s="211"/>
      <c r="AQ385" s="211"/>
      <c r="AR385" s="326"/>
      <c r="AS385" s="211"/>
      <c r="AT385" s="211"/>
      <c r="AU385" s="212"/>
      <c r="AV385" s="211"/>
      <c r="AW385" s="211"/>
      <c r="AX385" s="317"/>
      <c r="AY385" s="4"/>
      <c r="BA385" s="219"/>
    </row>
    <row r="386" spans="6:53" x14ac:dyDescent="0.25">
      <c r="F386" s="214"/>
      <c r="AJ386" s="211"/>
      <c r="AK386" s="211"/>
      <c r="AL386" s="212"/>
      <c r="AM386" s="211"/>
      <c r="AN386" s="211"/>
      <c r="AO386" s="212"/>
      <c r="AP386" s="211"/>
      <c r="AQ386" s="211"/>
      <c r="AR386" s="326"/>
      <c r="AS386" s="211"/>
      <c r="AT386" s="211"/>
      <c r="AU386" s="212"/>
      <c r="AV386" s="211"/>
      <c r="AW386" s="211"/>
      <c r="AX386" s="317"/>
      <c r="AY386" s="4"/>
      <c r="BA386" s="219"/>
    </row>
    <row r="387" spans="6:53" x14ac:dyDescent="0.25">
      <c r="F387" s="214"/>
      <c r="AJ387" s="211"/>
      <c r="AK387" s="211"/>
      <c r="AL387" s="212"/>
      <c r="AM387" s="211"/>
      <c r="AN387" s="211"/>
      <c r="AO387" s="212"/>
      <c r="AP387" s="211"/>
      <c r="AQ387" s="211"/>
      <c r="AR387" s="326"/>
      <c r="AS387" s="211"/>
      <c r="AT387" s="211"/>
      <c r="AU387" s="212"/>
      <c r="AV387" s="211"/>
      <c r="AW387" s="211"/>
      <c r="AX387" s="317"/>
      <c r="AY387" s="4"/>
      <c r="BA387" s="219"/>
    </row>
    <row r="388" spans="6:53" x14ac:dyDescent="0.25">
      <c r="F388" s="214"/>
      <c r="AJ388" s="211"/>
      <c r="AK388" s="211"/>
      <c r="AL388" s="212"/>
      <c r="AM388" s="211"/>
      <c r="AN388" s="211"/>
      <c r="AO388" s="212"/>
      <c r="AP388" s="211"/>
      <c r="AQ388" s="211"/>
      <c r="AR388" s="326"/>
      <c r="AS388" s="211"/>
      <c r="AT388" s="211"/>
      <c r="AU388" s="212"/>
      <c r="AV388" s="211"/>
      <c r="AW388" s="211"/>
      <c r="AX388" s="317"/>
      <c r="AY388" s="4"/>
      <c r="BA388" s="219"/>
    </row>
    <row r="389" spans="6:53" x14ac:dyDescent="0.25">
      <c r="F389" s="214"/>
      <c r="AJ389" s="211"/>
      <c r="AK389" s="211"/>
      <c r="AL389" s="212"/>
      <c r="AM389" s="211"/>
      <c r="AN389" s="211"/>
      <c r="AO389" s="212"/>
      <c r="AP389" s="211"/>
      <c r="AQ389" s="211"/>
      <c r="AR389" s="326"/>
      <c r="AS389" s="211"/>
      <c r="AT389" s="211"/>
      <c r="AU389" s="212"/>
      <c r="AV389" s="211"/>
      <c r="AW389" s="211"/>
      <c r="AX389" s="317"/>
      <c r="AY389" s="4"/>
      <c r="BA389" s="219"/>
    </row>
    <row r="390" spans="6:53" x14ac:dyDescent="0.25">
      <c r="F390" s="214"/>
      <c r="AJ390" s="211"/>
      <c r="AK390" s="211"/>
      <c r="AL390" s="212"/>
      <c r="AM390" s="211"/>
      <c r="AN390" s="211"/>
      <c r="AO390" s="212"/>
      <c r="AP390" s="211"/>
      <c r="AQ390" s="211"/>
      <c r="AR390" s="326"/>
      <c r="AS390" s="211"/>
      <c r="AT390" s="211"/>
      <c r="AU390" s="212"/>
      <c r="AV390" s="211"/>
      <c r="AW390" s="211"/>
      <c r="AX390" s="317"/>
      <c r="AY390" s="4"/>
      <c r="BA390" s="219"/>
    </row>
    <row r="391" spans="6:53" x14ac:dyDescent="0.25">
      <c r="F391" s="214"/>
      <c r="AJ391" s="211"/>
      <c r="AK391" s="211"/>
      <c r="AL391" s="212"/>
      <c r="AM391" s="211"/>
      <c r="AN391" s="211"/>
      <c r="AO391" s="212"/>
      <c r="AP391" s="211"/>
      <c r="AQ391" s="211"/>
      <c r="AR391" s="326"/>
      <c r="AS391" s="211"/>
      <c r="AT391" s="211"/>
      <c r="AU391" s="212"/>
      <c r="AV391" s="211"/>
      <c r="AW391" s="211"/>
      <c r="AX391" s="317"/>
      <c r="AY391" s="4"/>
      <c r="BA391" s="219"/>
    </row>
    <row r="392" spans="6:53" x14ac:dyDescent="0.25">
      <c r="F392" s="214"/>
      <c r="AJ392" s="211"/>
      <c r="AK392" s="211"/>
      <c r="AL392" s="212"/>
      <c r="AM392" s="211"/>
      <c r="AN392" s="211"/>
      <c r="AO392" s="212"/>
      <c r="AP392" s="211"/>
      <c r="AQ392" s="211"/>
      <c r="AR392" s="326"/>
      <c r="AS392" s="211"/>
      <c r="AT392" s="211"/>
      <c r="AU392" s="212"/>
      <c r="AV392" s="211"/>
      <c r="AW392" s="211"/>
      <c r="AX392" s="317"/>
      <c r="AY392" s="4"/>
      <c r="BA392" s="219"/>
    </row>
    <row r="393" spans="6:53" x14ac:dyDescent="0.25">
      <c r="F393" s="214"/>
      <c r="AJ393" s="211"/>
      <c r="AK393" s="211"/>
      <c r="AL393" s="212"/>
      <c r="AM393" s="211"/>
      <c r="AN393" s="211"/>
      <c r="AO393" s="212"/>
      <c r="AP393" s="211"/>
      <c r="AQ393" s="211"/>
      <c r="AR393" s="326"/>
      <c r="AS393" s="211"/>
      <c r="AT393" s="211"/>
      <c r="AU393" s="212"/>
      <c r="AV393" s="211"/>
      <c r="AW393" s="211"/>
      <c r="AX393" s="317"/>
      <c r="AY393" s="4"/>
      <c r="BA393" s="219"/>
    </row>
    <row r="394" spans="6:53" x14ac:dyDescent="0.25">
      <c r="F394" s="214"/>
      <c r="AJ394" s="211"/>
      <c r="AK394" s="211"/>
      <c r="AL394" s="212"/>
      <c r="AM394" s="211"/>
      <c r="AN394" s="211"/>
      <c r="AO394" s="212"/>
      <c r="AP394" s="211"/>
      <c r="AQ394" s="211"/>
      <c r="AR394" s="326"/>
      <c r="AS394" s="211"/>
      <c r="AT394" s="211"/>
      <c r="AU394" s="212"/>
      <c r="AV394" s="211"/>
      <c r="AW394" s="211"/>
      <c r="AX394" s="317"/>
      <c r="AY394" s="4"/>
      <c r="BA394" s="219"/>
    </row>
    <row r="395" spans="6:53" x14ac:dyDescent="0.25">
      <c r="F395" s="214"/>
      <c r="AJ395" s="211"/>
      <c r="AK395" s="211"/>
      <c r="AL395" s="212"/>
      <c r="AM395" s="211"/>
      <c r="AN395" s="211"/>
      <c r="AO395" s="212"/>
      <c r="AP395" s="211"/>
      <c r="AQ395" s="211"/>
      <c r="AR395" s="326"/>
      <c r="AS395" s="211"/>
      <c r="AT395" s="211"/>
      <c r="AU395" s="212"/>
      <c r="AV395" s="211"/>
      <c r="AW395" s="211"/>
      <c r="AX395" s="317"/>
      <c r="AY395" s="4"/>
      <c r="BA395" s="219"/>
    </row>
    <row r="396" spans="6:53" x14ac:dyDescent="0.25">
      <c r="F396" s="214"/>
      <c r="AJ396" s="211"/>
      <c r="AK396" s="211"/>
      <c r="AL396" s="212"/>
      <c r="AM396" s="211"/>
      <c r="AN396" s="211"/>
      <c r="AO396" s="212"/>
      <c r="AP396" s="211"/>
      <c r="AQ396" s="211"/>
      <c r="AR396" s="326"/>
      <c r="AS396" s="211"/>
      <c r="AT396" s="211"/>
      <c r="AU396" s="212"/>
      <c r="AV396" s="211"/>
      <c r="AW396" s="211"/>
      <c r="AX396" s="317"/>
      <c r="AY396" s="4"/>
      <c r="BA396" s="219"/>
    </row>
    <row r="397" spans="6:53" x14ac:dyDescent="0.25">
      <c r="F397" s="214"/>
      <c r="AJ397" s="211"/>
      <c r="AK397" s="211"/>
      <c r="AL397" s="212"/>
      <c r="AM397" s="211"/>
      <c r="AN397" s="211"/>
      <c r="AO397" s="212"/>
      <c r="AP397" s="211"/>
      <c r="AQ397" s="211"/>
      <c r="AR397" s="326"/>
      <c r="AS397" s="211"/>
      <c r="AT397" s="211"/>
      <c r="AU397" s="212"/>
      <c r="AV397" s="211"/>
      <c r="AW397" s="211"/>
      <c r="AX397" s="317"/>
      <c r="AY397" s="4"/>
      <c r="BA397" s="219"/>
    </row>
    <row r="398" spans="6:53" x14ac:dyDescent="0.25">
      <c r="F398" s="214"/>
      <c r="AJ398" s="211"/>
      <c r="AK398" s="211"/>
      <c r="AL398" s="212"/>
      <c r="AM398" s="211"/>
      <c r="AN398" s="211"/>
      <c r="AO398" s="212"/>
      <c r="AP398" s="211"/>
      <c r="AQ398" s="211"/>
      <c r="AR398" s="326"/>
      <c r="AS398" s="211"/>
      <c r="AT398" s="211"/>
      <c r="AU398" s="212"/>
      <c r="AV398" s="211"/>
      <c r="AW398" s="211"/>
      <c r="AX398" s="317"/>
      <c r="AY398" s="4"/>
      <c r="BA398" s="219"/>
    </row>
    <row r="399" spans="6:53" x14ac:dyDescent="0.25">
      <c r="F399" s="214"/>
      <c r="AJ399" s="211"/>
      <c r="AK399" s="211"/>
      <c r="AL399" s="212"/>
      <c r="AM399" s="211"/>
      <c r="AN399" s="211"/>
      <c r="AO399" s="212"/>
      <c r="AP399" s="211"/>
      <c r="AQ399" s="211"/>
      <c r="AR399" s="326"/>
      <c r="AS399" s="211"/>
      <c r="AT399" s="211"/>
      <c r="AU399" s="212"/>
      <c r="AV399" s="211"/>
      <c r="AW399" s="211"/>
      <c r="AX399" s="317"/>
      <c r="AY399" s="4"/>
      <c r="BA399" s="219"/>
    </row>
    <row r="400" spans="6:53" x14ac:dyDescent="0.25">
      <c r="F400" s="214"/>
      <c r="AJ400" s="211"/>
      <c r="AK400" s="211"/>
      <c r="AL400" s="212"/>
      <c r="AM400" s="211"/>
      <c r="AN400" s="211"/>
      <c r="AO400" s="212"/>
      <c r="AP400" s="211"/>
      <c r="AQ400" s="211"/>
      <c r="AR400" s="326"/>
      <c r="AS400" s="211"/>
      <c r="AT400" s="211"/>
      <c r="AU400" s="212"/>
      <c r="AV400" s="211"/>
      <c r="AW400" s="211"/>
      <c r="AX400" s="317"/>
      <c r="AY400" s="4"/>
      <c r="BA400" s="219"/>
    </row>
    <row r="401" spans="6:53" x14ac:dyDescent="0.25">
      <c r="F401" s="214"/>
      <c r="AJ401" s="211"/>
      <c r="AK401" s="211"/>
      <c r="AL401" s="212"/>
      <c r="AM401" s="211"/>
      <c r="AN401" s="211"/>
      <c r="AO401" s="212"/>
      <c r="AP401" s="211"/>
      <c r="AQ401" s="211"/>
      <c r="AR401" s="326"/>
      <c r="AS401" s="211"/>
      <c r="AT401" s="211"/>
      <c r="AU401" s="212"/>
      <c r="AV401" s="211"/>
      <c r="AW401" s="211"/>
      <c r="AX401" s="317"/>
      <c r="AY401" s="4"/>
      <c r="BA401" s="219"/>
    </row>
    <row r="402" spans="6:53" x14ac:dyDescent="0.25">
      <c r="F402" s="214"/>
      <c r="AJ402" s="211"/>
      <c r="AK402" s="211"/>
      <c r="AL402" s="212"/>
      <c r="AM402" s="211"/>
      <c r="AN402" s="211"/>
      <c r="AO402" s="212"/>
      <c r="AP402" s="211"/>
      <c r="AQ402" s="211"/>
      <c r="AR402" s="326"/>
      <c r="AS402" s="211"/>
      <c r="AT402" s="211"/>
      <c r="AU402" s="212"/>
      <c r="AV402" s="211"/>
      <c r="AW402" s="211"/>
      <c r="AX402" s="317"/>
      <c r="AY402" s="4"/>
      <c r="BA402" s="219"/>
    </row>
    <row r="403" spans="6:53" x14ac:dyDescent="0.25">
      <c r="F403" s="214"/>
      <c r="AJ403" s="211"/>
      <c r="AK403" s="211"/>
      <c r="AL403" s="212"/>
      <c r="AM403" s="211"/>
      <c r="AN403" s="211"/>
      <c r="AO403" s="212"/>
      <c r="AP403" s="211"/>
      <c r="AQ403" s="211"/>
      <c r="AR403" s="326"/>
      <c r="AS403" s="211"/>
      <c r="AT403" s="211"/>
      <c r="AU403" s="212"/>
      <c r="AV403" s="211"/>
      <c r="AW403" s="211"/>
      <c r="AX403" s="317"/>
      <c r="AY403" s="4"/>
      <c r="BA403" s="219"/>
    </row>
    <row r="404" spans="6:53" x14ac:dyDescent="0.25">
      <c r="F404" s="214"/>
      <c r="AJ404" s="211"/>
      <c r="AK404" s="211"/>
      <c r="AL404" s="212"/>
      <c r="AM404" s="211"/>
      <c r="AN404" s="211"/>
      <c r="AO404" s="212"/>
      <c r="AP404" s="211"/>
      <c r="AQ404" s="211"/>
      <c r="AR404" s="326"/>
      <c r="AS404" s="211"/>
      <c r="AT404" s="211"/>
      <c r="AU404" s="212"/>
      <c r="AV404" s="211"/>
      <c r="AW404" s="211"/>
      <c r="AX404" s="317"/>
      <c r="AY404" s="4"/>
      <c r="BA404" s="219"/>
    </row>
    <row r="405" spans="6:53" x14ac:dyDescent="0.25">
      <c r="F405" s="214"/>
      <c r="AJ405" s="211"/>
      <c r="AK405" s="211"/>
      <c r="AL405" s="212"/>
      <c r="AM405" s="211"/>
      <c r="AN405" s="211"/>
      <c r="AO405" s="212"/>
      <c r="AP405" s="211"/>
      <c r="AQ405" s="211"/>
      <c r="AR405" s="326"/>
      <c r="AS405" s="211"/>
      <c r="AT405" s="211"/>
      <c r="AU405" s="212"/>
      <c r="AV405" s="211"/>
      <c r="AW405" s="211"/>
      <c r="AX405" s="317"/>
      <c r="AY405" s="4"/>
      <c r="BA405" s="219"/>
    </row>
    <row r="406" spans="6:53" x14ac:dyDescent="0.25">
      <c r="F406" s="214"/>
      <c r="AJ406" s="211"/>
      <c r="AK406" s="211"/>
      <c r="AL406" s="212"/>
      <c r="AM406" s="211"/>
      <c r="AN406" s="211"/>
      <c r="AO406" s="212"/>
      <c r="AP406" s="211"/>
      <c r="AQ406" s="211"/>
      <c r="AR406" s="326"/>
      <c r="AS406" s="211"/>
      <c r="AT406" s="211"/>
      <c r="AU406" s="212"/>
      <c r="AV406" s="211"/>
      <c r="AW406" s="211"/>
      <c r="AX406" s="317"/>
      <c r="AY406" s="4"/>
      <c r="BA406" s="219"/>
    </row>
    <row r="407" spans="6:53" x14ac:dyDescent="0.25">
      <c r="F407" s="214"/>
      <c r="AJ407" s="211"/>
      <c r="AK407" s="211"/>
      <c r="AL407" s="212"/>
      <c r="AM407" s="211"/>
      <c r="AN407" s="211"/>
      <c r="AO407" s="212"/>
      <c r="AP407" s="211"/>
      <c r="AQ407" s="211"/>
      <c r="AR407" s="326"/>
      <c r="AS407" s="211"/>
      <c r="AT407" s="211"/>
      <c r="AU407" s="212"/>
      <c r="AV407" s="211"/>
      <c r="AW407" s="211"/>
      <c r="AX407" s="317"/>
      <c r="AY407" s="4"/>
      <c r="BA407" s="219"/>
    </row>
    <row r="408" spans="6:53" x14ac:dyDescent="0.25">
      <c r="F408" s="214"/>
      <c r="AJ408" s="211"/>
      <c r="AK408" s="211"/>
      <c r="AL408" s="212"/>
      <c r="AM408" s="211"/>
      <c r="AN408" s="211"/>
      <c r="AO408" s="212"/>
      <c r="AP408" s="211"/>
      <c r="AQ408" s="211"/>
      <c r="AR408" s="326"/>
      <c r="AS408" s="211"/>
      <c r="AT408" s="211"/>
      <c r="AU408" s="212"/>
      <c r="AV408" s="211"/>
      <c r="AW408" s="211"/>
      <c r="AX408" s="317"/>
      <c r="AY408" s="4"/>
      <c r="BA408" s="219"/>
    </row>
    <row r="409" spans="6:53" x14ac:dyDescent="0.25">
      <c r="F409" s="214"/>
      <c r="AJ409" s="211"/>
      <c r="AK409" s="211"/>
      <c r="AL409" s="212"/>
      <c r="AM409" s="211"/>
      <c r="AN409" s="211"/>
      <c r="AO409" s="212"/>
      <c r="AP409" s="211"/>
      <c r="AQ409" s="211"/>
      <c r="AR409" s="326"/>
      <c r="AS409" s="211"/>
      <c r="AT409" s="211"/>
      <c r="AU409" s="212"/>
      <c r="AV409" s="211"/>
      <c r="AW409" s="211"/>
      <c r="AX409" s="317"/>
      <c r="AY409" s="4"/>
      <c r="BA409" s="219"/>
    </row>
    <row r="410" spans="6:53" x14ac:dyDescent="0.25">
      <c r="F410" s="214"/>
      <c r="AJ410" s="211"/>
      <c r="AK410" s="211"/>
      <c r="AL410" s="212"/>
      <c r="AM410" s="211"/>
      <c r="AN410" s="211"/>
      <c r="AO410" s="212"/>
      <c r="AP410" s="211"/>
      <c r="AQ410" s="211"/>
      <c r="AR410" s="326"/>
      <c r="AS410" s="211"/>
      <c r="AT410" s="211"/>
      <c r="AU410" s="212"/>
      <c r="AV410" s="211"/>
      <c r="AW410" s="211"/>
      <c r="AX410" s="317"/>
      <c r="AY410" s="4"/>
      <c r="BA410" s="219"/>
    </row>
    <row r="411" spans="6:53" x14ac:dyDescent="0.25">
      <c r="F411" s="214"/>
      <c r="AJ411" s="211"/>
      <c r="AK411" s="211"/>
      <c r="AL411" s="212"/>
      <c r="AM411" s="211"/>
      <c r="AN411" s="211"/>
      <c r="AO411" s="212"/>
      <c r="AP411" s="211"/>
      <c r="AQ411" s="211"/>
      <c r="AR411" s="326"/>
      <c r="AS411" s="211"/>
      <c r="AT411" s="211"/>
      <c r="AU411" s="212"/>
      <c r="AV411" s="211"/>
      <c r="AW411" s="211"/>
      <c r="AX411" s="317"/>
      <c r="AY411" s="4"/>
      <c r="BA411" s="219"/>
    </row>
    <row r="412" spans="6:53" x14ac:dyDescent="0.25">
      <c r="F412" s="214"/>
      <c r="AJ412" s="211"/>
      <c r="AK412" s="211"/>
      <c r="AL412" s="212"/>
      <c r="AM412" s="211"/>
      <c r="AN412" s="211"/>
      <c r="AO412" s="212"/>
      <c r="AP412" s="211"/>
      <c r="AQ412" s="211"/>
      <c r="AR412" s="326"/>
      <c r="AS412" s="211"/>
      <c r="AT412" s="211"/>
      <c r="AU412" s="212"/>
      <c r="AV412" s="211"/>
      <c r="AW412" s="211"/>
      <c r="AX412" s="317"/>
      <c r="AY412" s="4"/>
      <c r="BA412" s="219"/>
    </row>
    <row r="413" spans="6:53" x14ac:dyDescent="0.25">
      <c r="F413" s="214"/>
      <c r="AJ413" s="211"/>
      <c r="AK413" s="211"/>
      <c r="AL413" s="212"/>
      <c r="AM413" s="211"/>
      <c r="AN413" s="211"/>
      <c r="AO413" s="212"/>
      <c r="AP413" s="211"/>
      <c r="AQ413" s="211"/>
      <c r="AR413" s="326"/>
      <c r="AS413" s="211"/>
      <c r="AT413" s="211"/>
      <c r="AU413" s="212"/>
      <c r="AV413" s="211"/>
      <c r="AW413" s="211"/>
      <c r="AX413" s="317"/>
      <c r="AY413" s="4"/>
      <c r="BA413" s="219"/>
    </row>
    <row r="414" spans="6:53" x14ac:dyDescent="0.25">
      <c r="F414" s="214"/>
      <c r="AJ414" s="211"/>
      <c r="AK414" s="211"/>
      <c r="AL414" s="212"/>
      <c r="AM414" s="211"/>
      <c r="AN414" s="211"/>
      <c r="AO414" s="212"/>
      <c r="AP414" s="211"/>
      <c r="AQ414" s="211"/>
      <c r="AR414" s="326"/>
      <c r="AS414" s="211"/>
      <c r="AT414" s="211"/>
      <c r="AU414" s="212"/>
      <c r="AV414" s="211"/>
      <c r="AW414" s="211"/>
      <c r="AX414" s="317"/>
      <c r="AY414" s="4"/>
      <c r="BA414" s="219"/>
    </row>
    <row r="415" spans="6:53" x14ac:dyDescent="0.25">
      <c r="F415" s="214"/>
      <c r="AJ415" s="211"/>
      <c r="AK415" s="211"/>
      <c r="AL415" s="212"/>
      <c r="AM415" s="211"/>
      <c r="AN415" s="211"/>
      <c r="AO415" s="212"/>
      <c r="AP415" s="211"/>
      <c r="AQ415" s="211"/>
      <c r="AR415" s="326"/>
      <c r="AS415" s="211"/>
      <c r="AT415" s="211"/>
      <c r="AU415" s="212"/>
      <c r="AV415" s="211"/>
      <c r="AW415" s="211"/>
      <c r="AX415" s="317"/>
      <c r="AY415" s="4"/>
      <c r="BA415" s="219"/>
    </row>
    <row r="416" spans="6:53" x14ac:dyDescent="0.25">
      <c r="F416" s="214"/>
      <c r="AJ416" s="211"/>
      <c r="AK416" s="211"/>
      <c r="AL416" s="212"/>
      <c r="AM416" s="211"/>
      <c r="AN416" s="211"/>
      <c r="AO416" s="212"/>
      <c r="AP416" s="211"/>
      <c r="AQ416" s="211"/>
      <c r="AR416" s="326"/>
      <c r="AS416" s="211"/>
      <c r="AT416" s="211"/>
      <c r="AU416" s="212"/>
      <c r="AV416" s="211"/>
      <c r="AW416" s="211"/>
      <c r="AX416" s="317"/>
      <c r="AY416" s="4"/>
      <c r="BA416" s="219"/>
    </row>
    <row r="417" spans="1:53" x14ac:dyDescent="0.25">
      <c r="F417" s="214"/>
      <c r="AJ417" s="211"/>
      <c r="AK417" s="211"/>
      <c r="AL417" s="212"/>
      <c r="AM417" s="211"/>
      <c r="AN417" s="211"/>
      <c r="AO417" s="212"/>
      <c r="AP417" s="211"/>
      <c r="AQ417" s="211"/>
      <c r="AR417" s="326"/>
      <c r="AS417" s="211"/>
      <c r="AT417" s="211"/>
      <c r="AU417" s="212"/>
      <c r="AV417" s="211"/>
      <c r="AW417" s="211"/>
      <c r="AX417" s="317"/>
      <c r="AY417" s="4"/>
      <c r="BA417" s="219"/>
    </row>
    <row r="418" spans="1:53" x14ac:dyDescent="0.25">
      <c r="F418" s="214"/>
      <c r="AJ418" s="211"/>
      <c r="AK418" s="211"/>
      <c r="AL418" s="212"/>
      <c r="AM418" s="211"/>
      <c r="AN418" s="211"/>
      <c r="AO418" s="212"/>
      <c r="AP418" s="211"/>
      <c r="AQ418" s="211"/>
      <c r="AR418" s="326"/>
      <c r="AS418" s="211"/>
      <c r="AT418" s="211"/>
      <c r="AU418" s="212"/>
      <c r="AV418" s="211"/>
      <c r="AW418" s="211"/>
      <c r="AX418" s="317"/>
      <c r="AY418" s="4"/>
      <c r="BA418" s="219"/>
    </row>
    <row r="419" spans="1:53" x14ac:dyDescent="0.25">
      <c r="F419" s="214"/>
      <c r="AJ419" s="211"/>
      <c r="AK419" s="211"/>
      <c r="AL419" s="212"/>
      <c r="AM419" s="211"/>
      <c r="AN419" s="211"/>
      <c r="AO419" s="212"/>
      <c r="AP419" s="211"/>
      <c r="AQ419" s="211"/>
      <c r="AR419" s="326"/>
      <c r="AS419" s="211"/>
      <c r="AT419" s="211"/>
      <c r="AU419" s="212"/>
      <c r="AV419" s="211"/>
      <c r="AW419" s="211"/>
      <c r="AX419" s="317"/>
      <c r="AY419" s="4"/>
      <c r="BA419" s="219"/>
    </row>
    <row r="420" spans="1:53" x14ac:dyDescent="0.25">
      <c r="F420" s="214"/>
      <c r="AJ420" s="211"/>
      <c r="AK420" s="211"/>
      <c r="AL420" s="212"/>
      <c r="AM420" s="211"/>
      <c r="AN420" s="211"/>
      <c r="AO420" s="212"/>
      <c r="AP420" s="211"/>
      <c r="AQ420" s="211"/>
      <c r="AR420" s="326"/>
      <c r="AS420" s="211"/>
      <c r="AT420" s="211"/>
      <c r="AU420" s="212"/>
      <c r="AV420" s="211"/>
      <c r="AW420" s="211"/>
      <c r="AX420" s="317"/>
      <c r="AY420" s="4"/>
      <c r="BA420" s="219"/>
    </row>
    <row r="421" spans="1:53" x14ac:dyDescent="0.25">
      <c r="F421" s="214"/>
      <c r="AJ421" s="211"/>
      <c r="AK421" s="211"/>
      <c r="AL421" s="212"/>
      <c r="AM421" s="211"/>
      <c r="AN421" s="211"/>
      <c r="AO421" s="212"/>
      <c r="AP421" s="211"/>
      <c r="AQ421" s="211"/>
      <c r="AR421" s="326"/>
      <c r="AS421" s="211"/>
      <c r="AT421" s="211"/>
      <c r="AU421" s="212"/>
      <c r="AV421" s="211"/>
      <c r="AW421" s="211"/>
      <c r="AX421" s="317"/>
      <c r="AY421" s="4"/>
      <c r="BA421" s="219"/>
    </row>
    <row r="422" spans="1:53" x14ac:dyDescent="0.25">
      <c r="F422" s="214"/>
      <c r="AJ422" s="211"/>
      <c r="AK422" s="211"/>
      <c r="AL422" s="212"/>
      <c r="AM422" s="211"/>
      <c r="AN422" s="211"/>
      <c r="AO422" s="212"/>
      <c r="AP422" s="211"/>
      <c r="AQ422" s="211"/>
      <c r="AR422" s="326"/>
      <c r="AS422" s="211"/>
      <c r="AT422" s="211"/>
      <c r="AU422" s="212"/>
      <c r="AV422" s="211"/>
      <c r="AW422" s="211"/>
      <c r="AX422" s="317"/>
      <c r="AY422" s="4"/>
      <c r="BA422" s="219"/>
    </row>
    <row r="423" spans="1:53" x14ac:dyDescent="0.25">
      <c r="F423" s="214"/>
      <c r="AJ423" s="211"/>
      <c r="AK423" s="211"/>
      <c r="AL423" s="212"/>
      <c r="AM423" s="211"/>
      <c r="AN423" s="211"/>
      <c r="AO423" s="212"/>
      <c r="AP423" s="211"/>
      <c r="AQ423" s="211"/>
      <c r="AR423" s="326"/>
      <c r="AS423" s="211"/>
      <c r="AT423" s="211"/>
      <c r="AU423" s="212"/>
      <c r="AV423" s="211"/>
      <c r="AW423" s="211"/>
      <c r="AX423" s="317"/>
      <c r="AY423" s="4"/>
      <c r="BA423" s="219"/>
    </row>
    <row r="424" spans="1:53" x14ac:dyDescent="0.25">
      <c r="F424" s="214"/>
      <c r="AJ424" s="211"/>
      <c r="AK424" s="211"/>
      <c r="AL424" s="212"/>
      <c r="AM424" s="211"/>
      <c r="AN424" s="211"/>
      <c r="AO424" s="212"/>
      <c r="AP424" s="211"/>
      <c r="AQ424" s="211"/>
      <c r="AR424" s="326"/>
      <c r="AS424" s="211"/>
      <c r="AT424" s="211"/>
      <c r="AU424" s="212"/>
      <c r="AV424" s="211"/>
      <c r="AW424" s="211"/>
      <c r="AX424" s="317"/>
      <c r="AY424" s="4"/>
      <c r="BA424" s="219"/>
    </row>
    <row r="425" spans="1:53" x14ac:dyDescent="0.25">
      <c r="F425" s="214"/>
      <c r="AJ425" s="211"/>
      <c r="AK425" s="211"/>
      <c r="AL425" s="212"/>
      <c r="AM425" s="211"/>
      <c r="AN425" s="211"/>
      <c r="AO425" s="212"/>
      <c r="AP425" s="211"/>
      <c r="AQ425" s="211"/>
      <c r="AR425" s="326"/>
      <c r="AS425" s="211"/>
      <c r="AT425" s="211"/>
      <c r="AU425" s="212"/>
      <c r="AV425" s="211"/>
      <c r="AW425" s="211"/>
      <c r="AX425" s="317"/>
      <c r="AY425" s="4"/>
      <c r="BA425" s="219"/>
    </row>
    <row r="426" spans="1:53" x14ac:dyDescent="0.25">
      <c r="F426" s="214"/>
      <c r="AJ426" s="211"/>
      <c r="AK426" s="211"/>
      <c r="AL426" s="212"/>
      <c r="AM426" s="211"/>
      <c r="AN426" s="211"/>
      <c r="AO426" s="212"/>
      <c r="AP426" s="211"/>
      <c r="AQ426" s="211"/>
      <c r="AR426" s="326"/>
      <c r="AS426" s="211"/>
      <c r="AT426" s="211"/>
      <c r="AU426" s="212"/>
      <c r="AV426" s="211"/>
      <c r="AW426" s="211"/>
      <c r="AX426" s="317"/>
      <c r="AY426" s="4"/>
      <c r="BA426" s="219"/>
    </row>
    <row r="427" spans="1:53" x14ac:dyDescent="0.25">
      <c r="F427" s="214"/>
      <c r="AJ427" s="211"/>
      <c r="AK427" s="211"/>
      <c r="AL427" s="212"/>
      <c r="AM427" s="211"/>
      <c r="AN427" s="211"/>
      <c r="AO427" s="212"/>
      <c r="AP427" s="211"/>
      <c r="AQ427" s="211"/>
      <c r="AR427" s="326"/>
      <c r="AS427" s="211"/>
      <c r="AT427" s="211"/>
      <c r="AU427" s="212"/>
      <c r="AV427" s="211"/>
      <c r="AW427" s="211"/>
      <c r="AX427" s="317"/>
      <c r="AY427" s="4"/>
      <c r="BA427" s="219"/>
    </row>
    <row r="428" spans="1:53" x14ac:dyDescent="0.25">
      <c r="F428" s="214"/>
      <c r="AJ428" s="211"/>
      <c r="AK428" s="211"/>
      <c r="AL428" s="212"/>
      <c r="AM428" s="211"/>
      <c r="AN428" s="211"/>
      <c r="AO428" s="212"/>
      <c r="AP428" s="211"/>
      <c r="AQ428" s="211"/>
      <c r="AR428" s="326"/>
      <c r="AS428" s="211"/>
      <c r="AT428" s="211"/>
      <c r="AU428" s="212"/>
      <c r="AV428" s="211"/>
      <c r="AW428" s="211"/>
      <c r="AX428" s="317"/>
      <c r="AY428" s="4"/>
      <c r="BA428" s="219"/>
    </row>
    <row r="429" spans="1:53" x14ac:dyDescent="0.25">
      <c r="F429" s="214"/>
      <c r="AJ429" s="211"/>
      <c r="AK429" s="211"/>
      <c r="AL429" s="212"/>
      <c r="AM429" s="211"/>
      <c r="AN429" s="211"/>
      <c r="AO429" s="212"/>
      <c r="AP429" s="211"/>
      <c r="AQ429" s="211"/>
      <c r="AR429" s="326"/>
      <c r="AS429" s="211"/>
      <c r="AT429" s="211"/>
      <c r="AU429" s="212"/>
      <c r="AV429" s="211"/>
      <c r="AW429" s="211"/>
      <c r="AX429" s="317"/>
      <c r="AY429" s="4"/>
      <c r="BA429" s="219"/>
    </row>
    <row r="430" spans="1:53" x14ac:dyDescent="0.25">
      <c r="F430" s="214"/>
      <c r="AJ430" s="211"/>
      <c r="AK430" s="211"/>
      <c r="AL430" s="212"/>
      <c r="AM430" s="211"/>
      <c r="AN430" s="211"/>
      <c r="AO430" s="212"/>
      <c r="AP430" s="211"/>
      <c r="AQ430" s="211"/>
      <c r="AR430" s="326"/>
      <c r="AS430" s="211"/>
      <c r="AT430" s="211"/>
      <c r="AU430" s="212"/>
      <c r="AV430" s="211"/>
      <c r="AW430" s="211"/>
      <c r="AX430" s="317"/>
      <c r="AY430" s="4"/>
      <c r="BA430" s="219"/>
    </row>
    <row r="431" spans="1:53" x14ac:dyDescent="0.25">
      <c r="A431" s="82"/>
      <c r="B431" s="82"/>
      <c r="C431" s="82"/>
      <c r="D431" s="82"/>
      <c r="E431" s="82"/>
      <c r="F431" s="216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  <c r="AA431" s="82"/>
      <c r="AB431" s="82"/>
      <c r="AC431" s="82"/>
      <c r="AD431" s="82"/>
      <c r="AE431" s="82"/>
      <c r="AF431" s="82"/>
      <c r="AG431" s="82"/>
      <c r="AH431" s="82"/>
      <c r="AI431" s="309"/>
      <c r="AJ431" s="217"/>
      <c r="AK431" s="217"/>
      <c r="AL431" s="220"/>
      <c r="AM431" s="217"/>
      <c r="AN431" s="217"/>
      <c r="AO431" s="220"/>
      <c r="AP431" s="217"/>
      <c r="AQ431" s="217"/>
      <c r="AR431" s="327"/>
      <c r="AS431" s="217"/>
      <c r="AT431" s="217"/>
      <c r="AU431" s="220"/>
      <c r="AV431" s="217"/>
      <c r="AW431" s="217"/>
      <c r="AX431" s="318"/>
      <c r="AY431" s="221"/>
      <c r="AZ431" s="82"/>
      <c r="BA431" s="331"/>
    </row>
    <row r="432" spans="1:53" x14ac:dyDescent="0.25">
      <c r="AC432" s="15"/>
      <c r="AJ432" s="211"/>
      <c r="AK432" s="211"/>
      <c r="AL432" s="212"/>
      <c r="AM432" s="211"/>
      <c r="AN432" s="211"/>
      <c r="AO432" s="212"/>
      <c r="AP432" s="211"/>
      <c r="AQ432" s="211"/>
      <c r="AR432" s="326"/>
      <c r="AS432" s="211"/>
      <c r="AT432" s="211"/>
      <c r="AU432" s="219"/>
      <c r="AV432" s="211"/>
      <c r="AW432" s="211"/>
      <c r="AX432" s="317"/>
      <c r="BA432" s="219"/>
    </row>
    <row r="433" spans="29:53" x14ac:dyDescent="0.25">
      <c r="AC433" s="15"/>
      <c r="AJ433" s="211"/>
      <c r="AK433" s="211"/>
      <c r="AL433" s="212"/>
      <c r="AM433" s="211"/>
      <c r="AN433" s="211"/>
      <c r="AO433" s="212"/>
      <c r="AP433" s="211"/>
      <c r="AQ433" s="211"/>
      <c r="AR433" s="326"/>
      <c r="AS433" s="211"/>
      <c r="AT433" s="211"/>
      <c r="AU433" s="219"/>
      <c r="AV433" s="211"/>
      <c r="AW433" s="211"/>
      <c r="AX433" s="317"/>
      <c r="BA433" s="219"/>
    </row>
    <row r="434" spans="29:53" x14ac:dyDescent="0.25">
      <c r="AC434" s="15"/>
      <c r="AJ434" s="211"/>
      <c r="AK434" s="211"/>
      <c r="AL434" s="212"/>
      <c r="AM434" s="211"/>
      <c r="AN434" s="211"/>
      <c r="AO434" s="212"/>
      <c r="AP434" s="211"/>
      <c r="AQ434" s="211"/>
      <c r="AR434" s="326"/>
      <c r="AS434" s="211"/>
      <c r="AT434" s="211"/>
      <c r="AU434" s="219"/>
      <c r="AV434" s="211"/>
      <c r="AW434" s="211"/>
      <c r="AX434" s="317"/>
      <c r="BA434" s="219"/>
    </row>
    <row r="435" spans="29:53" x14ac:dyDescent="0.25">
      <c r="AC435" s="15"/>
      <c r="AJ435" s="211"/>
      <c r="AK435" s="211"/>
      <c r="AL435" s="212"/>
      <c r="AM435" s="211"/>
      <c r="AN435" s="211"/>
      <c r="AO435" s="212"/>
      <c r="AP435" s="211"/>
      <c r="AQ435" s="211"/>
      <c r="AR435" s="326"/>
      <c r="AS435" s="211"/>
      <c r="AT435" s="211"/>
      <c r="AU435" s="219"/>
      <c r="AV435" s="211"/>
      <c r="AW435" s="211"/>
      <c r="AX435" s="317"/>
      <c r="BA435" s="219"/>
    </row>
    <row r="436" spans="29:53" x14ac:dyDescent="0.25">
      <c r="AC436" s="15"/>
      <c r="AJ436" s="211"/>
      <c r="AK436" s="211"/>
      <c r="AL436" s="212"/>
      <c r="AM436" s="211"/>
      <c r="AN436" s="211"/>
      <c r="AO436" s="212"/>
      <c r="AP436" s="211"/>
      <c r="AQ436" s="211"/>
      <c r="AR436" s="326"/>
      <c r="AS436" s="211"/>
      <c r="AT436" s="211"/>
      <c r="AU436" s="219"/>
      <c r="AV436" s="211"/>
      <c r="AW436" s="211"/>
      <c r="AX436" s="317"/>
      <c r="BA436" s="219"/>
    </row>
    <row r="437" spans="29:53" x14ac:dyDescent="0.25">
      <c r="AC437" s="15"/>
      <c r="AJ437" s="211"/>
      <c r="AK437" s="211"/>
      <c r="AL437" s="212"/>
      <c r="AM437" s="211"/>
      <c r="AN437" s="211"/>
      <c r="AO437" s="212"/>
      <c r="AP437" s="211"/>
      <c r="AQ437" s="211"/>
      <c r="AR437" s="326"/>
      <c r="AS437" s="211"/>
      <c r="AT437" s="211"/>
      <c r="AU437" s="219"/>
      <c r="AV437" s="211"/>
      <c r="AW437" s="211"/>
      <c r="AX437" s="317"/>
      <c r="BA437" s="219"/>
    </row>
    <row r="438" spans="29:53" x14ac:dyDescent="0.25">
      <c r="AC438" s="15"/>
      <c r="AJ438" s="211"/>
      <c r="AK438" s="211"/>
      <c r="AL438" s="212"/>
      <c r="AM438" s="211"/>
      <c r="AN438" s="211"/>
      <c r="AO438" s="212"/>
      <c r="AP438" s="211"/>
      <c r="AQ438" s="211"/>
      <c r="AR438" s="326"/>
      <c r="AS438" s="211"/>
      <c r="AT438" s="211"/>
      <c r="AU438" s="219"/>
      <c r="AV438" s="211"/>
      <c r="AW438" s="211"/>
      <c r="AX438" s="317"/>
      <c r="BA438" s="219"/>
    </row>
    <row r="439" spans="29:53" x14ac:dyDescent="0.25">
      <c r="AC439" s="15"/>
      <c r="AJ439" s="211"/>
      <c r="AK439" s="211"/>
      <c r="AL439" s="212"/>
      <c r="AM439" s="211"/>
      <c r="AN439" s="211"/>
      <c r="AO439" s="212"/>
      <c r="AP439" s="211"/>
      <c r="AQ439" s="211"/>
      <c r="AR439" s="326"/>
      <c r="AS439" s="211"/>
      <c r="AT439" s="211"/>
      <c r="AU439" s="219"/>
      <c r="AV439" s="211"/>
      <c r="AW439" s="211"/>
      <c r="AX439" s="317"/>
      <c r="BA439" s="219"/>
    </row>
    <row r="440" spans="29:53" x14ac:dyDescent="0.25">
      <c r="AC440" s="15"/>
      <c r="AJ440" s="211"/>
      <c r="AK440" s="211"/>
      <c r="AL440" s="212"/>
      <c r="AM440" s="211"/>
      <c r="AN440" s="211"/>
      <c r="AO440" s="212"/>
      <c r="AP440" s="211"/>
      <c r="AQ440" s="211"/>
      <c r="AR440" s="326"/>
      <c r="AS440" s="211"/>
      <c r="AT440" s="211"/>
      <c r="AU440" s="219"/>
      <c r="AV440" s="211"/>
      <c r="AW440" s="211"/>
      <c r="AX440" s="317"/>
      <c r="BA440" s="219"/>
    </row>
    <row r="441" spans="29:53" x14ac:dyDescent="0.25">
      <c r="AC441" s="15"/>
      <c r="AJ441" s="211"/>
      <c r="AK441" s="211"/>
      <c r="AL441" s="212"/>
      <c r="AM441" s="211"/>
      <c r="AN441" s="211"/>
      <c r="AO441" s="212"/>
      <c r="AP441" s="211"/>
      <c r="AQ441" s="211"/>
      <c r="AR441" s="326"/>
      <c r="AS441" s="211"/>
      <c r="AT441" s="211"/>
      <c r="AU441" s="219"/>
      <c r="AV441" s="211"/>
      <c r="AW441" s="211"/>
      <c r="AX441" s="317"/>
      <c r="BA441" s="219"/>
    </row>
    <row r="442" spans="29:53" x14ac:dyDescent="0.25">
      <c r="AC442" s="15"/>
      <c r="AJ442" s="211"/>
      <c r="AK442" s="211"/>
      <c r="AL442" s="212"/>
      <c r="AM442" s="211"/>
      <c r="AN442" s="211"/>
      <c r="AO442" s="212"/>
      <c r="AP442" s="211"/>
      <c r="AQ442" s="211"/>
      <c r="AR442" s="326"/>
      <c r="AS442" s="211"/>
      <c r="AT442" s="211"/>
      <c r="AU442" s="219"/>
      <c r="AV442" s="211"/>
      <c r="AW442" s="211"/>
      <c r="AX442" s="317"/>
      <c r="BA442" s="219"/>
    </row>
    <row r="443" spans="29:53" x14ac:dyDescent="0.25">
      <c r="AC443" s="15"/>
      <c r="AJ443" s="211"/>
      <c r="AK443" s="211"/>
      <c r="AL443" s="212"/>
      <c r="AM443" s="211"/>
      <c r="AN443" s="211"/>
      <c r="AO443" s="212"/>
      <c r="AP443" s="211"/>
      <c r="AQ443" s="211"/>
      <c r="AR443" s="326"/>
      <c r="AS443" s="211"/>
      <c r="AT443" s="211"/>
      <c r="AU443" s="219"/>
      <c r="AV443" s="211"/>
      <c r="AW443" s="211"/>
      <c r="AX443" s="317"/>
      <c r="BA443" s="219"/>
    </row>
    <row r="444" spans="29:53" x14ac:dyDescent="0.25">
      <c r="AC444" s="15"/>
      <c r="AJ444" s="211"/>
      <c r="AK444" s="211"/>
      <c r="AL444" s="212"/>
      <c r="AM444" s="211"/>
      <c r="AN444" s="211"/>
      <c r="AO444" s="212"/>
      <c r="AP444" s="211"/>
      <c r="AQ444" s="211"/>
      <c r="AR444" s="326"/>
      <c r="AS444" s="211"/>
      <c r="AT444" s="211"/>
      <c r="AU444" s="219"/>
      <c r="AV444" s="211"/>
      <c r="AW444" s="211"/>
      <c r="AX444" s="317"/>
      <c r="BA444" s="219"/>
    </row>
    <row r="445" spans="29:53" x14ac:dyDescent="0.25">
      <c r="AC445" s="15"/>
      <c r="AJ445" s="211"/>
      <c r="AK445" s="211"/>
      <c r="AL445" s="212"/>
      <c r="AM445" s="211"/>
      <c r="AN445" s="211"/>
      <c r="AO445" s="212"/>
      <c r="AP445" s="211"/>
      <c r="AQ445" s="211"/>
      <c r="AR445" s="326"/>
      <c r="AS445" s="211"/>
      <c r="AT445" s="211"/>
      <c r="AU445" s="219"/>
      <c r="AV445" s="211"/>
      <c r="AW445" s="211"/>
      <c r="AX445" s="317"/>
      <c r="BA445" s="219"/>
    </row>
    <row r="446" spans="29:53" x14ac:dyDescent="0.25">
      <c r="AC446" s="15"/>
      <c r="AJ446" s="211"/>
      <c r="AK446" s="211"/>
      <c r="AL446" s="212"/>
      <c r="AM446" s="211"/>
      <c r="AN446" s="211"/>
      <c r="AO446" s="212"/>
      <c r="AP446" s="211"/>
      <c r="AQ446" s="211"/>
      <c r="AR446" s="326"/>
      <c r="AS446" s="211"/>
      <c r="AT446" s="211"/>
      <c r="AU446" s="219"/>
      <c r="AV446" s="211"/>
      <c r="AW446" s="211"/>
      <c r="AX446" s="317"/>
      <c r="BA446" s="219"/>
    </row>
    <row r="447" spans="29:53" x14ac:dyDescent="0.25">
      <c r="AC447" s="15"/>
      <c r="AJ447" s="211"/>
      <c r="AK447" s="211"/>
      <c r="AL447" s="212"/>
      <c r="AM447" s="211"/>
      <c r="AN447" s="211"/>
      <c r="AO447" s="212"/>
      <c r="AP447" s="211"/>
      <c r="AQ447" s="211"/>
      <c r="AR447" s="326"/>
      <c r="AS447" s="211"/>
      <c r="AT447" s="211"/>
      <c r="AU447" s="219"/>
      <c r="AV447" s="211"/>
      <c r="AW447" s="211"/>
      <c r="AX447" s="317"/>
      <c r="BA447" s="219"/>
    </row>
    <row r="448" spans="29:53" x14ac:dyDescent="0.25">
      <c r="AC448" s="15"/>
      <c r="AJ448" s="211"/>
      <c r="AK448" s="211"/>
      <c r="AL448" s="212"/>
      <c r="AM448" s="211"/>
      <c r="AN448" s="211"/>
      <c r="AO448" s="212"/>
      <c r="AP448" s="211"/>
      <c r="AQ448" s="211"/>
      <c r="AR448" s="326"/>
      <c r="AS448" s="211"/>
      <c r="AT448" s="211"/>
      <c r="AU448" s="219"/>
      <c r="AV448" s="211"/>
      <c r="AW448" s="211"/>
      <c r="AX448" s="317"/>
      <c r="BA448" s="219"/>
    </row>
    <row r="449" spans="29:53" x14ac:dyDescent="0.25">
      <c r="AC449" s="15"/>
      <c r="AJ449" s="211"/>
      <c r="AK449" s="211"/>
      <c r="AL449" s="212"/>
      <c r="AM449" s="211"/>
      <c r="AN449" s="211"/>
      <c r="AO449" s="212"/>
      <c r="AP449" s="211"/>
      <c r="AQ449" s="211"/>
      <c r="AR449" s="326"/>
      <c r="AS449" s="211"/>
      <c r="AT449" s="211"/>
      <c r="AU449" s="219"/>
      <c r="AV449" s="211"/>
      <c r="AW449" s="211"/>
      <c r="AX449" s="317"/>
      <c r="BA449" s="219"/>
    </row>
    <row r="450" spans="29:53" x14ac:dyDescent="0.25">
      <c r="AC450" s="15"/>
      <c r="AJ450" s="211"/>
      <c r="AK450" s="211"/>
      <c r="AL450" s="212"/>
      <c r="AM450" s="211"/>
      <c r="AN450" s="211"/>
      <c r="AO450" s="212"/>
      <c r="AP450" s="211"/>
      <c r="AQ450" s="211"/>
      <c r="AR450" s="326"/>
      <c r="AS450" s="211"/>
      <c r="AT450" s="211"/>
      <c r="AU450" s="219"/>
      <c r="AV450" s="211"/>
      <c r="AW450" s="211"/>
      <c r="AX450" s="317"/>
      <c r="BA450" s="219"/>
    </row>
    <row r="451" spans="29:53" x14ac:dyDescent="0.25">
      <c r="AC451" s="15"/>
      <c r="AJ451" s="211"/>
      <c r="AK451" s="211"/>
      <c r="AL451" s="212"/>
      <c r="AM451" s="211"/>
      <c r="AN451" s="211"/>
      <c r="AO451" s="212"/>
      <c r="AP451" s="211"/>
      <c r="AQ451" s="211"/>
      <c r="AR451" s="326"/>
      <c r="AS451" s="211"/>
      <c r="AT451" s="211"/>
      <c r="AU451" s="219"/>
      <c r="AV451" s="211"/>
      <c r="AW451" s="211"/>
      <c r="AX451" s="317"/>
      <c r="BA451" s="219"/>
    </row>
    <row r="452" spans="29:53" x14ac:dyDescent="0.25">
      <c r="AC452" s="15"/>
      <c r="AJ452" s="211"/>
      <c r="AK452" s="211"/>
      <c r="AL452" s="212"/>
      <c r="AM452" s="211"/>
      <c r="AN452" s="211"/>
      <c r="AO452" s="212"/>
      <c r="AP452" s="211"/>
      <c r="AQ452" s="211"/>
      <c r="AR452" s="326"/>
      <c r="AS452" s="211"/>
      <c r="AT452" s="211"/>
      <c r="AU452" s="219"/>
      <c r="AV452" s="211"/>
      <c r="AW452" s="211"/>
      <c r="AX452" s="317"/>
      <c r="BA452" s="219"/>
    </row>
    <row r="453" spans="29:53" x14ac:dyDescent="0.25">
      <c r="AC453" s="15"/>
      <c r="AJ453" s="211"/>
      <c r="AK453" s="211"/>
      <c r="AL453" s="212"/>
      <c r="AM453" s="211"/>
      <c r="AN453" s="211"/>
      <c r="AO453" s="212"/>
      <c r="AP453" s="211"/>
      <c r="AQ453" s="211"/>
      <c r="AR453" s="326"/>
      <c r="AS453" s="211"/>
      <c r="AT453" s="211"/>
      <c r="AU453" s="219"/>
      <c r="AV453" s="211"/>
      <c r="AW453" s="211"/>
      <c r="AX453" s="317"/>
      <c r="BA453" s="219"/>
    </row>
    <row r="454" spans="29:53" x14ac:dyDescent="0.25">
      <c r="AC454" s="15"/>
      <c r="AJ454" s="211"/>
      <c r="AK454" s="211"/>
      <c r="AL454" s="212"/>
      <c r="AM454" s="211"/>
      <c r="AN454" s="211"/>
      <c r="AO454" s="212"/>
      <c r="AP454" s="211"/>
      <c r="AQ454" s="211"/>
      <c r="AR454" s="326"/>
      <c r="AS454" s="211"/>
      <c r="AT454" s="211"/>
      <c r="AU454" s="219"/>
      <c r="AV454" s="211"/>
      <c r="AW454" s="211"/>
      <c r="AX454" s="317"/>
      <c r="BA454" s="219"/>
    </row>
    <row r="455" spans="29:53" x14ac:dyDescent="0.25">
      <c r="AC455" s="15"/>
      <c r="AJ455" s="211"/>
      <c r="AK455" s="211"/>
      <c r="AL455" s="212"/>
      <c r="AM455" s="211"/>
      <c r="AN455" s="211"/>
      <c r="AO455" s="212"/>
      <c r="AP455" s="211"/>
      <c r="AQ455" s="211"/>
      <c r="AR455" s="326"/>
      <c r="AS455" s="211"/>
      <c r="AT455" s="211"/>
      <c r="AU455" s="219"/>
      <c r="AV455" s="211"/>
      <c r="AW455" s="211"/>
      <c r="AX455" s="317"/>
      <c r="BA455" s="219"/>
    </row>
    <row r="456" spans="29:53" x14ac:dyDescent="0.25">
      <c r="AC456" s="15"/>
      <c r="AJ456" s="211"/>
      <c r="AK456" s="211"/>
      <c r="AL456" s="212"/>
      <c r="AM456" s="211"/>
      <c r="AN456" s="211"/>
      <c r="AO456" s="212"/>
      <c r="AP456" s="211"/>
      <c r="AQ456" s="211"/>
      <c r="AR456" s="326"/>
      <c r="AS456" s="211"/>
      <c r="AT456" s="211"/>
      <c r="AU456" s="219"/>
      <c r="AV456" s="211"/>
      <c r="AW456" s="211"/>
      <c r="AX456" s="317"/>
      <c r="BA456" s="219"/>
    </row>
    <row r="457" spans="29:53" x14ac:dyDescent="0.25">
      <c r="AC457" s="15"/>
      <c r="AJ457" s="211"/>
      <c r="AK457" s="211"/>
      <c r="AL457" s="212"/>
      <c r="AM457" s="211"/>
      <c r="AN457" s="211"/>
      <c r="AO457" s="212"/>
      <c r="AP457" s="211"/>
      <c r="AQ457" s="211"/>
      <c r="AR457" s="326"/>
      <c r="AS457" s="211"/>
      <c r="AT457" s="211"/>
      <c r="AU457" s="219"/>
      <c r="AV457" s="211"/>
      <c r="AW457" s="211"/>
      <c r="AX457" s="317"/>
      <c r="BA457" s="219"/>
    </row>
    <row r="458" spans="29:53" x14ac:dyDescent="0.25">
      <c r="AC458" s="15"/>
      <c r="AJ458" s="211"/>
      <c r="AK458" s="211"/>
      <c r="AL458" s="212"/>
      <c r="AM458" s="211"/>
      <c r="AN458" s="211"/>
      <c r="AO458" s="212"/>
      <c r="AP458" s="211"/>
      <c r="AQ458" s="211"/>
      <c r="AR458" s="326"/>
      <c r="AS458" s="211"/>
      <c r="AT458" s="211"/>
      <c r="AU458" s="219"/>
      <c r="AV458" s="211"/>
      <c r="AW458" s="211"/>
      <c r="AX458" s="317"/>
      <c r="BA458" s="219"/>
    </row>
    <row r="459" spans="29:53" x14ac:dyDescent="0.25">
      <c r="AC459" s="15"/>
      <c r="AJ459" s="211"/>
      <c r="AK459" s="211"/>
      <c r="AL459" s="212"/>
      <c r="AM459" s="211"/>
      <c r="AN459" s="211"/>
      <c r="AO459" s="212"/>
      <c r="AP459" s="211"/>
      <c r="AQ459" s="211"/>
      <c r="AR459" s="326"/>
      <c r="AS459" s="211"/>
      <c r="AT459" s="211"/>
      <c r="AU459" s="219"/>
      <c r="AV459" s="211"/>
      <c r="AW459" s="211"/>
      <c r="AX459" s="317"/>
      <c r="BA459" s="219"/>
    </row>
    <row r="460" spans="29:53" x14ac:dyDescent="0.25">
      <c r="AC460" s="15"/>
      <c r="AJ460" s="211"/>
      <c r="AK460" s="211"/>
      <c r="AL460" s="212"/>
      <c r="AM460" s="211"/>
      <c r="AN460" s="211"/>
      <c r="AO460" s="212"/>
      <c r="AP460" s="211"/>
      <c r="AQ460" s="211"/>
      <c r="AR460" s="326"/>
      <c r="AS460" s="211"/>
      <c r="AT460" s="211"/>
      <c r="AU460" s="219"/>
      <c r="AV460" s="211"/>
      <c r="AW460" s="211"/>
      <c r="AX460" s="317"/>
      <c r="BA460" s="219"/>
    </row>
    <row r="461" spans="29:53" x14ac:dyDescent="0.25">
      <c r="AC461" s="15"/>
      <c r="AJ461" s="211"/>
      <c r="AK461" s="211"/>
      <c r="AL461" s="212"/>
      <c r="AM461" s="211"/>
      <c r="AN461" s="211"/>
      <c r="AO461" s="212"/>
      <c r="AP461" s="211"/>
      <c r="AQ461" s="211"/>
      <c r="AR461" s="326"/>
      <c r="AS461" s="211"/>
      <c r="AT461" s="211"/>
      <c r="AU461" s="219"/>
      <c r="AV461" s="211"/>
      <c r="AW461" s="211"/>
      <c r="AX461" s="317"/>
      <c r="BA461" s="219"/>
    </row>
    <row r="462" spans="29:53" x14ac:dyDescent="0.25">
      <c r="AC462" s="15"/>
      <c r="AJ462" s="211"/>
      <c r="AK462" s="211"/>
      <c r="AL462" s="212"/>
      <c r="AM462" s="211"/>
      <c r="AN462" s="211"/>
      <c r="AO462" s="212"/>
      <c r="AP462" s="211"/>
      <c r="AQ462" s="211"/>
      <c r="AR462" s="326"/>
      <c r="AS462" s="211"/>
      <c r="AT462" s="211"/>
      <c r="AU462" s="219"/>
      <c r="AV462" s="211"/>
      <c r="AW462" s="211"/>
      <c r="AX462" s="317"/>
      <c r="BA462" s="219"/>
    </row>
    <row r="463" spans="29:53" x14ac:dyDescent="0.25">
      <c r="AC463" s="15"/>
      <c r="AJ463" s="211"/>
      <c r="AK463" s="211"/>
      <c r="AL463" s="212"/>
      <c r="AM463" s="211"/>
      <c r="AN463" s="211"/>
      <c r="AO463" s="212"/>
      <c r="AP463" s="211"/>
      <c r="AQ463" s="211"/>
      <c r="AR463" s="326"/>
      <c r="AS463" s="211"/>
      <c r="AT463" s="211"/>
      <c r="AU463" s="219"/>
      <c r="AV463" s="211"/>
      <c r="AW463" s="211"/>
      <c r="AX463" s="317"/>
      <c r="BA463" s="219"/>
    </row>
    <row r="464" spans="29:53" x14ac:dyDescent="0.25">
      <c r="AC464" s="15"/>
      <c r="AJ464" s="211"/>
      <c r="AK464" s="211"/>
      <c r="AL464" s="212"/>
      <c r="AM464" s="211"/>
      <c r="AN464" s="211"/>
      <c r="AO464" s="212"/>
      <c r="AP464" s="211"/>
      <c r="AQ464" s="211"/>
      <c r="AR464" s="326"/>
      <c r="AS464" s="211"/>
      <c r="AT464" s="211"/>
      <c r="AU464" s="219"/>
      <c r="AV464" s="211"/>
      <c r="AW464" s="211"/>
      <c r="AX464" s="317"/>
      <c r="BA464" s="219"/>
    </row>
    <row r="465" spans="29:53" x14ac:dyDescent="0.25">
      <c r="AC465" s="15"/>
      <c r="AJ465" s="211"/>
      <c r="AK465" s="211"/>
      <c r="AL465" s="212"/>
      <c r="AM465" s="211"/>
      <c r="AN465" s="211"/>
      <c r="AO465" s="212"/>
      <c r="AP465" s="211"/>
      <c r="AQ465" s="211"/>
      <c r="AR465" s="326"/>
      <c r="AS465" s="211"/>
      <c r="AT465" s="211"/>
      <c r="AU465" s="219"/>
      <c r="AV465" s="211"/>
      <c r="AW465" s="211"/>
      <c r="AX465" s="317"/>
      <c r="BA465" s="219"/>
    </row>
    <row r="466" spans="29:53" x14ac:dyDescent="0.25">
      <c r="AC466" s="15"/>
      <c r="AJ466" s="211"/>
      <c r="AK466" s="211"/>
      <c r="AL466" s="212"/>
      <c r="AM466" s="211"/>
      <c r="AN466" s="211"/>
      <c r="AO466" s="212"/>
      <c r="AP466" s="211"/>
      <c r="AQ466" s="211"/>
      <c r="AR466" s="326"/>
      <c r="AS466" s="211"/>
      <c r="AT466" s="211"/>
      <c r="AU466" s="219"/>
      <c r="AV466" s="211"/>
      <c r="AW466" s="211"/>
      <c r="AX466" s="317"/>
      <c r="BA466" s="219"/>
    </row>
    <row r="467" spans="29:53" x14ac:dyDescent="0.25">
      <c r="AC467" s="15"/>
      <c r="AJ467" s="211"/>
      <c r="AK467" s="211"/>
      <c r="AL467" s="212"/>
      <c r="AM467" s="211"/>
      <c r="AN467" s="211"/>
      <c r="AO467" s="212"/>
      <c r="AP467" s="211"/>
      <c r="AQ467" s="211"/>
      <c r="AR467" s="326"/>
      <c r="AS467" s="211"/>
      <c r="AT467" s="211"/>
      <c r="AU467" s="219"/>
      <c r="AV467" s="211"/>
      <c r="AW467" s="211"/>
      <c r="AX467" s="317"/>
      <c r="BA467" s="219"/>
    </row>
    <row r="468" spans="29:53" x14ac:dyDescent="0.25">
      <c r="AC468" s="15"/>
      <c r="AJ468" s="211"/>
      <c r="AK468" s="211"/>
      <c r="AL468" s="212"/>
      <c r="AM468" s="211"/>
      <c r="AN468" s="211"/>
      <c r="AO468" s="212"/>
      <c r="AP468" s="211"/>
      <c r="AQ468" s="211"/>
      <c r="AR468" s="326"/>
      <c r="AS468" s="211"/>
      <c r="AT468" s="211"/>
      <c r="AU468" s="219"/>
      <c r="AV468" s="211"/>
      <c r="AW468" s="211"/>
      <c r="AX468" s="317"/>
      <c r="BA468" s="219"/>
    </row>
    <row r="469" spans="29:53" x14ac:dyDescent="0.25">
      <c r="AC469" s="15"/>
      <c r="AJ469" s="211"/>
      <c r="AK469" s="211"/>
      <c r="AL469" s="212"/>
      <c r="AM469" s="211"/>
      <c r="AN469" s="211"/>
      <c r="AO469" s="212"/>
      <c r="AP469" s="211"/>
      <c r="AQ469" s="211"/>
      <c r="AR469" s="326"/>
      <c r="AS469" s="211"/>
      <c r="AT469" s="211"/>
      <c r="AU469" s="219"/>
      <c r="AV469" s="211"/>
      <c r="AW469" s="211"/>
      <c r="AX469" s="317"/>
      <c r="BA469" s="219"/>
    </row>
    <row r="470" spans="29:53" x14ac:dyDescent="0.25">
      <c r="AC470" s="15"/>
      <c r="AJ470" s="211"/>
      <c r="AK470" s="211"/>
      <c r="AL470" s="212"/>
      <c r="AM470" s="211"/>
      <c r="AN470" s="211"/>
      <c r="AO470" s="212"/>
      <c r="AP470" s="211"/>
      <c r="AQ470" s="211"/>
      <c r="AR470" s="326"/>
      <c r="AS470" s="211"/>
      <c r="AT470" s="211"/>
      <c r="AU470" s="219"/>
      <c r="AV470" s="211"/>
      <c r="AW470" s="211"/>
      <c r="AX470" s="317"/>
      <c r="BA470" s="219"/>
    </row>
    <row r="471" spans="29:53" x14ac:dyDescent="0.25">
      <c r="AC471" s="15"/>
      <c r="AJ471" s="211"/>
      <c r="AK471" s="211"/>
      <c r="AL471" s="212"/>
      <c r="AM471" s="211"/>
      <c r="AN471" s="211"/>
      <c r="AO471" s="212"/>
      <c r="AP471" s="211"/>
      <c r="AQ471" s="211"/>
      <c r="AR471" s="326"/>
      <c r="AS471" s="211"/>
      <c r="AT471" s="211"/>
      <c r="AU471" s="219"/>
      <c r="AV471" s="211"/>
      <c r="AW471" s="211"/>
      <c r="AX471" s="317"/>
      <c r="BA471" s="219"/>
    </row>
    <row r="472" spans="29:53" x14ac:dyDescent="0.25">
      <c r="AC472" s="15"/>
      <c r="AJ472" s="211"/>
      <c r="AK472" s="211"/>
      <c r="AL472" s="212"/>
      <c r="AM472" s="211"/>
      <c r="AN472" s="211"/>
      <c r="AO472" s="212"/>
      <c r="AP472" s="211"/>
      <c r="AQ472" s="211"/>
      <c r="AR472" s="326"/>
      <c r="AS472" s="211"/>
      <c r="AT472" s="211"/>
      <c r="AU472" s="219"/>
      <c r="AV472" s="211"/>
      <c r="AW472" s="211"/>
      <c r="AX472" s="317"/>
      <c r="BA472" s="219"/>
    </row>
    <row r="473" spans="29:53" x14ac:dyDescent="0.25">
      <c r="AC473" s="15"/>
      <c r="AJ473" s="211"/>
      <c r="AK473" s="211"/>
      <c r="AL473" s="212"/>
      <c r="AM473" s="211"/>
      <c r="AN473" s="211"/>
      <c r="AO473" s="212"/>
      <c r="AP473" s="211"/>
      <c r="AQ473" s="211"/>
      <c r="AR473" s="326"/>
      <c r="AS473" s="211"/>
      <c r="AT473" s="211"/>
      <c r="AU473" s="219"/>
      <c r="AV473" s="211"/>
      <c r="AW473" s="211"/>
      <c r="AX473" s="317"/>
      <c r="BA473" s="219"/>
    </row>
    <row r="474" spans="29:53" x14ac:dyDescent="0.25">
      <c r="AC474" s="15"/>
      <c r="AJ474" s="211"/>
      <c r="AK474" s="211"/>
      <c r="AL474" s="212"/>
      <c r="AM474" s="211"/>
      <c r="AN474" s="211"/>
      <c r="AO474" s="212"/>
      <c r="AP474" s="211"/>
      <c r="AQ474" s="211"/>
      <c r="AR474" s="326"/>
      <c r="AS474" s="211"/>
      <c r="AT474" s="211"/>
      <c r="AU474" s="219"/>
      <c r="AV474" s="211"/>
      <c r="AW474" s="211"/>
      <c r="AX474" s="317"/>
      <c r="BA474" s="219"/>
    </row>
    <row r="475" spans="29:53" x14ac:dyDescent="0.25">
      <c r="AC475" s="15"/>
      <c r="AJ475" s="211"/>
      <c r="AK475" s="211"/>
      <c r="AL475" s="212"/>
      <c r="AM475" s="211"/>
      <c r="AN475" s="211"/>
      <c r="AO475" s="212"/>
      <c r="AP475" s="211"/>
      <c r="AQ475" s="211"/>
      <c r="AR475" s="326"/>
      <c r="AS475" s="211"/>
      <c r="AT475" s="211"/>
      <c r="AU475" s="219"/>
      <c r="AV475" s="211"/>
      <c r="AW475" s="211"/>
      <c r="AX475" s="317"/>
      <c r="BA475" s="219"/>
    </row>
    <row r="476" spans="29:53" x14ac:dyDescent="0.25">
      <c r="AC476" s="15"/>
      <c r="AJ476" s="211"/>
      <c r="AK476" s="211"/>
      <c r="AL476" s="212"/>
      <c r="AM476" s="211"/>
      <c r="AN476" s="211"/>
      <c r="AO476" s="212"/>
      <c r="AP476" s="211"/>
      <c r="AQ476" s="211"/>
      <c r="AR476" s="326"/>
      <c r="AS476" s="211"/>
      <c r="AT476" s="211"/>
      <c r="AU476" s="219"/>
      <c r="AV476" s="211"/>
      <c r="AW476" s="211"/>
      <c r="AX476" s="317"/>
      <c r="BA476" s="219"/>
    </row>
    <row r="477" spans="29:53" x14ac:dyDescent="0.25">
      <c r="AC477" s="15"/>
      <c r="AJ477" s="211"/>
      <c r="AK477" s="211"/>
      <c r="AL477" s="212"/>
      <c r="AM477" s="211"/>
      <c r="AN477" s="211"/>
      <c r="AO477" s="212"/>
      <c r="AP477" s="211"/>
      <c r="AQ477" s="211"/>
      <c r="AR477" s="326"/>
      <c r="AS477" s="211"/>
      <c r="AT477" s="211"/>
      <c r="AU477" s="219"/>
      <c r="AV477" s="211"/>
      <c r="AW477" s="211"/>
      <c r="AX477" s="317"/>
      <c r="BA477" s="219"/>
    </row>
    <row r="478" spans="29:53" x14ac:dyDescent="0.25">
      <c r="AC478" s="15"/>
      <c r="AJ478" s="211"/>
      <c r="AK478" s="211"/>
      <c r="AL478" s="212"/>
      <c r="AM478" s="211"/>
      <c r="AN478" s="211"/>
      <c r="AO478" s="212"/>
      <c r="AP478" s="211"/>
      <c r="AQ478" s="211"/>
      <c r="AR478" s="326"/>
      <c r="AS478" s="211"/>
      <c r="AT478" s="211"/>
      <c r="AU478" s="219"/>
      <c r="AV478" s="211"/>
      <c r="AW478" s="211"/>
      <c r="AX478" s="317"/>
      <c r="BA478" s="219"/>
    </row>
    <row r="479" spans="29:53" x14ac:dyDescent="0.25">
      <c r="AC479" s="15"/>
      <c r="AJ479" s="211"/>
      <c r="AK479" s="211"/>
      <c r="AL479" s="212"/>
      <c r="AM479" s="211"/>
      <c r="AN479" s="211"/>
      <c r="AO479" s="212"/>
      <c r="AP479" s="211"/>
      <c r="AQ479" s="211"/>
      <c r="AR479" s="326"/>
      <c r="AS479" s="211"/>
      <c r="AT479" s="211"/>
      <c r="AU479" s="219"/>
      <c r="AV479" s="211"/>
      <c r="AW479" s="211"/>
      <c r="AX479" s="317"/>
      <c r="BA479" s="219"/>
    </row>
    <row r="480" spans="29:53" x14ac:dyDescent="0.25">
      <c r="AC480" s="15"/>
      <c r="AJ480" s="211"/>
      <c r="AK480" s="211"/>
      <c r="AL480" s="212"/>
      <c r="AM480" s="211"/>
      <c r="AN480" s="211"/>
      <c r="AO480" s="212"/>
      <c r="AP480" s="211"/>
      <c r="AQ480" s="211"/>
      <c r="AR480" s="326"/>
      <c r="AS480" s="211"/>
      <c r="AT480" s="211"/>
      <c r="AU480" s="219"/>
      <c r="AV480" s="211"/>
      <c r="AW480" s="211"/>
      <c r="AX480" s="317"/>
      <c r="BA480" s="219"/>
    </row>
    <row r="481" spans="29:53" x14ac:dyDescent="0.25">
      <c r="AC481" s="15"/>
      <c r="AJ481" s="211"/>
      <c r="AK481" s="211"/>
      <c r="AL481" s="212"/>
      <c r="AM481" s="211"/>
      <c r="AN481" s="211"/>
      <c r="AO481" s="212"/>
      <c r="AP481" s="211"/>
      <c r="AQ481" s="211"/>
      <c r="AR481" s="326"/>
      <c r="AS481" s="211"/>
      <c r="AT481" s="211"/>
      <c r="AU481" s="219"/>
      <c r="AV481" s="211"/>
      <c r="AW481" s="211"/>
      <c r="AX481" s="317"/>
      <c r="BA481" s="219"/>
    </row>
    <row r="482" spans="29:53" x14ac:dyDescent="0.25">
      <c r="AC482" s="15"/>
      <c r="AJ482" s="211"/>
      <c r="AK482" s="211"/>
      <c r="AL482" s="212"/>
      <c r="AM482" s="211"/>
      <c r="AN482" s="211"/>
      <c r="AO482" s="212"/>
      <c r="AP482" s="211"/>
      <c r="AQ482" s="211"/>
      <c r="AR482" s="326"/>
      <c r="AS482" s="211"/>
      <c r="AT482" s="211"/>
      <c r="AU482" s="219"/>
      <c r="AV482" s="211"/>
      <c r="AW482" s="211"/>
      <c r="AX482" s="317"/>
      <c r="BA482" s="219"/>
    </row>
    <row r="483" spans="29:53" x14ac:dyDescent="0.25">
      <c r="AC483" s="15"/>
      <c r="AJ483" s="211"/>
      <c r="AK483" s="211"/>
      <c r="AL483" s="212"/>
      <c r="AM483" s="211"/>
      <c r="AN483" s="211"/>
      <c r="AO483" s="212"/>
      <c r="AP483" s="211"/>
      <c r="AQ483" s="211"/>
      <c r="AR483" s="326"/>
      <c r="AS483" s="211"/>
      <c r="AT483" s="211"/>
      <c r="AU483" s="219"/>
      <c r="AV483" s="211"/>
      <c r="AW483" s="211"/>
      <c r="AX483" s="317"/>
      <c r="BA483" s="219"/>
    </row>
    <row r="484" spans="29:53" x14ac:dyDescent="0.25">
      <c r="AC484" s="15"/>
      <c r="AJ484" s="211"/>
      <c r="AK484" s="211"/>
      <c r="AL484" s="212"/>
      <c r="AM484" s="211"/>
      <c r="AN484" s="211"/>
      <c r="AO484" s="212"/>
      <c r="AP484" s="211"/>
      <c r="AQ484" s="211"/>
      <c r="AR484" s="326"/>
      <c r="AS484" s="211"/>
      <c r="AT484" s="211"/>
      <c r="AU484" s="219"/>
      <c r="AV484" s="211"/>
      <c r="AW484" s="211"/>
      <c r="AX484" s="317"/>
      <c r="BA484" s="219"/>
    </row>
    <row r="485" spans="29:53" x14ac:dyDescent="0.25">
      <c r="AC485" s="15"/>
      <c r="AJ485" s="211"/>
      <c r="AK485" s="211"/>
      <c r="AL485" s="212"/>
      <c r="AM485" s="211"/>
      <c r="AN485" s="211"/>
      <c r="AO485" s="212"/>
      <c r="AP485" s="211"/>
      <c r="AQ485" s="211"/>
      <c r="AR485" s="326"/>
      <c r="AS485" s="211"/>
      <c r="AT485" s="211"/>
      <c r="AU485" s="219"/>
      <c r="AV485" s="211"/>
      <c r="AW485" s="211"/>
      <c r="AX485" s="317"/>
      <c r="BA485" s="219"/>
    </row>
    <row r="486" spans="29:53" x14ac:dyDescent="0.25">
      <c r="AC486" s="15"/>
      <c r="AJ486" s="211"/>
      <c r="AK486" s="211"/>
      <c r="AL486" s="212"/>
      <c r="AM486" s="211"/>
      <c r="AN486" s="211"/>
      <c r="AO486" s="212"/>
      <c r="AP486" s="211"/>
      <c r="AQ486" s="211"/>
      <c r="AR486" s="326"/>
      <c r="AS486" s="211"/>
      <c r="AT486" s="211"/>
      <c r="AU486" s="219"/>
      <c r="AV486" s="211"/>
      <c r="AW486" s="211"/>
      <c r="AX486" s="317"/>
      <c r="BA486" s="219"/>
    </row>
    <row r="487" spans="29:53" x14ac:dyDescent="0.25">
      <c r="AC487" s="15"/>
      <c r="AJ487" s="211"/>
      <c r="AK487" s="211"/>
      <c r="AL487" s="212"/>
      <c r="AM487" s="211"/>
      <c r="AN487" s="211"/>
      <c r="AO487" s="212"/>
      <c r="AP487" s="211"/>
      <c r="AQ487" s="211"/>
      <c r="AR487" s="326"/>
      <c r="AS487" s="211"/>
      <c r="AT487" s="211"/>
      <c r="AU487" s="219"/>
      <c r="AV487" s="211"/>
      <c r="AW487" s="211"/>
      <c r="AX487" s="317"/>
      <c r="BA487" s="219"/>
    </row>
    <row r="488" spans="29:53" x14ac:dyDescent="0.25">
      <c r="AC488" s="15"/>
      <c r="AJ488" s="211"/>
      <c r="AK488" s="211"/>
      <c r="AL488" s="212"/>
      <c r="AM488" s="211"/>
      <c r="AN488" s="211"/>
      <c r="AO488" s="212"/>
      <c r="AP488" s="211"/>
      <c r="AQ488" s="211"/>
      <c r="AR488" s="326"/>
      <c r="AS488" s="211"/>
      <c r="AT488" s="211"/>
      <c r="AU488" s="219"/>
      <c r="AV488" s="211"/>
      <c r="AW488" s="211"/>
      <c r="AX488" s="317"/>
      <c r="BA488" s="219"/>
    </row>
    <row r="489" spans="29:53" x14ac:dyDescent="0.25">
      <c r="AC489" s="15"/>
      <c r="AJ489" s="211"/>
      <c r="AK489" s="211"/>
      <c r="AL489" s="212"/>
      <c r="AM489" s="211"/>
      <c r="AN489" s="211"/>
      <c r="AO489" s="212"/>
      <c r="AP489" s="211"/>
      <c r="AQ489" s="211"/>
      <c r="AR489" s="326"/>
      <c r="AS489" s="211"/>
      <c r="AT489" s="211"/>
      <c r="AU489" s="219"/>
      <c r="AV489" s="211"/>
      <c r="AW489" s="211"/>
      <c r="AX489" s="317"/>
      <c r="BA489" s="219"/>
    </row>
    <row r="490" spans="29:53" x14ac:dyDescent="0.25">
      <c r="AC490" s="15"/>
      <c r="AJ490" s="211"/>
      <c r="AK490" s="211"/>
      <c r="AL490" s="212"/>
      <c r="AM490" s="211"/>
      <c r="AN490" s="211"/>
      <c r="AO490" s="212"/>
      <c r="AP490" s="211"/>
      <c r="AQ490" s="211"/>
      <c r="AR490" s="326"/>
      <c r="AS490" s="211"/>
      <c r="AT490" s="211"/>
      <c r="AU490" s="219"/>
      <c r="AV490" s="211"/>
      <c r="AW490" s="211"/>
      <c r="AX490" s="317"/>
      <c r="BA490" s="219"/>
    </row>
    <row r="491" spans="29:53" x14ac:dyDescent="0.25">
      <c r="AC491" s="15"/>
      <c r="AJ491" s="211"/>
      <c r="AK491" s="211"/>
      <c r="AL491" s="212"/>
      <c r="AM491" s="211"/>
      <c r="AN491" s="211"/>
      <c r="AO491" s="212"/>
      <c r="AP491" s="211"/>
      <c r="AQ491" s="211"/>
      <c r="AR491" s="326"/>
      <c r="AS491" s="211"/>
      <c r="AT491" s="211"/>
      <c r="AU491" s="219"/>
      <c r="AV491" s="211"/>
      <c r="AW491" s="211"/>
      <c r="AX491" s="317"/>
      <c r="BA491" s="219"/>
    </row>
    <row r="492" spans="29:53" x14ac:dyDescent="0.25">
      <c r="AC492" s="15"/>
      <c r="AJ492" s="211"/>
      <c r="AK492" s="211"/>
      <c r="AL492" s="212"/>
      <c r="AM492" s="211"/>
      <c r="AN492" s="211"/>
      <c r="AO492" s="212"/>
      <c r="AP492" s="211"/>
      <c r="AQ492" s="211"/>
      <c r="AR492" s="326"/>
      <c r="AS492" s="211"/>
      <c r="AT492" s="211"/>
      <c r="AU492" s="219"/>
      <c r="AV492" s="211"/>
      <c r="AW492" s="211"/>
      <c r="AX492" s="317"/>
      <c r="BA492" s="219"/>
    </row>
    <row r="493" spans="29:53" x14ac:dyDescent="0.25">
      <c r="AC493" s="15"/>
      <c r="AJ493" s="211"/>
      <c r="AK493" s="211"/>
      <c r="AL493" s="212"/>
      <c r="AM493" s="211"/>
      <c r="AN493" s="211"/>
      <c r="AO493" s="212"/>
      <c r="AP493" s="211"/>
      <c r="AQ493" s="211"/>
      <c r="AR493" s="326"/>
      <c r="AS493" s="211"/>
      <c r="AT493" s="211"/>
      <c r="AU493" s="219"/>
      <c r="AV493" s="211"/>
      <c r="AW493" s="211"/>
      <c r="AX493" s="317"/>
      <c r="BA493" s="219"/>
    </row>
    <row r="494" spans="29:53" x14ac:dyDescent="0.25">
      <c r="AC494" s="15"/>
      <c r="AJ494" s="211"/>
      <c r="AK494" s="211"/>
      <c r="AL494" s="212"/>
      <c r="AM494" s="211"/>
      <c r="AN494" s="211"/>
      <c r="AO494" s="212"/>
      <c r="AP494" s="211"/>
      <c r="AQ494" s="211"/>
      <c r="AR494" s="326"/>
      <c r="AS494" s="211"/>
      <c r="AT494" s="211"/>
      <c r="AU494" s="219"/>
      <c r="AV494" s="211"/>
      <c r="AW494" s="211"/>
      <c r="AX494" s="317"/>
      <c r="BA494" s="219"/>
    </row>
    <row r="495" spans="29:53" x14ac:dyDescent="0.25">
      <c r="AC495" s="15"/>
      <c r="AJ495" s="211"/>
      <c r="AK495" s="211"/>
      <c r="AL495" s="212"/>
      <c r="AM495" s="211"/>
      <c r="AN495" s="211"/>
      <c r="AO495" s="212"/>
      <c r="AP495" s="211"/>
      <c r="AQ495" s="211"/>
      <c r="AR495" s="326"/>
      <c r="AS495" s="211"/>
      <c r="AT495" s="211"/>
      <c r="AU495" s="219"/>
      <c r="AV495" s="211"/>
      <c r="AW495" s="211"/>
      <c r="AX495" s="317"/>
      <c r="BA495" s="219"/>
    </row>
    <row r="496" spans="29:53" x14ac:dyDescent="0.25">
      <c r="AC496" s="15"/>
      <c r="AJ496" s="211"/>
      <c r="AK496" s="211"/>
      <c r="AL496" s="212"/>
      <c r="AM496" s="211"/>
      <c r="AN496" s="211"/>
      <c r="AO496" s="212"/>
      <c r="AP496" s="211"/>
      <c r="AQ496" s="211"/>
      <c r="AR496" s="326"/>
      <c r="AS496" s="211"/>
      <c r="AT496" s="211"/>
      <c r="AU496" s="219"/>
      <c r="AV496" s="211"/>
      <c r="AW496" s="211"/>
      <c r="AX496" s="317"/>
      <c r="BA496" s="219"/>
    </row>
    <row r="497" spans="29:53" x14ac:dyDescent="0.25">
      <c r="AC497" s="15"/>
      <c r="AJ497" s="211"/>
      <c r="AK497" s="211"/>
      <c r="AL497" s="212"/>
      <c r="AM497" s="211"/>
      <c r="AN497" s="211"/>
      <c r="AO497" s="212"/>
      <c r="AP497" s="211"/>
      <c r="AQ497" s="211"/>
      <c r="AR497" s="326"/>
      <c r="AS497" s="211"/>
      <c r="AT497" s="211"/>
      <c r="AU497" s="219"/>
      <c r="AV497" s="211"/>
      <c r="AW497" s="211"/>
      <c r="AX497" s="317"/>
      <c r="BA497" s="219"/>
    </row>
    <row r="498" spans="29:53" x14ac:dyDescent="0.25">
      <c r="AC498" s="15"/>
      <c r="AJ498" s="211"/>
      <c r="AK498" s="211"/>
      <c r="AL498" s="212"/>
      <c r="AM498" s="211"/>
      <c r="AN498" s="211"/>
      <c r="AO498" s="212"/>
      <c r="AP498" s="211"/>
      <c r="AQ498" s="211"/>
      <c r="AR498" s="326"/>
      <c r="AS498" s="211"/>
      <c r="AT498" s="211"/>
      <c r="AU498" s="219"/>
      <c r="AV498" s="211"/>
      <c r="AW498" s="211"/>
      <c r="AX498" s="317"/>
      <c r="BA498" s="219"/>
    </row>
    <row r="499" spans="29:53" x14ac:dyDescent="0.25">
      <c r="AC499" s="15"/>
      <c r="AJ499" s="211"/>
      <c r="AK499" s="211"/>
      <c r="AL499" s="212"/>
      <c r="AM499" s="211"/>
      <c r="AN499" s="211"/>
      <c r="AO499" s="212"/>
      <c r="AP499" s="211"/>
      <c r="AQ499" s="211"/>
      <c r="AR499" s="326"/>
      <c r="AS499" s="211"/>
      <c r="AT499" s="211"/>
      <c r="AU499" s="219"/>
      <c r="AV499" s="211"/>
      <c r="AW499" s="211"/>
      <c r="AX499" s="317"/>
      <c r="BA499" s="219"/>
    </row>
    <row r="500" spans="29:53" x14ac:dyDescent="0.25">
      <c r="AC500" s="15"/>
      <c r="AJ500" s="211"/>
      <c r="AK500" s="211"/>
      <c r="AL500" s="212"/>
      <c r="AM500" s="211"/>
      <c r="AN500" s="211"/>
      <c r="AO500" s="212"/>
      <c r="AP500" s="211"/>
      <c r="AQ500" s="211"/>
      <c r="AR500" s="326"/>
      <c r="AS500" s="211"/>
      <c r="AT500" s="211"/>
      <c r="AU500" s="219"/>
      <c r="AV500" s="211"/>
      <c r="AW500" s="211"/>
      <c r="AX500" s="317"/>
      <c r="BA500" s="219"/>
    </row>
    <row r="501" spans="29:53" x14ac:dyDescent="0.25">
      <c r="AC501" s="15"/>
      <c r="AJ501" s="211"/>
      <c r="AK501" s="211"/>
      <c r="AL501" s="212"/>
      <c r="AM501" s="211"/>
      <c r="AN501" s="211"/>
      <c r="AO501" s="212"/>
      <c r="AP501" s="211"/>
      <c r="AQ501" s="211"/>
      <c r="AR501" s="326"/>
      <c r="AS501" s="211"/>
      <c r="AT501" s="211"/>
      <c r="AU501" s="219"/>
      <c r="AV501" s="211"/>
      <c r="AW501" s="211"/>
      <c r="AX501" s="317"/>
      <c r="BA501" s="219"/>
    </row>
    <row r="502" spans="29:53" x14ac:dyDescent="0.25">
      <c r="AC502" s="15"/>
      <c r="AJ502" s="211"/>
      <c r="AK502" s="211"/>
      <c r="AL502" s="212"/>
      <c r="AM502" s="211"/>
      <c r="AN502" s="211"/>
      <c r="AO502" s="212"/>
      <c r="AP502" s="211"/>
      <c r="AQ502" s="211"/>
      <c r="AR502" s="326"/>
      <c r="AS502" s="211"/>
      <c r="AT502" s="211"/>
      <c r="AU502" s="219"/>
      <c r="AV502" s="211"/>
      <c r="AW502" s="211"/>
      <c r="AX502" s="317"/>
      <c r="BA502" s="219"/>
    </row>
    <row r="503" spans="29:53" x14ac:dyDescent="0.25">
      <c r="AC503" s="15"/>
      <c r="AJ503" s="211"/>
      <c r="AK503" s="211"/>
      <c r="AL503" s="212"/>
      <c r="AM503" s="211"/>
      <c r="AN503" s="211"/>
      <c r="AO503" s="212"/>
      <c r="AP503" s="211"/>
      <c r="AQ503" s="211"/>
      <c r="AR503" s="326"/>
      <c r="AS503" s="211"/>
      <c r="AT503" s="211"/>
      <c r="AU503" s="219"/>
      <c r="AV503" s="211"/>
      <c r="AW503" s="211"/>
      <c r="AX503" s="317"/>
      <c r="BA503" s="219"/>
    </row>
    <row r="504" spans="29:53" x14ac:dyDescent="0.25">
      <c r="AC504" s="15"/>
      <c r="AJ504" s="211"/>
      <c r="AK504" s="211"/>
      <c r="AL504" s="212"/>
      <c r="AM504" s="211"/>
      <c r="AN504" s="211"/>
      <c r="AO504" s="212"/>
      <c r="AP504" s="211"/>
      <c r="AQ504" s="211"/>
      <c r="AR504" s="326"/>
      <c r="AS504" s="211"/>
      <c r="AT504" s="211"/>
      <c r="AU504" s="219"/>
      <c r="AV504" s="211"/>
      <c r="AW504" s="211"/>
      <c r="AX504" s="317"/>
      <c r="BA504" s="219"/>
    </row>
    <row r="505" spans="29:53" x14ac:dyDescent="0.25">
      <c r="AC505" s="15"/>
      <c r="AJ505" s="211"/>
      <c r="AK505" s="211"/>
      <c r="AL505" s="212"/>
      <c r="AM505" s="211"/>
      <c r="AN505" s="211"/>
      <c r="AO505" s="212"/>
      <c r="AP505" s="211"/>
      <c r="AQ505" s="211"/>
      <c r="AR505" s="326"/>
      <c r="AS505" s="211"/>
      <c r="AT505" s="211"/>
      <c r="AU505" s="219"/>
      <c r="AV505" s="211"/>
      <c r="AW505" s="211"/>
      <c r="AX505" s="317"/>
      <c r="BA505" s="219"/>
    </row>
    <row r="506" spans="29:53" x14ac:dyDescent="0.25">
      <c r="AC506" s="15"/>
      <c r="AJ506" s="211"/>
      <c r="AK506" s="211"/>
      <c r="AL506" s="212"/>
      <c r="AM506" s="211"/>
      <c r="AN506" s="211"/>
      <c r="AO506" s="212"/>
      <c r="AP506" s="211"/>
      <c r="AQ506" s="211"/>
      <c r="AR506" s="326"/>
      <c r="AS506" s="211"/>
      <c r="AT506" s="211"/>
      <c r="AU506" s="219"/>
      <c r="AV506" s="211"/>
      <c r="AW506" s="211"/>
      <c r="AX506" s="317"/>
      <c r="BA506" s="219"/>
    </row>
    <row r="507" spans="29:53" x14ac:dyDescent="0.25">
      <c r="AC507" s="15"/>
      <c r="AJ507" s="211"/>
      <c r="AK507" s="211"/>
      <c r="AL507" s="212"/>
      <c r="AM507" s="211"/>
      <c r="AN507" s="211"/>
      <c r="AO507" s="212"/>
      <c r="AP507" s="211"/>
      <c r="AQ507" s="211"/>
      <c r="AR507" s="326"/>
      <c r="AS507" s="211"/>
      <c r="AT507" s="211"/>
      <c r="AU507" s="219"/>
      <c r="AV507" s="211"/>
      <c r="AW507" s="211"/>
      <c r="AX507" s="317"/>
      <c r="BA507" s="219"/>
    </row>
    <row r="508" spans="29:53" x14ac:dyDescent="0.25">
      <c r="AC508" s="15"/>
      <c r="AJ508" s="211"/>
      <c r="AK508" s="211"/>
      <c r="AL508" s="212"/>
      <c r="AM508" s="211"/>
      <c r="AN508" s="211"/>
      <c r="AO508" s="212"/>
      <c r="AP508" s="211"/>
      <c r="AQ508" s="211"/>
      <c r="AR508" s="326"/>
      <c r="AS508" s="211"/>
      <c r="AT508" s="211"/>
      <c r="AU508" s="219"/>
      <c r="AV508" s="211"/>
      <c r="AW508" s="211"/>
      <c r="AX508" s="317"/>
      <c r="BA508" s="219"/>
    </row>
    <row r="509" spans="29:53" x14ac:dyDescent="0.25">
      <c r="AC509" s="15"/>
      <c r="AJ509" s="211"/>
      <c r="AK509" s="211"/>
      <c r="AL509" s="212"/>
      <c r="AM509" s="211"/>
      <c r="AN509" s="211"/>
      <c r="AO509" s="212"/>
      <c r="AP509" s="211"/>
      <c r="AQ509" s="211"/>
      <c r="AR509" s="326"/>
      <c r="AS509" s="211"/>
      <c r="AT509" s="211"/>
      <c r="AU509" s="219"/>
      <c r="AV509" s="211"/>
      <c r="AW509" s="211"/>
      <c r="AX509" s="317"/>
      <c r="BA509" s="219"/>
    </row>
    <row r="510" spans="29:53" x14ac:dyDescent="0.25">
      <c r="AC510" s="15"/>
      <c r="AJ510" s="211"/>
      <c r="AK510" s="211"/>
      <c r="AL510" s="212"/>
      <c r="AM510" s="211"/>
      <c r="AN510" s="211"/>
      <c r="AO510" s="212"/>
      <c r="AP510" s="211"/>
      <c r="AQ510" s="211"/>
      <c r="AR510" s="326"/>
      <c r="AS510" s="211"/>
      <c r="AT510" s="211"/>
      <c r="AU510" s="219"/>
      <c r="AV510" s="211"/>
      <c r="AW510" s="211"/>
      <c r="AX510" s="317"/>
      <c r="BA510" s="219"/>
    </row>
    <row r="511" spans="29:53" x14ac:dyDescent="0.25">
      <c r="AC511" s="15"/>
      <c r="AJ511" s="211"/>
      <c r="AK511" s="211"/>
      <c r="AL511" s="212"/>
      <c r="AM511" s="211"/>
      <c r="AN511" s="211"/>
      <c r="AO511" s="212"/>
      <c r="AP511" s="211"/>
      <c r="AQ511" s="211"/>
      <c r="AR511" s="326"/>
      <c r="AS511" s="211"/>
      <c r="AT511" s="211"/>
      <c r="AU511" s="219"/>
      <c r="AV511" s="211"/>
      <c r="AW511" s="211"/>
      <c r="AX511" s="317"/>
      <c r="BA511" s="219"/>
    </row>
    <row r="512" spans="29:53" x14ac:dyDescent="0.25">
      <c r="AC512" s="15"/>
      <c r="AJ512" s="211"/>
      <c r="AK512" s="211"/>
      <c r="AL512" s="212"/>
      <c r="AM512" s="211"/>
      <c r="AN512" s="211"/>
      <c r="AO512" s="212"/>
      <c r="AP512" s="211"/>
      <c r="AQ512" s="211"/>
      <c r="AR512" s="326"/>
      <c r="AS512" s="211"/>
      <c r="AT512" s="211"/>
      <c r="AU512" s="219"/>
      <c r="AV512" s="211"/>
      <c r="AW512" s="211"/>
      <c r="AX512" s="317"/>
      <c r="BA512" s="219"/>
    </row>
    <row r="513" spans="29:53" x14ac:dyDescent="0.25">
      <c r="AC513" s="15"/>
      <c r="AJ513" s="211"/>
      <c r="AK513" s="211"/>
      <c r="AL513" s="212"/>
      <c r="AM513" s="211"/>
      <c r="AN513" s="211"/>
      <c r="AO513" s="212"/>
      <c r="AP513" s="211"/>
      <c r="AQ513" s="211"/>
      <c r="AR513" s="326"/>
      <c r="AS513" s="211"/>
      <c r="AT513" s="211"/>
      <c r="AU513" s="219"/>
      <c r="AV513" s="211"/>
      <c r="AW513" s="211"/>
      <c r="AX513" s="317"/>
      <c r="BA513" s="219"/>
    </row>
    <row r="514" spans="29:53" x14ac:dyDescent="0.25">
      <c r="AC514" s="15"/>
      <c r="AJ514" s="211"/>
      <c r="AK514" s="211"/>
      <c r="AL514" s="212"/>
      <c r="AM514" s="211"/>
      <c r="AN514" s="211"/>
      <c r="AO514" s="212"/>
      <c r="AP514" s="211"/>
      <c r="AQ514" s="211"/>
      <c r="AR514" s="326"/>
      <c r="AS514" s="211"/>
      <c r="AT514" s="211"/>
      <c r="AU514" s="219"/>
      <c r="AV514" s="211"/>
      <c r="AW514" s="211"/>
      <c r="AX514" s="317"/>
      <c r="BA514" s="219"/>
    </row>
    <row r="515" spans="29:53" x14ac:dyDescent="0.25">
      <c r="AC515" s="15"/>
      <c r="AJ515" s="211"/>
      <c r="AK515" s="211"/>
      <c r="AL515" s="212"/>
      <c r="AM515" s="211"/>
      <c r="AN515" s="211"/>
      <c r="AO515" s="212"/>
      <c r="AP515" s="211"/>
      <c r="AQ515" s="211"/>
      <c r="AR515" s="326"/>
      <c r="AS515" s="211"/>
      <c r="AT515" s="211"/>
      <c r="AU515" s="219"/>
      <c r="AV515" s="211"/>
      <c r="AW515" s="211"/>
      <c r="AX515" s="317"/>
      <c r="BA515" s="219"/>
    </row>
    <row r="516" spans="29:53" x14ac:dyDescent="0.25">
      <c r="AC516" s="15"/>
      <c r="AJ516" s="211"/>
      <c r="AK516" s="211"/>
      <c r="AL516" s="212"/>
      <c r="AM516" s="211"/>
      <c r="AN516" s="211"/>
      <c r="AO516" s="212"/>
      <c r="AP516" s="211"/>
      <c r="AQ516" s="211"/>
      <c r="AR516" s="326"/>
      <c r="AS516" s="211"/>
      <c r="AT516" s="211"/>
      <c r="AU516" s="219"/>
      <c r="AV516" s="211"/>
      <c r="AW516" s="211"/>
      <c r="AX516" s="317"/>
      <c r="BA516" s="219"/>
    </row>
    <row r="517" spans="29:53" x14ac:dyDescent="0.25">
      <c r="AC517" s="15"/>
      <c r="AJ517" s="211"/>
      <c r="AK517" s="211"/>
      <c r="AL517" s="212"/>
      <c r="AM517" s="211"/>
      <c r="AN517" s="211"/>
      <c r="AO517" s="212"/>
      <c r="AP517" s="211"/>
      <c r="AQ517" s="211"/>
      <c r="AR517" s="326"/>
      <c r="AS517" s="211"/>
      <c r="AT517" s="211"/>
      <c r="AU517" s="219"/>
      <c r="AV517" s="211"/>
      <c r="AW517" s="211"/>
      <c r="AX517" s="317"/>
      <c r="BA517" s="219"/>
    </row>
    <row r="518" spans="29:53" x14ac:dyDescent="0.25">
      <c r="AC518" s="15"/>
      <c r="AJ518" s="211"/>
      <c r="AK518" s="211"/>
      <c r="AL518" s="212"/>
      <c r="AM518" s="211"/>
      <c r="AN518" s="211"/>
      <c r="AO518" s="212"/>
      <c r="AP518" s="211"/>
      <c r="AQ518" s="211"/>
      <c r="AR518" s="326"/>
      <c r="AS518" s="211"/>
      <c r="AT518" s="211"/>
      <c r="AU518" s="219"/>
      <c r="AV518" s="211"/>
      <c r="AW518" s="211"/>
      <c r="AX518" s="317"/>
      <c r="BA518" s="219"/>
    </row>
    <row r="519" spans="29:53" x14ac:dyDescent="0.25">
      <c r="AC519" s="15"/>
      <c r="AJ519" s="211"/>
      <c r="AK519" s="211"/>
      <c r="AL519" s="212"/>
      <c r="AM519" s="211"/>
      <c r="AN519" s="211"/>
      <c r="AO519" s="212"/>
      <c r="AP519" s="211"/>
      <c r="AQ519" s="211"/>
      <c r="AR519" s="326"/>
      <c r="AS519" s="211"/>
      <c r="AT519" s="211"/>
      <c r="AU519" s="219"/>
      <c r="AV519" s="211"/>
      <c r="AW519" s="211"/>
      <c r="AX519" s="317"/>
      <c r="BA519" s="219"/>
    </row>
    <row r="520" spans="29:53" x14ac:dyDescent="0.25">
      <c r="AC520" s="15"/>
      <c r="AJ520" s="211"/>
      <c r="AK520" s="211"/>
      <c r="AL520" s="212"/>
      <c r="AM520" s="211"/>
      <c r="AN520" s="211"/>
      <c r="AO520" s="212"/>
      <c r="AP520" s="211"/>
      <c r="AQ520" s="211"/>
      <c r="AR520" s="326"/>
      <c r="AS520" s="211"/>
      <c r="AT520" s="211"/>
      <c r="AU520" s="219"/>
      <c r="AV520" s="211"/>
      <c r="AW520" s="211"/>
      <c r="AX520" s="317"/>
      <c r="BA520" s="219"/>
    </row>
    <row r="521" spans="29:53" x14ac:dyDescent="0.25">
      <c r="AC521" s="15"/>
      <c r="AJ521" s="211"/>
      <c r="AK521" s="211"/>
      <c r="AL521" s="212"/>
      <c r="AM521" s="211"/>
      <c r="AN521" s="211"/>
      <c r="AO521" s="212"/>
      <c r="AP521" s="211"/>
      <c r="AQ521" s="211"/>
      <c r="AR521" s="326"/>
      <c r="AS521" s="211"/>
      <c r="AT521" s="211"/>
      <c r="AU521" s="219"/>
      <c r="AV521" s="211"/>
      <c r="AW521" s="211"/>
      <c r="AX521" s="317"/>
      <c r="BA521" s="219"/>
    </row>
    <row r="522" spans="29:53" x14ac:dyDescent="0.25">
      <c r="AC522" s="15"/>
      <c r="AJ522" s="211"/>
      <c r="AK522" s="211"/>
      <c r="AL522" s="212"/>
      <c r="AM522" s="211"/>
      <c r="AN522" s="211"/>
      <c r="AO522" s="212"/>
      <c r="AP522" s="211"/>
      <c r="AQ522" s="211"/>
      <c r="AR522" s="326"/>
      <c r="AS522" s="211"/>
      <c r="AT522" s="211"/>
      <c r="AU522" s="219"/>
      <c r="AV522" s="211"/>
      <c r="AW522" s="211"/>
      <c r="AX522" s="317"/>
      <c r="BA522" s="219"/>
    </row>
    <row r="523" spans="29:53" x14ac:dyDescent="0.25">
      <c r="AC523" s="15"/>
      <c r="AJ523" s="211"/>
      <c r="AK523" s="211"/>
      <c r="AL523" s="212"/>
      <c r="AM523" s="211"/>
      <c r="AN523" s="211"/>
      <c r="AO523" s="212"/>
      <c r="AP523" s="211"/>
      <c r="AQ523" s="211"/>
      <c r="AR523" s="326"/>
      <c r="AS523" s="211"/>
      <c r="AT523" s="211"/>
      <c r="AU523" s="219"/>
      <c r="AV523" s="211"/>
      <c r="AW523" s="211"/>
      <c r="AX523" s="317"/>
      <c r="BA523" s="219"/>
    </row>
    <row r="524" spans="29:53" x14ac:dyDescent="0.25">
      <c r="AC524" s="15"/>
      <c r="AJ524" s="211"/>
      <c r="AK524" s="211"/>
      <c r="AL524" s="212"/>
      <c r="AM524" s="211"/>
      <c r="AN524" s="211"/>
      <c r="AO524" s="212"/>
      <c r="AP524" s="211"/>
      <c r="AQ524" s="211"/>
      <c r="AR524" s="326"/>
      <c r="AS524" s="211"/>
      <c r="AT524" s="211"/>
      <c r="AU524" s="219"/>
      <c r="AV524" s="211"/>
      <c r="AW524" s="211"/>
      <c r="AX524" s="317"/>
      <c r="BA524" s="219"/>
    </row>
    <row r="525" spans="29:53" x14ac:dyDescent="0.25">
      <c r="AC525" s="15"/>
      <c r="AJ525" s="211"/>
      <c r="AK525" s="211"/>
      <c r="AL525" s="212"/>
      <c r="AM525" s="211"/>
      <c r="AN525" s="211"/>
      <c r="AO525" s="212"/>
      <c r="AP525" s="211"/>
      <c r="AQ525" s="211"/>
      <c r="AR525" s="326"/>
      <c r="AS525" s="211"/>
      <c r="AT525" s="211"/>
      <c r="AU525" s="219"/>
      <c r="AV525" s="211"/>
      <c r="AW525" s="211"/>
      <c r="AX525" s="317"/>
      <c r="BA525" s="219"/>
    </row>
    <row r="526" spans="29:53" x14ac:dyDescent="0.25">
      <c r="AC526" s="15"/>
      <c r="AJ526" s="211"/>
      <c r="AK526" s="211"/>
      <c r="AL526" s="212"/>
      <c r="AM526" s="211"/>
      <c r="AN526" s="211"/>
      <c r="AO526" s="212"/>
      <c r="AP526" s="211"/>
      <c r="AQ526" s="211"/>
      <c r="AR526" s="326"/>
      <c r="AS526" s="211"/>
      <c r="AT526" s="211"/>
      <c r="AU526" s="219"/>
      <c r="AV526" s="211"/>
      <c r="AW526" s="211"/>
      <c r="AX526" s="317"/>
      <c r="BA526" s="219"/>
    </row>
    <row r="527" spans="29:53" x14ac:dyDescent="0.25">
      <c r="AC527" s="15"/>
      <c r="AJ527" s="211"/>
      <c r="AK527" s="211"/>
      <c r="AL527" s="212"/>
      <c r="AM527" s="211"/>
      <c r="AN527" s="211"/>
      <c r="AO527" s="212"/>
      <c r="AP527" s="211"/>
      <c r="AQ527" s="211"/>
      <c r="AR527" s="326"/>
      <c r="AS527" s="211"/>
      <c r="AT527" s="211"/>
      <c r="AU527" s="219"/>
      <c r="AV527" s="211"/>
      <c r="AW527" s="211"/>
      <c r="AX527" s="317"/>
      <c r="BA527" s="219"/>
    </row>
    <row r="528" spans="29:53" x14ac:dyDescent="0.25">
      <c r="AC528" s="15"/>
      <c r="AJ528" s="211"/>
      <c r="AK528" s="211"/>
      <c r="AL528" s="212"/>
      <c r="AM528" s="211"/>
      <c r="AN528" s="211"/>
      <c r="AO528" s="212"/>
      <c r="AP528" s="211"/>
      <c r="AQ528" s="211"/>
      <c r="AR528" s="326"/>
      <c r="AS528" s="211"/>
      <c r="AT528" s="211"/>
      <c r="AU528" s="219"/>
      <c r="AV528" s="211"/>
      <c r="AW528" s="211"/>
      <c r="AX528" s="317"/>
      <c r="BA528" s="21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F11"/>
  <sheetViews>
    <sheetView workbookViewId="0">
      <selection activeCell="F26" sqref="F26"/>
    </sheetView>
  </sheetViews>
  <sheetFormatPr baseColWidth="10" defaultRowHeight="15" x14ac:dyDescent="0.25"/>
  <cols>
    <col min="1" max="1" width="15.42578125" customWidth="1"/>
    <col min="2" max="2" width="11.5703125" customWidth="1"/>
    <col min="3" max="3" width="15.42578125" customWidth="1"/>
    <col min="4" max="4" width="11.5703125" customWidth="1"/>
    <col min="5" max="5" width="24.28515625" customWidth="1"/>
    <col min="6" max="6" width="62.7109375" bestFit="1" customWidth="1"/>
  </cols>
  <sheetData>
    <row r="1" spans="1:6" x14ac:dyDescent="0.25">
      <c r="A1" s="16" t="s">
        <v>200</v>
      </c>
      <c r="B1" s="16" t="s">
        <v>201</v>
      </c>
      <c r="C1" s="16" t="s">
        <v>202</v>
      </c>
      <c r="D1" s="16" t="s">
        <v>203</v>
      </c>
      <c r="E1" s="16" t="s">
        <v>176</v>
      </c>
      <c r="F1" s="16" t="s">
        <v>204</v>
      </c>
    </row>
    <row r="2" spans="1:6" x14ac:dyDescent="0.25">
      <c r="A2">
        <v>2</v>
      </c>
      <c r="B2" t="s">
        <v>38</v>
      </c>
      <c r="C2">
        <v>18</v>
      </c>
      <c r="D2" t="s">
        <v>37</v>
      </c>
      <c r="E2">
        <v>143</v>
      </c>
      <c r="F2" t="s">
        <v>48</v>
      </c>
    </row>
    <row r="3" spans="1:6" x14ac:dyDescent="0.25">
      <c r="A3">
        <v>2</v>
      </c>
      <c r="B3" t="s">
        <v>38</v>
      </c>
      <c r="C3">
        <v>18</v>
      </c>
      <c r="D3" t="s">
        <v>37</v>
      </c>
      <c r="E3">
        <v>144</v>
      </c>
      <c r="F3" t="s">
        <v>62</v>
      </c>
    </row>
    <row r="4" spans="1:6" x14ac:dyDescent="0.25">
      <c r="A4">
        <v>2</v>
      </c>
      <c r="B4" t="s">
        <v>38</v>
      </c>
      <c r="C4">
        <v>18</v>
      </c>
      <c r="D4" t="s">
        <v>37</v>
      </c>
      <c r="E4">
        <v>145</v>
      </c>
      <c r="F4" t="s">
        <v>44</v>
      </c>
    </row>
    <row r="5" spans="1:6" x14ac:dyDescent="0.25">
      <c r="A5">
        <v>2</v>
      </c>
      <c r="B5" t="s">
        <v>38</v>
      </c>
      <c r="C5">
        <v>18</v>
      </c>
      <c r="D5" t="s">
        <v>37</v>
      </c>
      <c r="E5">
        <v>146</v>
      </c>
      <c r="F5" t="s">
        <v>43</v>
      </c>
    </row>
    <row r="6" spans="1:6" x14ac:dyDescent="0.25">
      <c r="A6">
        <v>2</v>
      </c>
      <c r="B6" t="s">
        <v>38</v>
      </c>
      <c r="C6">
        <v>18</v>
      </c>
      <c r="D6" t="s">
        <v>37</v>
      </c>
      <c r="E6">
        <v>147</v>
      </c>
      <c r="F6" t="s">
        <v>36</v>
      </c>
    </row>
    <row r="7" spans="1:6" x14ac:dyDescent="0.25">
      <c r="A7">
        <v>4</v>
      </c>
      <c r="B7" t="s">
        <v>50</v>
      </c>
      <c r="C7">
        <v>29</v>
      </c>
      <c r="D7" t="s">
        <v>49</v>
      </c>
      <c r="E7">
        <v>162</v>
      </c>
      <c r="F7" t="s">
        <v>49</v>
      </c>
    </row>
    <row r="8" spans="1:6" x14ac:dyDescent="0.25">
      <c r="A8">
        <v>6</v>
      </c>
      <c r="B8" t="s">
        <v>56</v>
      </c>
      <c r="C8">
        <v>39</v>
      </c>
      <c r="D8" t="s">
        <v>55</v>
      </c>
      <c r="E8">
        <v>179</v>
      </c>
      <c r="F8" t="s">
        <v>54</v>
      </c>
    </row>
    <row r="9" spans="1:6" x14ac:dyDescent="0.25">
      <c r="A9">
        <v>7</v>
      </c>
      <c r="B9" t="s">
        <v>31</v>
      </c>
      <c r="C9">
        <v>42</v>
      </c>
      <c r="D9" t="s">
        <v>41</v>
      </c>
      <c r="E9">
        <v>188</v>
      </c>
      <c r="F9" t="s">
        <v>40</v>
      </c>
    </row>
    <row r="10" spans="1:6" x14ac:dyDescent="0.25">
      <c r="A10">
        <v>7</v>
      </c>
      <c r="B10" t="s">
        <v>31</v>
      </c>
      <c r="C10">
        <v>43</v>
      </c>
      <c r="D10" t="s">
        <v>29</v>
      </c>
      <c r="E10">
        <v>190</v>
      </c>
      <c r="F10" t="s">
        <v>28</v>
      </c>
    </row>
    <row r="11" spans="1:6" x14ac:dyDescent="0.25">
      <c r="A11">
        <v>7</v>
      </c>
      <c r="B11" t="s">
        <v>31</v>
      </c>
      <c r="C11">
        <v>44</v>
      </c>
      <c r="D11" t="s">
        <v>47</v>
      </c>
      <c r="E11">
        <v>192</v>
      </c>
      <c r="F11" t="s">
        <v>46</v>
      </c>
    </row>
  </sheetData>
  <dataConsolidate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T377"/>
  <sheetViews>
    <sheetView showGridLines="0" topLeftCell="A100" zoomScale="85" zoomScaleNormal="85" workbookViewId="0">
      <selection activeCell="A66" sqref="A66"/>
    </sheetView>
  </sheetViews>
  <sheetFormatPr baseColWidth="10" defaultRowHeight="15.75" x14ac:dyDescent="0.3"/>
  <cols>
    <col min="1" max="1" width="9.7109375" customWidth="1"/>
    <col min="2" max="2" width="12.5703125" customWidth="1"/>
    <col min="3" max="3" width="16.42578125" style="77" customWidth="1"/>
    <col min="4" max="4" width="16.42578125" style="80" customWidth="1"/>
    <col min="5" max="14" width="16.42578125" customWidth="1"/>
    <col min="15" max="17" width="4.7109375" customWidth="1"/>
    <col min="18" max="18" width="0.85546875" style="19" customWidth="1"/>
    <col min="19" max="19" width="8.7109375" style="76" customWidth="1"/>
    <col min="20" max="20" width="61.85546875" style="92" customWidth="1"/>
    <col min="21" max="21" width="0.85546875" style="97" customWidth="1"/>
    <col min="22" max="22" width="8.140625" style="97" customWidth="1"/>
    <col min="23" max="24" width="17.140625" style="84" customWidth="1"/>
    <col min="25" max="25" width="0.85546875" style="19" customWidth="1"/>
    <col min="26" max="27" width="17.140625" style="84" customWidth="1"/>
    <col min="28" max="28" width="0.85546875" style="19" customWidth="1"/>
    <col min="29" max="30" width="17.140625" style="84" customWidth="1"/>
    <col min="31" max="31" width="0.85546875" style="19" customWidth="1"/>
    <col min="32" max="33" width="17.140625" style="84" customWidth="1"/>
    <col min="34" max="34" width="0.85546875" style="19" customWidth="1"/>
    <col min="35" max="35" width="17.140625" style="84" customWidth="1"/>
    <col min="36" max="36" width="0.85546875" style="19" customWidth="1"/>
    <col min="37" max="38" width="17.140625" style="84" customWidth="1"/>
    <col min="39" max="39" width="22.140625" style="87" customWidth="1"/>
    <col min="40" max="40" width="0.85546875" style="19" customWidth="1"/>
    <col min="41" max="44" width="11.42578125" customWidth="1"/>
    <col min="46" max="46" width="0.85546875" customWidth="1"/>
    <col min="48" max="48" width="0.85546875" customWidth="1"/>
    <col min="49" max="49" width="22.85546875" customWidth="1"/>
    <col min="50" max="50" width="0.85546875" customWidth="1"/>
    <col min="51" max="51" width="22.85546875" customWidth="1"/>
    <col min="52" max="52" width="0.85546875" customWidth="1"/>
    <col min="53" max="53" width="12" customWidth="1"/>
    <col min="54" max="54" width="0.85546875" customWidth="1"/>
    <col min="56" max="67" width="20.42578125" customWidth="1"/>
    <col min="68" max="68" width="20.42578125" style="15" customWidth="1"/>
  </cols>
  <sheetData>
    <row r="2" spans="2:68" s="78" customFormat="1" x14ac:dyDescent="0.3">
      <c r="B2" s="16" t="s">
        <v>242</v>
      </c>
      <c r="C2" t="s">
        <v>298</v>
      </c>
      <c r="D2" t="s">
        <v>280</v>
      </c>
      <c r="E2" t="s">
        <v>281</v>
      </c>
      <c r="F2" t="s">
        <v>282</v>
      </c>
      <c r="G2" t="s">
        <v>283</v>
      </c>
      <c r="H2" t="s">
        <v>284</v>
      </c>
      <c r="I2" t="s">
        <v>312</v>
      </c>
      <c r="J2" t="s">
        <v>313</v>
      </c>
      <c r="K2" t="s">
        <v>314</v>
      </c>
      <c r="L2" t="s">
        <v>315</v>
      </c>
      <c r="M2" t="s">
        <v>316</v>
      </c>
      <c r="N2" t="s">
        <v>400</v>
      </c>
      <c r="O2" s="2"/>
      <c r="P2" s="2"/>
      <c r="Q2" s="2"/>
      <c r="R2" s="32"/>
      <c r="S2" s="102"/>
      <c r="T2" s="92"/>
      <c r="U2" s="96"/>
      <c r="V2" s="96"/>
      <c r="W2" s="85"/>
      <c r="X2" s="85"/>
      <c r="Y2" s="32"/>
      <c r="Z2" s="85"/>
      <c r="AA2" s="85"/>
      <c r="AB2" s="32"/>
      <c r="AC2" s="86"/>
      <c r="AD2" s="86"/>
      <c r="AE2" s="94"/>
      <c r="AF2" s="86"/>
      <c r="AG2" s="86"/>
      <c r="AH2" s="94"/>
      <c r="AI2" s="86"/>
      <c r="AJ2" s="94"/>
      <c r="AK2" s="86"/>
      <c r="AL2" s="86"/>
      <c r="AM2" s="88"/>
      <c r="AN2" s="94"/>
      <c r="BP2" s="140"/>
    </row>
    <row r="3" spans="2:68" x14ac:dyDescent="0.3">
      <c r="B3">
        <v>1</v>
      </c>
      <c r="C3" s="17">
        <v>104.25</v>
      </c>
      <c r="D3" s="17">
        <v>104.25</v>
      </c>
      <c r="E3" s="17">
        <v>785.72</v>
      </c>
      <c r="F3" s="17">
        <v>765.72</v>
      </c>
      <c r="G3" s="17">
        <v>527.1</v>
      </c>
      <c r="H3" s="17">
        <v>527.1</v>
      </c>
      <c r="I3" s="17">
        <v>555</v>
      </c>
      <c r="J3" s="17">
        <v>522.17999999999995</v>
      </c>
      <c r="K3" s="17">
        <v>680.75</v>
      </c>
      <c r="L3" s="17">
        <v>2600</v>
      </c>
      <c r="M3" s="17">
        <v>2356.4899999999998</v>
      </c>
      <c r="N3" s="17">
        <v>0.90634230769230761</v>
      </c>
      <c r="O3" s="17"/>
      <c r="P3" s="17"/>
      <c r="Q3" s="17"/>
      <c r="R3" s="95"/>
    </row>
    <row r="4" spans="2:68" x14ac:dyDescent="0.3">
      <c r="B4">
        <v>2</v>
      </c>
      <c r="C4" s="17">
        <v>2414</v>
      </c>
      <c r="D4" s="17">
        <v>2414</v>
      </c>
      <c r="E4" s="17">
        <v>6638</v>
      </c>
      <c r="F4" s="17">
        <v>6218</v>
      </c>
      <c r="G4" s="17">
        <v>11457</v>
      </c>
      <c r="H4" s="17">
        <v>11457</v>
      </c>
      <c r="I4" s="17">
        <v>8479</v>
      </c>
      <c r="J4" s="17">
        <v>8479</v>
      </c>
      <c r="K4" s="17">
        <v>6432</v>
      </c>
      <c r="L4" s="17">
        <v>35000</v>
      </c>
      <c r="M4" s="17">
        <v>32507</v>
      </c>
      <c r="N4" s="17">
        <v>0.92877142857142858</v>
      </c>
      <c r="O4" s="17"/>
      <c r="P4" s="17"/>
      <c r="Q4" s="17"/>
      <c r="R4" s="95"/>
    </row>
    <row r="5" spans="2:68" x14ac:dyDescent="0.3">
      <c r="B5">
        <v>3</v>
      </c>
      <c r="C5" s="17">
        <v>0</v>
      </c>
      <c r="D5" s="17">
        <v>0</v>
      </c>
      <c r="E5" s="17">
        <v>100</v>
      </c>
      <c r="F5" s="17">
        <v>100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100</v>
      </c>
      <c r="M5" s="17">
        <v>100</v>
      </c>
      <c r="N5" s="17">
        <v>1</v>
      </c>
      <c r="O5" s="17"/>
      <c r="P5" s="17"/>
      <c r="Q5" s="17"/>
      <c r="R5" s="95"/>
    </row>
    <row r="6" spans="2:68" x14ac:dyDescent="0.3">
      <c r="B6">
        <v>4</v>
      </c>
      <c r="C6" s="17">
        <v>1355</v>
      </c>
      <c r="D6" s="17">
        <v>1355</v>
      </c>
      <c r="E6" s="17">
        <v>4456</v>
      </c>
      <c r="F6" s="17">
        <v>4256</v>
      </c>
      <c r="G6" s="17">
        <v>7322</v>
      </c>
      <c r="H6" s="17">
        <v>7322</v>
      </c>
      <c r="I6" s="17">
        <v>8532</v>
      </c>
      <c r="J6" s="17">
        <v>8532</v>
      </c>
      <c r="K6" s="17">
        <v>4757</v>
      </c>
      <c r="L6" s="17">
        <v>26222</v>
      </c>
      <c r="M6" s="17">
        <v>26222</v>
      </c>
      <c r="N6" s="17">
        <v>1</v>
      </c>
      <c r="O6" s="17"/>
      <c r="P6" s="17"/>
      <c r="Q6" s="17"/>
      <c r="R6" s="95"/>
    </row>
    <row r="7" spans="2:68" x14ac:dyDescent="0.3">
      <c r="B7">
        <v>5</v>
      </c>
      <c r="C7" s="17">
        <v>25000</v>
      </c>
      <c r="D7" s="17">
        <v>0</v>
      </c>
      <c r="E7" s="17">
        <v>91593</v>
      </c>
      <c r="F7" s="17">
        <v>90593</v>
      </c>
      <c r="G7" s="17">
        <v>50950</v>
      </c>
      <c r="H7" s="17">
        <v>50950</v>
      </c>
      <c r="I7" s="17">
        <v>163000</v>
      </c>
      <c r="J7" s="17">
        <v>160315</v>
      </c>
      <c r="K7" s="17">
        <v>3098</v>
      </c>
      <c r="L7" s="17">
        <v>304956</v>
      </c>
      <c r="M7" s="17">
        <v>304956</v>
      </c>
      <c r="N7" s="17">
        <v>1</v>
      </c>
      <c r="O7" s="17"/>
      <c r="P7" s="17"/>
      <c r="Q7" s="17"/>
      <c r="R7" s="95"/>
    </row>
    <row r="8" spans="2:68" x14ac:dyDescent="0.3">
      <c r="B8">
        <v>6</v>
      </c>
      <c r="C8" s="17">
        <v>2</v>
      </c>
      <c r="D8" s="17">
        <v>0</v>
      </c>
      <c r="E8" s="17">
        <v>112</v>
      </c>
      <c r="F8" s="17">
        <v>106</v>
      </c>
      <c r="G8" s="17">
        <v>171</v>
      </c>
      <c r="H8" s="17">
        <v>171</v>
      </c>
      <c r="I8" s="17">
        <v>2</v>
      </c>
      <c r="J8" s="17">
        <v>2</v>
      </c>
      <c r="K8" s="17">
        <v>10</v>
      </c>
      <c r="L8" s="17">
        <v>289</v>
      </c>
      <c r="M8" s="17">
        <v>279</v>
      </c>
      <c r="N8" s="17">
        <v>0.96539792387543255</v>
      </c>
      <c r="O8" s="17"/>
      <c r="P8" s="17"/>
      <c r="Q8" s="17"/>
      <c r="R8" s="95"/>
    </row>
    <row r="9" spans="2:68" x14ac:dyDescent="0.3">
      <c r="B9">
        <v>7</v>
      </c>
      <c r="C9" s="17">
        <v>100</v>
      </c>
      <c r="D9" s="17">
        <v>100</v>
      </c>
      <c r="E9" s="17">
        <v>100</v>
      </c>
      <c r="F9" s="17">
        <v>96.02</v>
      </c>
      <c r="G9" s="17">
        <v>100</v>
      </c>
      <c r="H9" s="17">
        <v>95.03</v>
      </c>
      <c r="I9" s="17">
        <v>100</v>
      </c>
      <c r="J9" s="17">
        <v>99.09</v>
      </c>
      <c r="K9" s="17">
        <v>100</v>
      </c>
      <c r="L9" s="17">
        <v>100</v>
      </c>
      <c r="M9" s="17">
        <v>89.274000000000001</v>
      </c>
      <c r="N9" s="17">
        <v>0.89273999999999998</v>
      </c>
      <c r="O9" s="17"/>
      <c r="P9" s="17"/>
      <c r="Q9" s="17"/>
      <c r="R9" s="95"/>
    </row>
    <row r="10" spans="2:68" x14ac:dyDescent="0.3">
      <c r="B10">
        <v>8</v>
      </c>
      <c r="C10" s="17">
        <v>99</v>
      </c>
      <c r="D10" s="17">
        <v>99.83</v>
      </c>
      <c r="E10" s="17">
        <v>99</v>
      </c>
      <c r="F10" s="17">
        <v>99.73</v>
      </c>
      <c r="G10" s="17">
        <v>99</v>
      </c>
      <c r="H10" s="17">
        <v>99.71</v>
      </c>
      <c r="I10" s="17">
        <v>99</v>
      </c>
      <c r="J10" s="17">
        <v>99.54</v>
      </c>
      <c r="K10" s="17">
        <v>99</v>
      </c>
      <c r="L10" s="17">
        <v>99</v>
      </c>
      <c r="M10" s="17">
        <v>99.72</v>
      </c>
      <c r="N10" s="17">
        <v>1.0072727272727273</v>
      </c>
      <c r="O10" s="17"/>
      <c r="P10" s="17"/>
      <c r="Q10" s="17"/>
      <c r="R10" s="95"/>
    </row>
    <row r="11" spans="2:68" x14ac:dyDescent="0.3">
      <c r="B11">
        <v>9</v>
      </c>
      <c r="C11" s="17">
        <v>21</v>
      </c>
      <c r="D11" s="17">
        <v>21</v>
      </c>
      <c r="E11" s="17">
        <v>52</v>
      </c>
      <c r="F11" s="17">
        <v>50</v>
      </c>
      <c r="G11" s="17">
        <v>33</v>
      </c>
      <c r="H11" s="17">
        <v>33</v>
      </c>
      <c r="I11" s="17">
        <v>16</v>
      </c>
      <c r="J11" s="17">
        <v>16</v>
      </c>
      <c r="K11" s="17">
        <v>8</v>
      </c>
      <c r="L11" s="17">
        <v>128</v>
      </c>
      <c r="M11" s="17">
        <v>128</v>
      </c>
      <c r="N11" s="17">
        <v>1</v>
      </c>
      <c r="O11" s="17"/>
      <c r="P11" s="17"/>
      <c r="Q11" s="17"/>
      <c r="R11" s="95"/>
    </row>
    <row r="12" spans="2:68" x14ac:dyDescent="0.3">
      <c r="B12">
        <v>10</v>
      </c>
      <c r="C12" s="17">
        <v>36</v>
      </c>
      <c r="D12" s="17">
        <v>36</v>
      </c>
      <c r="E12" s="17">
        <v>44</v>
      </c>
      <c r="F12" s="17">
        <v>43</v>
      </c>
      <c r="G12" s="17">
        <v>29</v>
      </c>
      <c r="H12" s="17">
        <v>29</v>
      </c>
      <c r="I12" s="17">
        <v>43</v>
      </c>
      <c r="J12" s="17">
        <v>43</v>
      </c>
      <c r="K12" s="17">
        <v>6</v>
      </c>
      <c r="L12" s="17">
        <v>157</v>
      </c>
      <c r="M12" s="17">
        <v>157</v>
      </c>
      <c r="N12" s="17">
        <v>1</v>
      </c>
      <c r="O12" s="17"/>
      <c r="P12" s="17"/>
      <c r="Q12" s="17"/>
      <c r="R12" s="95"/>
    </row>
    <row r="13" spans="2:68" x14ac:dyDescent="0.3">
      <c r="B13">
        <v>11</v>
      </c>
      <c r="C13" s="17">
        <v>5</v>
      </c>
      <c r="D13" s="17">
        <v>5</v>
      </c>
      <c r="E13" s="17">
        <v>25</v>
      </c>
      <c r="F13" s="17">
        <v>14</v>
      </c>
      <c r="G13" s="17">
        <v>25</v>
      </c>
      <c r="H13" s="17">
        <v>25</v>
      </c>
      <c r="I13" s="17">
        <v>55</v>
      </c>
      <c r="J13" s="17">
        <v>55</v>
      </c>
      <c r="K13" s="17">
        <v>1</v>
      </c>
      <c r="L13" s="17">
        <v>100</v>
      </c>
      <c r="M13" s="17">
        <v>100</v>
      </c>
      <c r="N13" s="17">
        <v>1</v>
      </c>
      <c r="O13" s="17"/>
      <c r="P13" s="17"/>
      <c r="Q13" s="17"/>
      <c r="R13" s="95"/>
    </row>
    <row r="14" spans="2:68" x14ac:dyDescent="0.3">
      <c r="B14">
        <v>12</v>
      </c>
      <c r="C14" s="17">
        <v>1</v>
      </c>
      <c r="D14" s="17">
        <v>1</v>
      </c>
      <c r="E14" s="17">
        <v>15</v>
      </c>
      <c r="F14" s="17">
        <v>15</v>
      </c>
      <c r="G14" s="17">
        <v>42</v>
      </c>
      <c r="H14" s="17">
        <v>42</v>
      </c>
      <c r="I14" s="17">
        <v>41.95</v>
      </c>
      <c r="J14" s="17">
        <v>41.95</v>
      </c>
      <c r="K14" s="17">
        <v>0.05</v>
      </c>
      <c r="L14" s="17">
        <v>100</v>
      </c>
      <c r="M14" s="17">
        <v>100</v>
      </c>
      <c r="N14" s="17">
        <v>1</v>
      </c>
      <c r="O14" s="17"/>
      <c r="P14" s="17"/>
      <c r="Q14" s="17"/>
      <c r="R14" s="95"/>
    </row>
    <row r="15" spans="2:68" x14ac:dyDescent="0.3">
      <c r="B15">
        <v>13</v>
      </c>
      <c r="C15" s="17">
        <v>1</v>
      </c>
      <c r="D15" s="17">
        <v>1</v>
      </c>
      <c r="E15" s="17">
        <v>10</v>
      </c>
      <c r="F15" s="17">
        <v>10</v>
      </c>
      <c r="G15" s="17">
        <v>30</v>
      </c>
      <c r="H15" s="17">
        <v>30</v>
      </c>
      <c r="I15" s="17">
        <v>58</v>
      </c>
      <c r="J15" s="17">
        <v>58</v>
      </c>
      <c r="K15" s="17">
        <v>1</v>
      </c>
      <c r="L15" s="17">
        <v>100</v>
      </c>
      <c r="M15" s="17">
        <v>100</v>
      </c>
      <c r="N15" s="17">
        <v>1</v>
      </c>
      <c r="O15" s="17"/>
      <c r="P15" s="17"/>
      <c r="Q15" s="17"/>
      <c r="R15" s="95"/>
    </row>
    <row r="16" spans="2:68" x14ac:dyDescent="0.3">
      <c r="B16">
        <v>14</v>
      </c>
      <c r="C16" s="17">
        <v>66</v>
      </c>
      <c r="D16" s="17">
        <v>59</v>
      </c>
      <c r="E16" s="17">
        <v>74</v>
      </c>
      <c r="F16" s="17">
        <v>74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133</v>
      </c>
      <c r="M16" s="17">
        <v>133</v>
      </c>
      <c r="N16" s="17">
        <v>1</v>
      </c>
      <c r="O16" s="17"/>
      <c r="P16" s="17"/>
      <c r="Q16" s="17"/>
      <c r="R16" s="95"/>
    </row>
    <row r="17" spans="2:68" x14ac:dyDescent="0.3">
      <c r="B17">
        <v>15</v>
      </c>
      <c r="C17" s="17">
        <v>3670</v>
      </c>
      <c r="D17" s="17">
        <v>3670</v>
      </c>
      <c r="E17" s="17">
        <v>8000</v>
      </c>
      <c r="F17" s="17">
        <v>8069</v>
      </c>
      <c r="G17" s="17">
        <v>8570</v>
      </c>
      <c r="H17" s="17">
        <v>8570</v>
      </c>
      <c r="I17" s="17">
        <v>8260</v>
      </c>
      <c r="J17" s="17">
        <v>8434</v>
      </c>
      <c r="K17" s="17">
        <v>0</v>
      </c>
      <c r="L17" s="17">
        <v>28569</v>
      </c>
      <c r="M17" s="17">
        <v>28743</v>
      </c>
      <c r="N17" s="17">
        <v>1.006090517694004</v>
      </c>
      <c r="O17" s="17"/>
      <c r="P17" s="17"/>
      <c r="Q17" s="17"/>
      <c r="R17" s="95"/>
    </row>
    <row r="18" spans="2:68" x14ac:dyDescent="0.3">
      <c r="B18">
        <v>16</v>
      </c>
      <c r="C18" s="17">
        <v>90</v>
      </c>
      <c r="D18" s="17">
        <v>93.7</v>
      </c>
      <c r="E18" s="17">
        <v>90</v>
      </c>
      <c r="F18" s="17">
        <v>91.5</v>
      </c>
      <c r="G18" s="17">
        <v>90</v>
      </c>
      <c r="H18" s="17">
        <v>94.77</v>
      </c>
      <c r="I18" s="17">
        <v>90</v>
      </c>
      <c r="J18" s="17">
        <v>97.91</v>
      </c>
      <c r="K18" s="17">
        <v>90</v>
      </c>
      <c r="L18" s="17">
        <v>90</v>
      </c>
      <c r="M18" s="17">
        <v>94.444000000000003</v>
      </c>
      <c r="N18" s="17">
        <v>1.0493777777777777</v>
      </c>
      <c r="O18" s="17"/>
      <c r="P18" s="17"/>
      <c r="Q18" s="17"/>
      <c r="R18" s="95"/>
    </row>
    <row r="19" spans="2:68" x14ac:dyDescent="0.3">
      <c r="B19">
        <v>17</v>
      </c>
      <c r="C19" s="17">
        <v>500</v>
      </c>
      <c r="D19" s="17">
        <v>497</v>
      </c>
      <c r="E19" s="17">
        <v>2500</v>
      </c>
      <c r="F19" s="17">
        <v>2648</v>
      </c>
      <c r="G19" s="17">
        <v>2500</v>
      </c>
      <c r="H19" s="17">
        <v>2490</v>
      </c>
      <c r="I19" s="17">
        <v>2500</v>
      </c>
      <c r="J19" s="17">
        <v>2774</v>
      </c>
      <c r="K19" s="17">
        <v>991</v>
      </c>
      <c r="L19" s="17">
        <v>9400</v>
      </c>
      <c r="M19" s="17">
        <v>9417</v>
      </c>
      <c r="N19" s="17">
        <v>1.0018085106382979</v>
      </c>
      <c r="O19" s="17"/>
      <c r="P19" s="17"/>
      <c r="Q19" s="17"/>
      <c r="R19" s="95"/>
    </row>
    <row r="20" spans="2:68" x14ac:dyDescent="0.3">
      <c r="B20">
        <v>18</v>
      </c>
      <c r="C20" s="17">
        <v>100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100</v>
      </c>
      <c r="M20" s="17">
        <v>0</v>
      </c>
      <c r="N20" s="17">
        <v>0</v>
      </c>
      <c r="O20" s="17"/>
      <c r="P20" s="17"/>
      <c r="Q20" s="17"/>
      <c r="R20" s="95"/>
    </row>
    <row r="21" spans="2:68" x14ac:dyDescent="0.3">
      <c r="B21">
        <v>19</v>
      </c>
      <c r="C21" s="17">
        <v>0</v>
      </c>
      <c r="D21" s="17">
        <v>0</v>
      </c>
      <c r="E21" s="17">
        <v>562191</v>
      </c>
      <c r="F21" s="17">
        <v>562191</v>
      </c>
      <c r="G21" s="17">
        <v>379891</v>
      </c>
      <c r="H21" s="17">
        <v>222301</v>
      </c>
      <c r="I21" s="17">
        <v>755403</v>
      </c>
      <c r="J21" s="17">
        <v>755403</v>
      </c>
      <c r="K21" s="17">
        <v>27779</v>
      </c>
      <c r="L21" s="17">
        <v>1567674</v>
      </c>
      <c r="M21" s="17">
        <v>1567674</v>
      </c>
      <c r="N21" s="17">
        <v>1</v>
      </c>
      <c r="O21" s="17"/>
      <c r="P21" s="17"/>
      <c r="Q21" s="17"/>
      <c r="R21" s="95"/>
    </row>
    <row r="22" spans="2:68" x14ac:dyDescent="0.3">
      <c r="B22">
        <v>20</v>
      </c>
      <c r="C22" s="17">
        <v>0</v>
      </c>
      <c r="D22" s="17">
        <v>0</v>
      </c>
      <c r="E22" s="17">
        <v>100</v>
      </c>
      <c r="F22" s="17">
        <v>65</v>
      </c>
      <c r="G22" s="17">
        <v>100</v>
      </c>
      <c r="H22" s="17">
        <v>100</v>
      </c>
      <c r="I22" s="17">
        <v>0</v>
      </c>
      <c r="J22" s="17">
        <v>0</v>
      </c>
      <c r="K22" s="17">
        <v>0</v>
      </c>
      <c r="L22" s="17">
        <v>100</v>
      </c>
      <c r="M22" s="17">
        <v>82.5</v>
      </c>
      <c r="N22" s="17">
        <v>0.82499999999999996</v>
      </c>
      <c r="O22" s="17"/>
      <c r="P22" s="17"/>
      <c r="Q22" s="17"/>
      <c r="R22" s="95"/>
    </row>
    <row r="23" spans="2:68" x14ac:dyDescent="0.3">
      <c r="B23">
        <v>21</v>
      </c>
      <c r="C23" s="17">
        <v>0</v>
      </c>
      <c r="D23" s="17">
        <v>0</v>
      </c>
      <c r="E23" s="17">
        <v>0</v>
      </c>
      <c r="F23" s="17">
        <v>0</v>
      </c>
      <c r="G23" s="17">
        <v>100</v>
      </c>
      <c r="H23" s="17">
        <v>100</v>
      </c>
      <c r="I23" s="17">
        <v>0</v>
      </c>
      <c r="J23" s="17">
        <v>0</v>
      </c>
      <c r="K23" s="17">
        <v>0</v>
      </c>
      <c r="L23" s="17">
        <v>100</v>
      </c>
      <c r="M23" s="17">
        <v>100</v>
      </c>
      <c r="N23" s="17">
        <v>1</v>
      </c>
      <c r="O23" s="17"/>
      <c r="P23" s="17"/>
      <c r="Q23" s="17"/>
      <c r="R23" s="95"/>
    </row>
    <row r="24" spans="2:68" x14ac:dyDescent="0.3">
      <c r="B24">
        <v>22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100</v>
      </c>
      <c r="J24" s="17">
        <v>88.92</v>
      </c>
      <c r="K24" s="17">
        <v>100</v>
      </c>
      <c r="L24" s="17">
        <v>100</v>
      </c>
      <c r="M24" s="17">
        <v>94.460000000000008</v>
      </c>
      <c r="N24" s="17">
        <v>0.94460000000000011</v>
      </c>
      <c r="O24" s="17"/>
      <c r="P24" s="17"/>
      <c r="Q24" s="17"/>
      <c r="R24" s="95"/>
    </row>
    <row r="25" spans="2:68" x14ac:dyDescent="0.3">
      <c r="B25">
        <v>23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6174</v>
      </c>
      <c r="L25" s="17">
        <v>6174</v>
      </c>
      <c r="M25" s="17">
        <v>6174</v>
      </c>
      <c r="N25" s="17">
        <v>1</v>
      </c>
      <c r="O25" s="17"/>
      <c r="P25" s="17"/>
      <c r="Q25" s="17"/>
      <c r="R25" s="95"/>
      <c r="S25" s="91"/>
    </row>
    <row r="26" spans="2:68" s="2" customFormat="1" ht="45.75" x14ac:dyDescent="0.3">
      <c r="B26" s="83" t="s">
        <v>242</v>
      </c>
      <c r="C26" s="2" t="s">
        <v>252</v>
      </c>
      <c r="D26" s="2" t="s">
        <v>253</v>
      </c>
      <c r="E26" s="2" t="s">
        <v>254</v>
      </c>
      <c r="F26" s="2" t="s">
        <v>255</v>
      </c>
      <c r="G26" s="2" t="s">
        <v>256</v>
      </c>
      <c r="H26" s="2" t="s">
        <v>257</v>
      </c>
      <c r="I26" s="2" t="s">
        <v>258</v>
      </c>
      <c r="J26" s="2" t="s">
        <v>259</v>
      </c>
      <c r="K26" s="2" t="s">
        <v>260</v>
      </c>
      <c r="L26" s="2" t="s">
        <v>288</v>
      </c>
      <c r="M26" s="2" t="s">
        <v>289</v>
      </c>
      <c r="N26" t="s">
        <v>398</v>
      </c>
      <c r="R26" s="32"/>
      <c r="S26" s="76"/>
      <c r="T26" s="92"/>
      <c r="U26" s="96"/>
      <c r="V26" s="96"/>
      <c r="W26" s="85"/>
      <c r="X26" s="85"/>
      <c r="Y26" s="32"/>
      <c r="Z26" s="85"/>
      <c r="AA26" s="85"/>
      <c r="AB26" s="32"/>
      <c r="AC26" s="85"/>
      <c r="AD26" s="85"/>
      <c r="AE26" s="32"/>
      <c r="AF26" s="85"/>
      <c r="AG26" s="85"/>
      <c r="AH26" s="32"/>
      <c r="AI26" s="85"/>
      <c r="AJ26" s="32"/>
      <c r="AK26" s="85"/>
      <c r="AL26" s="85"/>
      <c r="AM26" s="89"/>
      <c r="AN26" s="32"/>
      <c r="BP26" s="141"/>
    </row>
    <row r="27" spans="2:68" x14ac:dyDescent="0.3">
      <c r="B27">
        <v>1</v>
      </c>
      <c r="C27" s="17">
        <v>10869211397</v>
      </c>
      <c r="D27" s="17">
        <v>10869000535</v>
      </c>
      <c r="E27" s="17">
        <v>16340706999</v>
      </c>
      <c r="F27" s="17">
        <v>15354066185</v>
      </c>
      <c r="G27" s="17">
        <v>7469262741</v>
      </c>
      <c r="H27" s="17">
        <v>7104709904</v>
      </c>
      <c r="I27" s="17">
        <v>18128148270</v>
      </c>
      <c r="J27" s="17">
        <v>18128148270</v>
      </c>
      <c r="K27" s="17">
        <v>12000000000</v>
      </c>
      <c r="L27" s="17">
        <v>64807329407</v>
      </c>
      <c r="M27" s="17">
        <v>51455924894</v>
      </c>
      <c r="N27" s="17">
        <v>0.7939831090839875</v>
      </c>
      <c r="O27" s="17"/>
      <c r="P27" s="17"/>
      <c r="Q27" s="17"/>
      <c r="R27" s="95"/>
    </row>
    <row r="28" spans="2:68" x14ac:dyDescent="0.3">
      <c r="B28">
        <v>2</v>
      </c>
      <c r="C28" s="17">
        <v>6203226183</v>
      </c>
      <c r="D28" s="17">
        <v>6203120752</v>
      </c>
      <c r="E28" s="17">
        <v>8170353499</v>
      </c>
      <c r="F28" s="17">
        <v>7677033092</v>
      </c>
      <c r="G28" s="17">
        <v>3734631371</v>
      </c>
      <c r="H28" s="17">
        <v>3552354952</v>
      </c>
      <c r="I28" s="17">
        <v>9064074135</v>
      </c>
      <c r="J28" s="17">
        <v>9064074135</v>
      </c>
      <c r="K28" s="17">
        <v>6000000000</v>
      </c>
      <c r="L28" s="17">
        <v>33172285188</v>
      </c>
      <c r="M28" s="17">
        <v>26496582931</v>
      </c>
      <c r="N28" s="17">
        <v>0.79875663617485959</v>
      </c>
      <c r="O28" s="17"/>
      <c r="P28" s="17"/>
      <c r="Q28" s="17"/>
      <c r="R28" s="95"/>
    </row>
    <row r="29" spans="2:68" x14ac:dyDescent="0.3">
      <c r="B29">
        <v>3</v>
      </c>
      <c r="C29" s="17">
        <v>0</v>
      </c>
      <c r="D29" s="17">
        <v>0</v>
      </c>
      <c r="E29" s="17">
        <v>966330000</v>
      </c>
      <c r="F29" s="17">
        <v>966327595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966330000</v>
      </c>
      <c r="M29" s="17">
        <v>966327595</v>
      </c>
      <c r="N29" s="17">
        <v>0.99999751120217728</v>
      </c>
      <c r="O29" s="17"/>
      <c r="P29" s="17"/>
      <c r="Q29" s="17"/>
      <c r="R29" s="95"/>
    </row>
    <row r="30" spans="2:68" x14ac:dyDescent="0.3">
      <c r="B30">
        <v>4</v>
      </c>
      <c r="C30" s="17">
        <v>6603226183</v>
      </c>
      <c r="D30" s="17">
        <v>6603120752</v>
      </c>
      <c r="E30" s="17">
        <v>8170353499</v>
      </c>
      <c r="F30" s="17">
        <v>7677033092</v>
      </c>
      <c r="G30" s="17">
        <v>3734631371</v>
      </c>
      <c r="H30" s="17">
        <v>3552354952</v>
      </c>
      <c r="I30" s="17">
        <v>16248490646</v>
      </c>
      <c r="J30" s="17">
        <v>16077589708</v>
      </c>
      <c r="K30" s="17">
        <v>10000000000</v>
      </c>
      <c r="L30" s="17">
        <v>44756701699</v>
      </c>
      <c r="M30" s="17">
        <v>33910098504</v>
      </c>
      <c r="N30" s="17">
        <v>0.75765409909009573</v>
      </c>
      <c r="O30" s="17"/>
      <c r="P30" s="17"/>
      <c r="Q30" s="17"/>
      <c r="R30" s="95"/>
      <c r="U30" s="96"/>
      <c r="V30" s="96"/>
      <c r="W30" s="85"/>
      <c r="X30" s="85"/>
      <c r="Y30" s="32"/>
      <c r="Z30" s="85"/>
      <c r="AA30" s="85"/>
      <c r="AB30" s="32"/>
      <c r="AC30" s="85"/>
      <c r="AD30" s="85"/>
      <c r="AE30" s="32"/>
      <c r="AF30" s="85"/>
      <c r="AG30" s="85"/>
      <c r="AH30" s="32"/>
      <c r="AI30" s="85"/>
      <c r="AJ30" s="32"/>
      <c r="AK30" s="85"/>
      <c r="AL30" s="85"/>
      <c r="AM30" s="89"/>
    </row>
    <row r="31" spans="2:68" x14ac:dyDescent="0.3">
      <c r="B31">
        <v>5</v>
      </c>
      <c r="C31" s="17">
        <v>1330380113</v>
      </c>
      <c r="D31" s="17">
        <v>1330380113</v>
      </c>
      <c r="E31" s="17">
        <v>663945300</v>
      </c>
      <c r="F31" s="17">
        <v>663945300</v>
      </c>
      <c r="G31" s="17">
        <v>1800000000</v>
      </c>
      <c r="H31" s="17">
        <v>1800000000</v>
      </c>
      <c r="I31" s="17">
        <v>900000000</v>
      </c>
      <c r="J31" s="17">
        <v>900000000</v>
      </c>
      <c r="K31" s="17">
        <v>4500000000</v>
      </c>
      <c r="L31" s="17">
        <v>9194325413</v>
      </c>
      <c r="M31" s="17">
        <v>7694325413</v>
      </c>
      <c r="N31" s="17">
        <v>0.83685589397574223</v>
      </c>
      <c r="O31" s="17"/>
      <c r="P31" s="17"/>
      <c r="Q31" s="17"/>
      <c r="R31" s="95"/>
    </row>
    <row r="32" spans="2:68" x14ac:dyDescent="0.3">
      <c r="B32">
        <v>6</v>
      </c>
      <c r="C32" s="17">
        <v>2658333334</v>
      </c>
      <c r="D32" s="17">
        <v>2657935734</v>
      </c>
      <c r="E32" s="17">
        <v>20000000</v>
      </c>
      <c r="F32" s="17">
        <v>20000000</v>
      </c>
      <c r="G32" s="17">
        <v>138999625</v>
      </c>
      <c r="H32" s="17">
        <v>138999625</v>
      </c>
      <c r="I32" s="17">
        <v>4823139087</v>
      </c>
      <c r="J32" s="17">
        <v>3981831634</v>
      </c>
      <c r="K32" s="17">
        <v>4100000000</v>
      </c>
      <c r="L32" s="17">
        <v>11740472046</v>
      </c>
      <c r="M32" s="17">
        <v>7674900527</v>
      </c>
      <c r="N32" s="17">
        <v>0.65371311280578803</v>
      </c>
      <c r="O32" s="17"/>
      <c r="P32" s="17"/>
      <c r="Q32" s="17"/>
      <c r="R32" s="95"/>
    </row>
    <row r="33" spans="2:18" x14ac:dyDescent="0.3">
      <c r="B33">
        <v>7</v>
      </c>
      <c r="C33" s="17">
        <v>917400646</v>
      </c>
      <c r="D33" s="17">
        <v>814455640</v>
      </c>
      <c r="E33" s="17">
        <v>11641766841</v>
      </c>
      <c r="F33" s="17">
        <v>11219117960</v>
      </c>
      <c r="G33" s="17">
        <v>8007639736</v>
      </c>
      <c r="H33" s="17">
        <v>7531961171</v>
      </c>
      <c r="I33" s="17">
        <v>7575571167</v>
      </c>
      <c r="J33" s="17">
        <v>7568769475</v>
      </c>
      <c r="K33" s="17">
        <v>17899864000</v>
      </c>
      <c r="L33" s="17">
        <v>46042242390</v>
      </c>
      <c r="M33" s="17">
        <v>35081471897</v>
      </c>
      <c r="N33" s="17">
        <v>0.76194099322624242</v>
      </c>
      <c r="O33" s="17"/>
      <c r="P33" s="17"/>
      <c r="Q33" s="17"/>
      <c r="R33" s="95"/>
    </row>
    <row r="34" spans="2:18" x14ac:dyDescent="0.3">
      <c r="B34">
        <v>8</v>
      </c>
      <c r="C34" s="17">
        <v>7182499382</v>
      </c>
      <c r="D34" s="17">
        <v>7076906135</v>
      </c>
      <c r="E34" s="17">
        <v>29300776601</v>
      </c>
      <c r="F34" s="17">
        <v>29244344413</v>
      </c>
      <c r="G34" s="17">
        <v>25568158609</v>
      </c>
      <c r="H34" s="17">
        <v>25054000559</v>
      </c>
      <c r="I34" s="17">
        <v>26249008088</v>
      </c>
      <c r="J34" s="17">
        <v>25495900928</v>
      </c>
      <c r="K34" s="17">
        <v>32349515174</v>
      </c>
      <c r="L34" s="17">
        <v>120649957854</v>
      </c>
      <c r="M34" s="17">
        <v>93001153094</v>
      </c>
      <c r="N34" s="17">
        <v>0.77083452616321546</v>
      </c>
      <c r="O34" s="17"/>
      <c r="P34" s="17"/>
      <c r="Q34" s="17"/>
      <c r="R34" s="95"/>
    </row>
    <row r="35" spans="2:18" x14ac:dyDescent="0.3">
      <c r="B35">
        <v>9</v>
      </c>
      <c r="C35" s="17">
        <v>4423035227</v>
      </c>
      <c r="D35" s="17">
        <v>4423034534</v>
      </c>
      <c r="E35" s="17">
        <v>9762326651</v>
      </c>
      <c r="F35" s="17">
        <v>9743562671</v>
      </c>
      <c r="G35" s="17">
        <v>7436625530</v>
      </c>
      <c r="H35" s="17">
        <v>7265239513</v>
      </c>
      <c r="I35" s="17">
        <v>7617493056</v>
      </c>
      <c r="J35" s="17">
        <v>7366457334</v>
      </c>
      <c r="K35" s="17">
        <v>6270242413</v>
      </c>
      <c r="L35" s="17">
        <v>35509722877</v>
      </c>
      <c r="M35" s="17">
        <v>30048032028</v>
      </c>
      <c r="N35" s="17">
        <v>0.84619167916577598</v>
      </c>
      <c r="O35" s="17"/>
      <c r="P35" s="17"/>
      <c r="Q35" s="17"/>
      <c r="R35" s="95"/>
    </row>
    <row r="36" spans="2:18" x14ac:dyDescent="0.3">
      <c r="B36">
        <v>10</v>
      </c>
      <c r="C36" s="17">
        <v>3644158747</v>
      </c>
      <c r="D36" s="17">
        <v>3585879824</v>
      </c>
      <c r="E36" s="17">
        <v>9762326651</v>
      </c>
      <c r="F36" s="17">
        <v>9743562671</v>
      </c>
      <c r="G36" s="17">
        <v>4897478583</v>
      </c>
      <c r="H36" s="17">
        <v>4726092566</v>
      </c>
      <c r="I36" s="17">
        <v>5121131606</v>
      </c>
      <c r="J36" s="17">
        <v>4870095884</v>
      </c>
      <c r="K36" s="17">
        <v>5180242413</v>
      </c>
      <c r="L36" s="17">
        <v>28605338000</v>
      </c>
      <c r="M36" s="17">
        <v>23443369724</v>
      </c>
      <c r="N36" s="17">
        <v>0.81954527941603073</v>
      </c>
      <c r="O36" s="17"/>
      <c r="P36" s="17"/>
      <c r="Q36" s="17"/>
      <c r="R36" s="95"/>
    </row>
    <row r="37" spans="2:18" x14ac:dyDescent="0.3">
      <c r="B37">
        <v>11</v>
      </c>
      <c r="C37" s="17">
        <v>2756160000</v>
      </c>
      <c r="D37" s="17">
        <v>2756160000</v>
      </c>
      <c r="E37" s="17">
        <v>1057326221</v>
      </c>
      <c r="F37" s="17">
        <v>546643790</v>
      </c>
      <c r="G37" s="17">
        <v>2608757220</v>
      </c>
      <c r="H37" s="17">
        <v>2571669700</v>
      </c>
      <c r="I37" s="17">
        <v>9629772407</v>
      </c>
      <c r="J37" s="17">
        <v>9629772407</v>
      </c>
      <c r="K37" s="17">
        <v>18835000000</v>
      </c>
      <c r="L37" s="17">
        <v>34887015848</v>
      </c>
      <c r="M37" s="17">
        <v>24655080848</v>
      </c>
      <c r="N37" s="17">
        <v>0.70671223229353464</v>
      </c>
      <c r="O37" s="17"/>
      <c r="P37" s="17"/>
      <c r="Q37" s="17"/>
      <c r="R37" s="95"/>
    </row>
    <row r="38" spans="2:18" x14ac:dyDescent="0.3">
      <c r="B38">
        <v>12</v>
      </c>
      <c r="C38" s="17">
        <v>6893987333</v>
      </c>
      <c r="D38" s="17">
        <v>6782679000</v>
      </c>
      <c r="E38" s="17">
        <v>32250000000</v>
      </c>
      <c r="F38" s="17">
        <v>32250000000</v>
      </c>
      <c r="G38" s="17">
        <v>99640576940</v>
      </c>
      <c r="H38" s="17">
        <v>99602198212</v>
      </c>
      <c r="I38" s="17">
        <v>49450002594</v>
      </c>
      <c r="J38" s="17">
        <v>49450002594</v>
      </c>
      <c r="K38" s="17">
        <v>5600000000</v>
      </c>
      <c r="L38" s="17">
        <v>193834566867</v>
      </c>
      <c r="M38" s="17">
        <v>191749252256</v>
      </c>
      <c r="N38" s="17">
        <v>0.98924178156298181</v>
      </c>
      <c r="O38" s="17"/>
      <c r="P38" s="17"/>
      <c r="Q38" s="17"/>
      <c r="R38" s="95"/>
    </row>
    <row r="39" spans="2:18" x14ac:dyDescent="0.3">
      <c r="B39">
        <v>13</v>
      </c>
      <c r="C39" s="17">
        <v>6673500000</v>
      </c>
      <c r="D39" s="17">
        <v>6673500000</v>
      </c>
      <c r="E39" s="17">
        <v>5567729525</v>
      </c>
      <c r="F39" s="17">
        <v>5567729525</v>
      </c>
      <c r="G39" s="17">
        <v>27208848383</v>
      </c>
      <c r="H39" s="17">
        <v>27208848383</v>
      </c>
      <c r="I39" s="17">
        <v>30513740857</v>
      </c>
      <c r="J39" s="17">
        <v>30513740857</v>
      </c>
      <c r="K39" s="17">
        <v>8290000000</v>
      </c>
      <c r="L39" s="17">
        <v>78253818765</v>
      </c>
      <c r="M39" s="17">
        <v>72632713293</v>
      </c>
      <c r="N39" s="17">
        <v>0.92816829183914396</v>
      </c>
      <c r="O39" s="17"/>
      <c r="P39" s="17"/>
      <c r="Q39" s="17"/>
      <c r="R39" s="95"/>
    </row>
    <row r="40" spans="2:18" x14ac:dyDescent="0.3">
      <c r="B40">
        <v>14</v>
      </c>
      <c r="C40" s="17">
        <v>1869125000</v>
      </c>
      <c r="D40" s="17">
        <v>1868544440</v>
      </c>
      <c r="E40" s="17">
        <v>874068667</v>
      </c>
      <c r="F40" s="17">
        <v>874068667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2743193667</v>
      </c>
      <c r="M40" s="17">
        <v>2742613107</v>
      </c>
      <c r="N40" s="17">
        <v>0.99978836346591782</v>
      </c>
      <c r="O40" s="17"/>
      <c r="P40" s="17"/>
      <c r="Q40" s="17"/>
      <c r="R40" s="95"/>
    </row>
    <row r="41" spans="2:18" x14ac:dyDescent="0.3">
      <c r="B41">
        <v>15</v>
      </c>
      <c r="C41" s="17">
        <v>138098000</v>
      </c>
      <c r="D41" s="17">
        <v>138098000</v>
      </c>
      <c r="E41" s="17">
        <v>1054702000</v>
      </c>
      <c r="F41" s="17">
        <v>995392000</v>
      </c>
      <c r="G41" s="17">
        <v>996134320</v>
      </c>
      <c r="H41" s="17">
        <v>981212320</v>
      </c>
      <c r="I41" s="17">
        <v>1029066699</v>
      </c>
      <c r="J41" s="17">
        <v>1028921604</v>
      </c>
      <c r="K41" s="17">
        <v>0</v>
      </c>
      <c r="L41" s="17">
        <v>3218001019</v>
      </c>
      <c r="M41" s="17">
        <v>3143623924</v>
      </c>
      <c r="N41" s="17">
        <v>0.97688717481416065</v>
      </c>
      <c r="O41" s="17"/>
      <c r="P41" s="17"/>
      <c r="Q41" s="17"/>
      <c r="R41" s="95"/>
    </row>
    <row r="42" spans="2:18" x14ac:dyDescent="0.3">
      <c r="B42">
        <v>16</v>
      </c>
      <c r="C42" s="17">
        <v>786652740</v>
      </c>
      <c r="D42" s="17">
        <v>775533849</v>
      </c>
      <c r="E42" s="17">
        <v>4782968333</v>
      </c>
      <c r="F42" s="17">
        <v>4756935877</v>
      </c>
      <c r="G42" s="17">
        <v>4228912929</v>
      </c>
      <c r="H42" s="17">
        <v>4201935279</v>
      </c>
      <c r="I42" s="17">
        <v>5644243645</v>
      </c>
      <c r="J42" s="17">
        <v>5644243645</v>
      </c>
      <c r="K42" s="17">
        <v>3620000000</v>
      </c>
      <c r="L42" s="17">
        <v>19062777647</v>
      </c>
      <c r="M42" s="17">
        <v>16535648650</v>
      </c>
      <c r="N42" s="17">
        <v>0.86743122939391226</v>
      </c>
      <c r="O42" s="17"/>
      <c r="P42" s="17"/>
      <c r="Q42" s="17"/>
      <c r="R42" s="95"/>
    </row>
    <row r="43" spans="2:18" x14ac:dyDescent="0.3">
      <c r="B43">
        <v>17</v>
      </c>
      <c r="C43" s="17">
        <v>1082756700</v>
      </c>
      <c r="D43" s="17">
        <v>1033530020</v>
      </c>
      <c r="E43" s="17">
        <v>3738571725</v>
      </c>
      <c r="F43" s="17">
        <v>3695741240</v>
      </c>
      <c r="G43" s="17">
        <v>3348633519</v>
      </c>
      <c r="H43" s="17">
        <v>3144248221</v>
      </c>
      <c r="I43" s="17">
        <v>4440543328</v>
      </c>
      <c r="J43" s="17">
        <v>4319986925</v>
      </c>
      <c r="K43" s="17">
        <v>1517900000</v>
      </c>
      <c r="L43" s="17">
        <v>14128405272</v>
      </c>
      <c r="M43" s="17">
        <v>12374631126</v>
      </c>
      <c r="N43" s="17">
        <v>0.87586892418242912</v>
      </c>
      <c r="O43" s="17"/>
      <c r="P43" s="17"/>
      <c r="Q43" s="17"/>
      <c r="R43" s="95"/>
    </row>
    <row r="44" spans="2:18" x14ac:dyDescent="0.3">
      <c r="B44">
        <v>18</v>
      </c>
      <c r="C44" s="17">
        <v>995784372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995784372</v>
      </c>
      <c r="M44" s="17">
        <v>0</v>
      </c>
      <c r="N44" s="17">
        <v>0</v>
      </c>
      <c r="O44" s="17"/>
      <c r="P44" s="17"/>
      <c r="Q44" s="17"/>
      <c r="R44" s="95"/>
    </row>
    <row r="45" spans="2:18" x14ac:dyDescent="0.3">
      <c r="B45">
        <v>19</v>
      </c>
      <c r="C45" s="17">
        <v>0</v>
      </c>
      <c r="D45" s="17">
        <v>0</v>
      </c>
      <c r="E45" s="17">
        <v>3604203379</v>
      </c>
      <c r="F45" s="17">
        <v>3593756988</v>
      </c>
      <c r="G45" s="17">
        <v>4551578000</v>
      </c>
      <c r="H45" s="17">
        <v>3983237058</v>
      </c>
      <c r="I45" s="17">
        <v>5018131000</v>
      </c>
      <c r="J45" s="17">
        <v>5008329558</v>
      </c>
      <c r="K45" s="17">
        <v>6310547000</v>
      </c>
      <c r="L45" s="17">
        <v>19484459379</v>
      </c>
      <c r="M45" s="17">
        <v>18218875429</v>
      </c>
      <c r="N45" s="17">
        <v>0.9350464939579477</v>
      </c>
      <c r="O45" s="17"/>
      <c r="P45" s="17"/>
      <c r="Q45" s="17"/>
      <c r="R45" s="95"/>
    </row>
    <row r="46" spans="2:18" x14ac:dyDescent="0.3">
      <c r="B46">
        <v>20</v>
      </c>
      <c r="C46" s="17">
        <v>0</v>
      </c>
      <c r="D46" s="17">
        <v>0</v>
      </c>
      <c r="E46" s="17">
        <v>4142178000</v>
      </c>
      <c r="F46" s="17">
        <v>4141631629</v>
      </c>
      <c r="G46" s="17">
        <v>2647367456</v>
      </c>
      <c r="H46" s="17">
        <v>2585024878</v>
      </c>
      <c r="I46" s="17">
        <v>0</v>
      </c>
      <c r="J46" s="17">
        <v>0</v>
      </c>
      <c r="K46" s="17">
        <v>0</v>
      </c>
      <c r="L46" s="17">
        <v>6789545456</v>
      </c>
      <c r="M46" s="17">
        <v>6726656507</v>
      </c>
      <c r="N46" s="17">
        <v>0.99073738449686288</v>
      </c>
      <c r="O46" s="17"/>
      <c r="P46" s="17"/>
      <c r="Q46" s="17"/>
      <c r="R46" s="95"/>
    </row>
    <row r="47" spans="2:18" x14ac:dyDescent="0.3">
      <c r="B47">
        <v>21</v>
      </c>
      <c r="C47" s="17">
        <v>0</v>
      </c>
      <c r="D47" s="17">
        <v>0</v>
      </c>
      <c r="E47" s="17">
        <v>0</v>
      </c>
      <c r="F47" s="17">
        <v>0</v>
      </c>
      <c r="G47" s="17">
        <v>341086130</v>
      </c>
      <c r="H47" s="17">
        <v>341086130</v>
      </c>
      <c r="I47" s="17">
        <v>0</v>
      </c>
      <c r="J47" s="17">
        <v>0</v>
      </c>
      <c r="K47" s="17">
        <v>0</v>
      </c>
      <c r="L47" s="17">
        <v>341086130</v>
      </c>
      <c r="M47" s="17">
        <v>341086130</v>
      </c>
      <c r="N47" s="17">
        <v>1</v>
      </c>
      <c r="O47" s="17"/>
      <c r="P47" s="17"/>
      <c r="Q47" s="17"/>
      <c r="R47" s="95"/>
    </row>
    <row r="48" spans="2:18" x14ac:dyDescent="0.3">
      <c r="B48">
        <v>22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76780119379</v>
      </c>
      <c r="J48" s="17">
        <v>68270088647</v>
      </c>
      <c r="K48" s="17">
        <v>101952211000</v>
      </c>
      <c r="L48" s="17">
        <v>178732330379</v>
      </c>
      <c r="M48" s="17">
        <v>106394857098</v>
      </c>
      <c r="N48" s="17">
        <v>0.57836627682494268</v>
      </c>
      <c r="O48" s="17"/>
      <c r="P48" s="17"/>
      <c r="Q48" s="17"/>
      <c r="R48" s="95"/>
    </row>
    <row r="49" spans="2:68" x14ac:dyDescent="0.3">
      <c r="B49">
        <v>23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1403404000</v>
      </c>
      <c r="L49" s="17">
        <v>1403404000</v>
      </c>
      <c r="M49" s="17">
        <v>1371543181</v>
      </c>
      <c r="N49" s="17">
        <v>0.9772974717187638</v>
      </c>
    </row>
    <row r="50" spans="2:68" s="19" customFormat="1" ht="5.0999999999999996" customHeight="1" x14ac:dyDescent="0.3">
      <c r="S50" s="103"/>
      <c r="T50" s="96"/>
      <c r="U50" s="97"/>
      <c r="V50" s="97"/>
      <c r="W50" s="98"/>
      <c r="X50" s="98"/>
      <c r="Z50" s="98"/>
      <c r="AA50" s="98"/>
      <c r="AC50" s="98"/>
      <c r="AD50" s="98"/>
      <c r="AF50" s="98"/>
      <c r="AG50" s="98"/>
      <c r="AI50" s="98"/>
      <c r="AK50" s="98"/>
      <c r="AL50" s="98"/>
      <c r="AM50" s="99"/>
      <c r="BP50" s="142"/>
    </row>
    <row r="51" spans="2:68" s="74" customFormat="1" ht="15" x14ac:dyDescent="0.25">
      <c r="O51" s="92"/>
      <c r="P51" s="92"/>
      <c r="Q51" s="92"/>
      <c r="R51" s="96"/>
      <c r="S51" s="412" t="s">
        <v>293</v>
      </c>
      <c r="T51" s="412" t="s">
        <v>295</v>
      </c>
      <c r="U51" s="119"/>
      <c r="V51" s="412"/>
      <c r="W51" s="409">
        <v>2016</v>
      </c>
      <c r="X51" s="409"/>
      <c r="Y51" s="120"/>
      <c r="Z51" s="409">
        <v>2017</v>
      </c>
      <c r="AA51" s="409"/>
      <c r="AB51" s="120"/>
      <c r="AC51" s="409">
        <v>2018</v>
      </c>
      <c r="AD51" s="409"/>
      <c r="AE51" s="120"/>
      <c r="AF51" s="409">
        <v>2019</v>
      </c>
      <c r="AG51" s="409"/>
      <c r="AH51" s="120"/>
      <c r="AI51" s="120">
        <v>2020</v>
      </c>
      <c r="AJ51" s="120"/>
      <c r="AK51" s="409" t="s">
        <v>292</v>
      </c>
      <c r="AL51" s="409"/>
      <c r="AM51" s="409"/>
      <c r="AN51" s="23"/>
      <c r="BP51" s="143"/>
    </row>
    <row r="52" spans="2:68" s="74" customFormat="1" thickBot="1" x14ac:dyDescent="0.3">
      <c r="O52" s="92"/>
      <c r="P52" s="92"/>
      <c r="Q52" s="92"/>
      <c r="R52" s="96"/>
      <c r="S52" s="413"/>
      <c r="T52" s="413"/>
      <c r="U52" s="121"/>
      <c r="V52" s="413"/>
      <c r="W52" s="122" t="s">
        <v>290</v>
      </c>
      <c r="X52" s="122" t="s">
        <v>291</v>
      </c>
      <c r="Y52" s="122"/>
      <c r="Z52" s="122" t="s">
        <v>290</v>
      </c>
      <c r="AA52" s="122" t="s">
        <v>291</v>
      </c>
      <c r="AB52" s="122"/>
      <c r="AC52" s="122" t="s">
        <v>290</v>
      </c>
      <c r="AD52" s="122" t="s">
        <v>291</v>
      </c>
      <c r="AE52" s="122"/>
      <c r="AF52" s="122" t="s">
        <v>290</v>
      </c>
      <c r="AG52" s="122" t="s">
        <v>291</v>
      </c>
      <c r="AH52" s="122"/>
      <c r="AI52" s="122" t="s">
        <v>290</v>
      </c>
      <c r="AJ52" s="122"/>
      <c r="AK52" s="122" t="s">
        <v>290</v>
      </c>
      <c r="AL52" s="122" t="s">
        <v>291</v>
      </c>
      <c r="AM52" s="123" t="s">
        <v>294</v>
      </c>
      <c r="AN52" s="23"/>
      <c r="BP52" s="143"/>
    </row>
    <row r="53" spans="2:68" ht="16.5" x14ac:dyDescent="0.3">
      <c r="C53"/>
      <c r="D53"/>
      <c r="O53" s="90"/>
      <c r="P53" s="90"/>
      <c r="Q53" s="90"/>
      <c r="R53" s="97"/>
      <c r="S53" s="416">
        <f>IF(A99=0," ",A99)</f>
        <v>1</v>
      </c>
      <c r="T53" s="421" t="str">
        <f>IF(B99=0," ",B99)</f>
        <v>Demarcar 2,600 Kilometro Carril en via.</v>
      </c>
      <c r="U53" s="107"/>
      <c r="V53" s="108" t="str">
        <f>IF(T53=" "," ",$L$59)</f>
        <v>Mag</v>
      </c>
      <c r="W53" s="125">
        <f>IF(C3=0," ",C3)</f>
        <v>104.25</v>
      </c>
      <c r="X53" s="125">
        <f>IF(D3=0," ",D3)</f>
        <v>104.25</v>
      </c>
      <c r="Y53" s="126"/>
      <c r="Z53" s="125">
        <f>IF(E3=0," ",E3)</f>
        <v>785.72</v>
      </c>
      <c r="AA53" s="125">
        <f>IF(F3=0," ",F3)</f>
        <v>765.72</v>
      </c>
      <c r="AB53" s="126"/>
      <c r="AC53" s="125">
        <f>IF(G3=0," ",G3)</f>
        <v>527.1</v>
      </c>
      <c r="AD53" s="125">
        <f>IF(H3=0," ",H3)</f>
        <v>527.1</v>
      </c>
      <c r="AE53" s="126"/>
      <c r="AF53" s="125">
        <f>IF(I3=0," ",I3)</f>
        <v>555</v>
      </c>
      <c r="AG53" s="125">
        <f>IF(J3=0," ",J3)</f>
        <v>522.17999999999995</v>
      </c>
      <c r="AH53" s="126"/>
      <c r="AI53" s="125">
        <f>IF(K3=0," ",K3)</f>
        <v>680.75</v>
      </c>
      <c r="AJ53" s="126"/>
      <c r="AK53" s="125">
        <f>IF(L3=0," ",L3)</f>
        <v>2600</v>
      </c>
      <c r="AL53" s="125">
        <f>IF(M3=0," ",M3)</f>
        <v>2356.4899999999998</v>
      </c>
      <c r="AM53" s="319">
        <f>IF(N3=0," ",N3)</f>
        <v>0.90634230769230761</v>
      </c>
    </row>
    <row r="54" spans="2:68" s="5" customFormat="1" ht="16.5" x14ac:dyDescent="0.3">
      <c r="O54" s="90"/>
      <c r="P54" s="90"/>
      <c r="Q54" s="90"/>
      <c r="R54" s="97"/>
      <c r="S54" s="417"/>
      <c r="T54" s="411"/>
      <c r="U54" s="109"/>
      <c r="V54" s="110" t="str">
        <f>IF(T53=" "," ",$L$60)</f>
        <v>$</v>
      </c>
      <c r="W54" s="127">
        <f>IF(C27=0," ",C27)</f>
        <v>10869211397</v>
      </c>
      <c r="X54" s="127">
        <f>IF(D27=0," ",D27)</f>
        <v>10869000535</v>
      </c>
      <c r="Y54" s="128"/>
      <c r="Z54" s="127">
        <f>IF(E27=0," ",E27)</f>
        <v>16340706999</v>
      </c>
      <c r="AA54" s="127">
        <f>IF(F27=0," ",F27)</f>
        <v>15354066185</v>
      </c>
      <c r="AB54" s="128"/>
      <c r="AC54" s="127">
        <f>IF(G27=0," ",G27)</f>
        <v>7469262741</v>
      </c>
      <c r="AD54" s="127">
        <f>IF(H27=0," ",H27)</f>
        <v>7104709904</v>
      </c>
      <c r="AE54" s="128"/>
      <c r="AF54" s="127">
        <f>IF(I27=0," ",I27)</f>
        <v>18128148270</v>
      </c>
      <c r="AG54" s="127">
        <f>IF(J27=0," ",J27)</f>
        <v>18128148270</v>
      </c>
      <c r="AH54" s="128"/>
      <c r="AI54" s="127">
        <f>IF(K27=0," ",K27)</f>
        <v>12000000000</v>
      </c>
      <c r="AJ54" s="128"/>
      <c r="AK54" s="127">
        <f>IF(L27=0," ",L27)</f>
        <v>64807329407</v>
      </c>
      <c r="AL54" s="127">
        <f>IF(M27=0," ",M27)</f>
        <v>51455924894</v>
      </c>
      <c r="AM54" s="320">
        <f>IF(N27=0," ",N27)</f>
        <v>0.7939831090839875</v>
      </c>
      <c r="AN54" s="93"/>
      <c r="BP54" s="15"/>
    </row>
    <row r="55" spans="2:68" ht="16.5" x14ac:dyDescent="0.3">
      <c r="C55"/>
      <c r="D55"/>
      <c r="O55" s="90"/>
      <c r="P55" s="90"/>
      <c r="Q55" s="90"/>
      <c r="R55" s="97"/>
      <c r="S55" s="418">
        <f>IF(A100=0," ",A100)</f>
        <v>2</v>
      </c>
      <c r="T55" s="410" t="str">
        <f>IF(B100=0," ",B100)</f>
        <v>Instalar 35,000 señales verticales de pedestal.</v>
      </c>
      <c r="U55" s="111"/>
      <c r="V55" s="112" t="str">
        <f>IF(T55=" "," ",$L$59)</f>
        <v>Mag</v>
      </c>
      <c r="W55" s="130">
        <f>IF(C4=0," ",C4)</f>
        <v>2414</v>
      </c>
      <c r="X55" s="130">
        <f>IF(D4=0," ",D4)</f>
        <v>2414</v>
      </c>
      <c r="Y55" s="131"/>
      <c r="Z55" s="130">
        <f>IF(E4=0," ",E4)</f>
        <v>6638</v>
      </c>
      <c r="AA55" s="130">
        <f>IF(F4=0," ",F4)</f>
        <v>6218</v>
      </c>
      <c r="AB55" s="131"/>
      <c r="AC55" s="130">
        <f>IF(G4=0," ",G4)</f>
        <v>11457</v>
      </c>
      <c r="AD55" s="130">
        <f>IF(H4=0," ",H4)</f>
        <v>11457</v>
      </c>
      <c r="AE55" s="131"/>
      <c r="AF55" s="130">
        <f>IF(I4=0," ",I4)</f>
        <v>8479</v>
      </c>
      <c r="AG55" s="130">
        <f>IF(J4=0," ",J4)</f>
        <v>8479</v>
      </c>
      <c r="AH55" s="131"/>
      <c r="AI55" s="130">
        <f>IF(K4=0," ",K4)</f>
        <v>6432</v>
      </c>
      <c r="AJ55" s="131"/>
      <c r="AK55" s="130">
        <f>IF(L4=0," ",L4)</f>
        <v>35000</v>
      </c>
      <c r="AL55" s="130">
        <f>IF(M4=0," ",M4)</f>
        <v>32507</v>
      </c>
      <c r="AM55" s="321">
        <f>IF(N4=0," ",N4)</f>
        <v>0.92877142857142858</v>
      </c>
    </row>
    <row r="56" spans="2:68" s="5" customFormat="1" ht="16.5" x14ac:dyDescent="0.3">
      <c r="L56" s="106"/>
      <c r="M56" s="106"/>
      <c r="O56" s="90"/>
      <c r="P56" s="90"/>
      <c r="Q56" s="90"/>
      <c r="R56" s="97"/>
      <c r="S56" s="417"/>
      <c r="T56" s="411"/>
      <c r="U56" s="109"/>
      <c r="V56" s="110" t="str">
        <f>IF(T55=" "," ",$L$60)</f>
        <v>$</v>
      </c>
      <c r="W56" s="127">
        <f>IF(C28=0," ",C28)</f>
        <v>6203226183</v>
      </c>
      <c r="X56" s="127">
        <f>IF(D28=0," ",D28)</f>
        <v>6203120752</v>
      </c>
      <c r="Y56" s="128"/>
      <c r="Z56" s="127">
        <f>IF(E28=0," ",E28)</f>
        <v>8170353499</v>
      </c>
      <c r="AA56" s="127">
        <f>IF(F28=0," ",F28)</f>
        <v>7677033092</v>
      </c>
      <c r="AB56" s="128"/>
      <c r="AC56" s="127">
        <f>IF(G28=0," ",G28)</f>
        <v>3734631371</v>
      </c>
      <c r="AD56" s="127">
        <f>IF(H28=0," ",H28)</f>
        <v>3552354952</v>
      </c>
      <c r="AE56" s="128"/>
      <c r="AF56" s="127">
        <f>IF(I28=0," ",I28)</f>
        <v>9064074135</v>
      </c>
      <c r="AG56" s="127">
        <f>IF(J28=0," ",J28)</f>
        <v>9064074135</v>
      </c>
      <c r="AH56" s="128"/>
      <c r="AI56" s="127">
        <f>IF(K28=0," ",K28)</f>
        <v>6000000000</v>
      </c>
      <c r="AJ56" s="128"/>
      <c r="AK56" s="127">
        <f>IF(L28=0," ",L28)</f>
        <v>33172285188</v>
      </c>
      <c r="AL56" s="127">
        <f>IF(M28=0," ",M28)</f>
        <v>26496582931</v>
      </c>
      <c r="AM56" s="320">
        <f>IF(N28=0," ",N28)</f>
        <v>0.79875663617485959</v>
      </c>
      <c r="AN56" s="93"/>
      <c r="BP56" s="15"/>
    </row>
    <row r="57" spans="2:68" ht="16.5" customHeight="1" x14ac:dyDescent="0.3">
      <c r="C57"/>
      <c r="D57"/>
      <c r="L57" s="106"/>
      <c r="M57" s="106"/>
      <c r="O57" s="90"/>
      <c r="P57" s="90"/>
      <c r="Q57" s="90"/>
      <c r="R57" s="97"/>
      <c r="S57" s="418">
        <f>IF(A101=0," ",A101)</f>
        <v>3</v>
      </c>
      <c r="T57" s="410" t="str">
        <f>IF(B101=0," ",B101)</f>
        <v>Realizar el 100 por ciento de las actividades orientadas a la instalacion de 50 señales elevadas.</v>
      </c>
      <c r="U57" s="111"/>
      <c r="V57" s="112" t="str">
        <f>IF(T57=" "," ",$L$59)</f>
        <v>Mag</v>
      </c>
      <c r="W57" s="130" t="str">
        <f>IF(C5=0," ",C5)</f>
        <v xml:space="preserve"> </v>
      </c>
      <c r="X57" s="130" t="str">
        <f>IF(D5=0," ",D5)</f>
        <v xml:space="preserve"> </v>
      </c>
      <c r="Y57" s="131"/>
      <c r="Z57" s="130">
        <f>IF(E5=0," ",E5)</f>
        <v>100</v>
      </c>
      <c r="AA57" s="130">
        <f>IF(F5=0," ",F5)</f>
        <v>100</v>
      </c>
      <c r="AB57" s="131"/>
      <c r="AC57" s="130" t="str">
        <f>IF(G5=0," ",G5)</f>
        <v xml:space="preserve"> </v>
      </c>
      <c r="AD57" s="130" t="str">
        <f>IF(H5=0," ",H5)</f>
        <v xml:space="preserve"> </v>
      </c>
      <c r="AE57" s="131"/>
      <c r="AF57" s="130" t="str">
        <f>IF(I5=0," ",I5)</f>
        <v xml:space="preserve"> </v>
      </c>
      <c r="AG57" s="130" t="str">
        <f>IF(J5=0," ",J5)</f>
        <v xml:space="preserve"> </v>
      </c>
      <c r="AH57" s="131"/>
      <c r="AI57" s="130" t="str">
        <f>IF(K5=0," ",K5)</f>
        <v xml:space="preserve"> </v>
      </c>
      <c r="AJ57" s="131"/>
      <c r="AK57" s="130">
        <f>IF(L5=0," ",L5)</f>
        <v>100</v>
      </c>
      <c r="AL57" s="130">
        <f>IF(M5=0," ",M5)</f>
        <v>100</v>
      </c>
      <c r="AM57" s="321">
        <f>IF(N5=0," ",N5)</f>
        <v>1</v>
      </c>
    </row>
    <row r="58" spans="2:68" s="5" customFormat="1" ht="16.5" x14ac:dyDescent="0.3">
      <c r="L58" s="106"/>
      <c r="M58" s="106"/>
      <c r="O58" s="90"/>
      <c r="P58" s="90"/>
      <c r="Q58" s="90"/>
      <c r="R58" s="97"/>
      <c r="S58" s="417"/>
      <c r="T58" s="411"/>
      <c r="U58" s="109"/>
      <c r="V58" s="110" t="str">
        <f>IF(T57=" "," ",$L$60)</f>
        <v>$</v>
      </c>
      <c r="W58" s="127" t="str">
        <f>IF(C29=0," ",C29)</f>
        <v xml:space="preserve"> </v>
      </c>
      <c r="X58" s="127" t="str">
        <f>IF(D29=0," ",D29)</f>
        <v xml:space="preserve"> </v>
      </c>
      <c r="Y58" s="128"/>
      <c r="Z58" s="127">
        <f>IF(E29=0," ",E29)</f>
        <v>966330000</v>
      </c>
      <c r="AA58" s="127">
        <f>IF(F29=0," ",F29)</f>
        <v>966327595</v>
      </c>
      <c r="AB58" s="128"/>
      <c r="AC58" s="127" t="str">
        <f>IF(G29=0," ",G29)</f>
        <v xml:space="preserve"> </v>
      </c>
      <c r="AD58" s="127" t="str">
        <f>IF(H29=0," ",H29)</f>
        <v xml:space="preserve"> </v>
      </c>
      <c r="AE58" s="128"/>
      <c r="AF58" s="127" t="str">
        <f>IF(I29=0," ",I29)</f>
        <v xml:space="preserve"> </v>
      </c>
      <c r="AG58" s="127" t="str">
        <f>IF(J29=0," ",J29)</f>
        <v xml:space="preserve"> </v>
      </c>
      <c r="AH58" s="128"/>
      <c r="AI58" s="127" t="str">
        <f>IF(K29=0," ",K29)</f>
        <v xml:space="preserve"> </v>
      </c>
      <c r="AJ58" s="128"/>
      <c r="AK58" s="127">
        <f>IF(L29=0," ",L29)</f>
        <v>966330000</v>
      </c>
      <c r="AL58" s="127">
        <f>IF(M29=0," ",M29)</f>
        <v>966327595</v>
      </c>
      <c r="AM58" s="320">
        <f>IF(N29=0," ",N29)</f>
        <v>0.99999751120217728</v>
      </c>
      <c r="AN58" s="93"/>
      <c r="BP58" s="15"/>
    </row>
    <row r="59" spans="2:68" ht="16.5" x14ac:dyDescent="0.3">
      <c r="C59"/>
      <c r="D59"/>
      <c r="L59" s="104" t="s">
        <v>296</v>
      </c>
      <c r="M59" s="106"/>
      <c r="O59" s="90"/>
      <c r="P59" s="90"/>
      <c r="Q59" s="90"/>
      <c r="R59" s="97"/>
      <c r="S59" s="418">
        <f>IF(A102=0," ",A102)</f>
        <v>4</v>
      </c>
      <c r="T59" s="410" t="str">
        <f>IF(B102=0," ",B102)</f>
        <v>Demarcar 26,222 zonas con dispositivos de control de velocidad.</v>
      </c>
      <c r="U59" s="111"/>
      <c r="V59" s="112" t="str">
        <f>IF(T59=" "," ",$L$59)</f>
        <v>Mag</v>
      </c>
      <c r="W59" s="130">
        <f>IF(C6=0," ",C6)</f>
        <v>1355</v>
      </c>
      <c r="X59" s="130">
        <f>IF(D6=0," ",D6)</f>
        <v>1355</v>
      </c>
      <c r="Y59" s="131"/>
      <c r="Z59" s="130">
        <f>IF(E6=0," ",E6)</f>
        <v>4456</v>
      </c>
      <c r="AA59" s="130">
        <f>IF(F6=0," ",F6)</f>
        <v>4256</v>
      </c>
      <c r="AB59" s="131"/>
      <c r="AC59" s="130">
        <f>IF(G6=0," ",G6)</f>
        <v>7322</v>
      </c>
      <c r="AD59" s="130">
        <f>IF(H6=0," ",H6)</f>
        <v>7322</v>
      </c>
      <c r="AE59" s="131"/>
      <c r="AF59" s="130">
        <f>IF(I6=0," ",I6)</f>
        <v>8532</v>
      </c>
      <c r="AG59" s="130">
        <f>IF(J6=0," ",J6)</f>
        <v>8532</v>
      </c>
      <c r="AH59" s="131"/>
      <c r="AI59" s="130">
        <f>IF(K6=0," ",K6)</f>
        <v>4757</v>
      </c>
      <c r="AJ59" s="131"/>
      <c r="AK59" s="130">
        <f>IF(L6=0," ",L6)</f>
        <v>26222</v>
      </c>
      <c r="AL59" s="130">
        <f>IF(M6=0," ",M6)</f>
        <v>26222</v>
      </c>
      <c r="AM59" s="321">
        <f>IF(N6=0," ",N6)</f>
        <v>1</v>
      </c>
    </row>
    <row r="60" spans="2:68" s="5" customFormat="1" ht="16.5" x14ac:dyDescent="0.3">
      <c r="L60" s="105" t="s">
        <v>297</v>
      </c>
      <c r="M60" s="106"/>
      <c r="O60" s="90"/>
      <c r="P60" s="90"/>
      <c r="Q60" s="90"/>
      <c r="R60" s="97"/>
      <c r="S60" s="417"/>
      <c r="T60" s="411"/>
      <c r="U60" s="109"/>
      <c r="V60" s="110" t="str">
        <f>IF(T59=" "," ",$L$60)</f>
        <v>$</v>
      </c>
      <c r="W60" s="127">
        <f>IF(C30=0," ",C30)</f>
        <v>6603226183</v>
      </c>
      <c r="X60" s="127">
        <f>IF(D30=0," ",D30)</f>
        <v>6603120752</v>
      </c>
      <c r="Y60" s="128"/>
      <c r="Z60" s="127">
        <f>IF(E30=0," ",E30)</f>
        <v>8170353499</v>
      </c>
      <c r="AA60" s="127">
        <f>IF(F30=0," ",F30)</f>
        <v>7677033092</v>
      </c>
      <c r="AB60" s="128"/>
      <c r="AC60" s="127">
        <f>IF(G30=0," ",G30)</f>
        <v>3734631371</v>
      </c>
      <c r="AD60" s="127">
        <f>IF(H30=0," ",H30)</f>
        <v>3552354952</v>
      </c>
      <c r="AE60" s="128"/>
      <c r="AF60" s="127">
        <f>IF(I30=0," ",I30)</f>
        <v>16248490646</v>
      </c>
      <c r="AG60" s="127">
        <f>IF(J30=0," ",J30)</f>
        <v>16077589708</v>
      </c>
      <c r="AH60" s="128"/>
      <c r="AI60" s="127">
        <f>IF(K30=0," ",K30)</f>
        <v>10000000000</v>
      </c>
      <c r="AJ60" s="128"/>
      <c r="AK60" s="127">
        <f>IF(L30=0," ",L30)</f>
        <v>44756701699</v>
      </c>
      <c r="AL60" s="127">
        <f>IF(M30=0," ",M30)</f>
        <v>33910098504</v>
      </c>
      <c r="AM60" s="320">
        <f>IF(N30=0," ",N30)</f>
        <v>0.75765409909009573</v>
      </c>
      <c r="AN60" s="93"/>
      <c r="BP60" s="15"/>
    </row>
    <row r="61" spans="2:68" ht="16.5" x14ac:dyDescent="0.3">
      <c r="C61"/>
      <c r="D61"/>
      <c r="L61" s="106"/>
      <c r="M61" s="106"/>
      <c r="O61" s="90"/>
      <c r="P61" s="90"/>
      <c r="Q61" s="90"/>
      <c r="R61" s="97"/>
      <c r="S61" s="418">
        <f>IF(A103=0," ",A103)</f>
        <v>5</v>
      </c>
      <c r="T61" s="410" t="str">
        <f>IF(B103=0," ",B103)</f>
        <v>Realizar mantenimiento a 304,956 señales verticales de pedestal.</v>
      </c>
      <c r="U61" s="111"/>
      <c r="V61" s="112" t="str">
        <f>IF(T61=" "," ",$L$59)</f>
        <v>Mag</v>
      </c>
      <c r="W61" s="130">
        <f>IF(C7=0," ",C7)</f>
        <v>25000</v>
      </c>
      <c r="X61" s="130" t="str">
        <f>IF(D7=0," ",D7)</f>
        <v xml:space="preserve"> </v>
      </c>
      <c r="Y61" s="131"/>
      <c r="Z61" s="130">
        <f>IF(E7=0," ",E7)</f>
        <v>91593</v>
      </c>
      <c r="AA61" s="130">
        <f>IF(F7=0," ",F7)</f>
        <v>90593</v>
      </c>
      <c r="AB61" s="131"/>
      <c r="AC61" s="130">
        <f>IF(G7=0," ",G7)</f>
        <v>50950</v>
      </c>
      <c r="AD61" s="130">
        <f>IF(H7=0," ",H7)</f>
        <v>50950</v>
      </c>
      <c r="AE61" s="131"/>
      <c r="AF61" s="130">
        <f>IF(I7=0," ",I7)</f>
        <v>163000</v>
      </c>
      <c r="AG61" s="130">
        <f>IF(J7=0," ",J7)</f>
        <v>160315</v>
      </c>
      <c r="AH61" s="131"/>
      <c r="AI61" s="130">
        <f>IF(K7=0," ",K7)</f>
        <v>3098</v>
      </c>
      <c r="AJ61" s="131"/>
      <c r="AK61" s="130">
        <f>IF(L7=0," ",L7)</f>
        <v>304956</v>
      </c>
      <c r="AL61" s="130">
        <f>IF(M7=0," ",M7)</f>
        <v>304956</v>
      </c>
      <c r="AM61" s="321">
        <f>IF(N7=0," ",N7)</f>
        <v>1</v>
      </c>
    </row>
    <row r="62" spans="2:68" s="5" customFormat="1" ht="16.5" x14ac:dyDescent="0.3">
      <c r="L62" s="106"/>
      <c r="M62" s="106"/>
      <c r="O62" s="90"/>
      <c r="P62" s="90"/>
      <c r="Q62" s="90"/>
      <c r="R62" s="97"/>
      <c r="S62" s="417"/>
      <c r="T62" s="411"/>
      <c r="U62" s="109"/>
      <c r="V62" s="110" t="str">
        <f>IF(T61=" "," ",$L$60)</f>
        <v>$</v>
      </c>
      <c r="W62" s="127">
        <f>IF(C31=0," ",C31)</f>
        <v>1330380113</v>
      </c>
      <c r="X62" s="127">
        <f>IF(D31=0," ",D31)</f>
        <v>1330380113</v>
      </c>
      <c r="Y62" s="128"/>
      <c r="Z62" s="127">
        <f>IF(E31=0," ",E31)</f>
        <v>663945300</v>
      </c>
      <c r="AA62" s="127">
        <f>IF(F31=0," ",F31)</f>
        <v>663945300</v>
      </c>
      <c r="AB62" s="128"/>
      <c r="AC62" s="127">
        <f>IF(G31=0," ",G31)</f>
        <v>1800000000</v>
      </c>
      <c r="AD62" s="127">
        <f>IF(H31=0," ",H31)</f>
        <v>1800000000</v>
      </c>
      <c r="AE62" s="128"/>
      <c r="AF62" s="127">
        <f>IF(I31=0," ",I31)</f>
        <v>900000000</v>
      </c>
      <c r="AG62" s="127">
        <f>IF(J31=0," ",J31)</f>
        <v>900000000</v>
      </c>
      <c r="AH62" s="128"/>
      <c r="AI62" s="127">
        <f>IF(K31=0," ",K31)</f>
        <v>4500000000</v>
      </c>
      <c r="AJ62" s="128"/>
      <c r="AK62" s="127">
        <f>IF(L31=0," ",L31)</f>
        <v>9194325413</v>
      </c>
      <c r="AL62" s="127">
        <f>IF(M31=0," ",M31)</f>
        <v>7694325413</v>
      </c>
      <c r="AM62" s="320">
        <f>IF(N31=0," ",N31)</f>
        <v>0.83685589397574223</v>
      </c>
      <c r="AN62" s="93"/>
      <c r="BP62" s="15"/>
    </row>
    <row r="63" spans="2:68" ht="16.5" x14ac:dyDescent="0.3">
      <c r="C63"/>
      <c r="D63"/>
      <c r="L63" s="106"/>
      <c r="M63" s="106"/>
      <c r="O63" s="90"/>
      <c r="P63" s="90"/>
      <c r="Q63" s="90"/>
      <c r="R63" s="97"/>
      <c r="S63" s="418">
        <f>IF(A104=0," ",A104)</f>
        <v>6</v>
      </c>
      <c r="T63" s="410" t="str">
        <f>IF(B104=0," ",B104)</f>
        <v>Realizar mantenimiento a 289 señales elevadas.</v>
      </c>
      <c r="U63" s="111"/>
      <c r="V63" s="112" t="str">
        <f>IF(T63=" "," ",$L$59)</f>
        <v>Mag</v>
      </c>
      <c r="W63" s="130">
        <f>IF(C8=0," ",C8)</f>
        <v>2</v>
      </c>
      <c r="X63" s="130" t="str">
        <f>IF(D8=0," ",D8)</f>
        <v xml:space="preserve"> </v>
      </c>
      <c r="Y63" s="131"/>
      <c r="Z63" s="130">
        <f>IF(E8=0," ",E8)</f>
        <v>112</v>
      </c>
      <c r="AA63" s="130">
        <f>IF(F8=0," ",F8)</f>
        <v>106</v>
      </c>
      <c r="AB63" s="131"/>
      <c r="AC63" s="130">
        <f>IF(G8=0," ",G8)</f>
        <v>171</v>
      </c>
      <c r="AD63" s="130">
        <f>IF(H8=0," ",H8)</f>
        <v>171</v>
      </c>
      <c r="AE63" s="131"/>
      <c r="AF63" s="130">
        <f>IF(I8=0," ",I8)</f>
        <v>2</v>
      </c>
      <c r="AG63" s="130">
        <f>IF(J8=0," ",J8)</f>
        <v>2</v>
      </c>
      <c r="AH63" s="131"/>
      <c r="AI63" s="130">
        <f>IF(K8=0," ",K8)</f>
        <v>10</v>
      </c>
      <c r="AJ63" s="131"/>
      <c r="AK63" s="130">
        <f>IF(L8=0," ",L8)</f>
        <v>289</v>
      </c>
      <c r="AL63" s="130">
        <f>IF(M8=0," ",M8)</f>
        <v>279</v>
      </c>
      <c r="AM63" s="321">
        <f>IF(N8=0," ",N8)</f>
        <v>0.96539792387543255</v>
      </c>
    </row>
    <row r="64" spans="2:68" s="5" customFormat="1" ht="16.5" x14ac:dyDescent="0.3">
      <c r="L64" s="106"/>
      <c r="M64" s="106"/>
      <c r="O64" s="90"/>
      <c r="P64" s="90"/>
      <c r="Q64" s="90"/>
      <c r="R64" s="97"/>
      <c r="S64" s="417"/>
      <c r="T64" s="411"/>
      <c r="U64" s="109"/>
      <c r="V64" s="110" t="str">
        <f>IF(T63=" "," ",$L$60)</f>
        <v>$</v>
      </c>
      <c r="W64" s="127">
        <f>IF(C32=0," ",C32)</f>
        <v>2658333334</v>
      </c>
      <c r="X64" s="127">
        <f>IF(D32=0," ",D32)</f>
        <v>2657935734</v>
      </c>
      <c r="Y64" s="128"/>
      <c r="Z64" s="127">
        <f>IF(E32=0," ",E32)</f>
        <v>20000000</v>
      </c>
      <c r="AA64" s="127">
        <f>IF(F32=0," ",F32)</f>
        <v>20000000</v>
      </c>
      <c r="AB64" s="128"/>
      <c r="AC64" s="127">
        <f>IF(G32=0," ",G32)</f>
        <v>138999625</v>
      </c>
      <c r="AD64" s="127">
        <f>IF(H32=0," ",H32)</f>
        <v>138999625</v>
      </c>
      <c r="AE64" s="128"/>
      <c r="AF64" s="127">
        <f>IF(I32=0," ",I32)</f>
        <v>4823139087</v>
      </c>
      <c r="AG64" s="127">
        <f>IF(J32=0," ",J32)</f>
        <v>3981831634</v>
      </c>
      <c r="AH64" s="128"/>
      <c r="AI64" s="127">
        <f>IF(K32=0," ",K32)</f>
        <v>4100000000</v>
      </c>
      <c r="AJ64" s="128"/>
      <c r="AK64" s="127">
        <f>IF(L32=0," ",L32)</f>
        <v>11740472046</v>
      </c>
      <c r="AL64" s="127">
        <f>IF(M32=0," ",M32)</f>
        <v>7674900527</v>
      </c>
      <c r="AM64" s="320">
        <f>IF(N32=0," ",N32)</f>
        <v>0.65371311280578803</v>
      </c>
      <c r="AN64" s="93"/>
      <c r="BP64" s="15"/>
    </row>
    <row r="65" spans="3:68" ht="16.5" x14ac:dyDescent="0.3">
      <c r="C65"/>
      <c r="D65"/>
      <c r="L65" s="106"/>
      <c r="M65" s="106"/>
      <c r="O65" s="90"/>
      <c r="P65" s="90"/>
      <c r="Q65" s="90"/>
      <c r="R65" s="97"/>
      <c r="S65" s="418">
        <f>IF(A105=0," ",A105)</f>
        <v>7</v>
      </c>
      <c r="T65" s="410" t="str">
        <f>IF(B105=0," ",B105)</f>
        <v>(*) Soportar el 100 por ciento de la gestion y control de transito y transporte.</v>
      </c>
      <c r="U65" s="111"/>
      <c r="V65" s="112" t="str">
        <f>IF(T65=" "," ",$L$59)</f>
        <v>Mag</v>
      </c>
      <c r="W65" s="130">
        <f>IF(C9=0," ",C9)</f>
        <v>100</v>
      </c>
      <c r="X65" s="130">
        <f>IF(D9=0," ",D9)</f>
        <v>100</v>
      </c>
      <c r="Y65" s="131"/>
      <c r="Z65" s="130">
        <f>IF(E9=0," ",E9)</f>
        <v>100</v>
      </c>
      <c r="AA65" s="130">
        <f>IF(F9=0," ",F9)</f>
        <v>96.02</v>
      </c>
      <c r="AB65" s="131"/>
      <c r="AC65" s="130">
        <f>IF(G9=0," ",G9)</f>
        <v>100</v>
      </c>
      <c r="AD65" s="130">
        <f>IF(H9=0," ",H9)</f>
        <v>95.03</v>
      </c>
      <c r="AE65" s="131"/>
      <c r="AF65" s="130">
        <f>IF(I9=0," ",I9)</f>
        <v>100</v>
      </c>
      <c r="AG65" s="130">
        <f>IF(J9=0," ",J9)</f>
        <v>99.09</v>
      </c>
      <c r="AH65" s="131"/>
      <c r="AI65" s="130">
        <f>IF(K9=0," ",K9)</f>
        <v>100</v>
      </c>
      <c r="AJ65" s="131"/>
      <c r="AK65" s="130">
        <f>IF(L9=0," ",L9)</f>
        <v>100</v>
      </c>
      <c r="AL65" s="130">
        <f>IF(M9=0," ",M9)</f>
        <v>89.274000000000001</v>
      </c>
      <c r="AM65" s="321">
        <f>IF(N9=0," ",N9)</f>
        <v>0.89273999999999998</v>
      </c>
    </row>
    <row r="66" spans="3:68" s="5" customFormat="1" ht="16.5" x14ac:dyDescent="0.3">
      <c r="L66" s="106"/>
      <c r="M66" s="106"/>
      <c r="O66" s="90"/>
      <c r="P66" s="90"/>
      <c r="Q66" s="90"/>
      <c r="R66" s="97"/>
      <c r="S66" s="417"/>
      <c r="T66" s="411"/>
      <c r="U66" s="109"/>
      <c r="V66" s="110" t="str">
        <f>IF(T65=" "," ",$L$60)</f>
        <v>$</v>
      </c>
      <c r="W66" s="127">
        <f>IF(C33=0," ",C33)</f>
        <v>917400646</v>
      </c>
      <c r="X66" s="127">
        <f>IF(D33=0," ",D33)</f>
        <v>814455640</v>
      </c>
      <c r="Y66" s="128"/>
      <c r="Z66" s="127">
        <f>IF(E33=0," ",E33)</f>
        <v>11641766841</v>
      </c>
      <c r="AA66" s="127">
        <f>IF(F33=0," ",F33)</f>
        <v>11219117960</v>
      </c>
      <c r="AB66" s="128"/>
      <c r="AC66" s="127">
        <f>IF(G33=0," ",G33)</f>
        <v>8007639736</v>
      </c>
      <c r="AD66" s="127">
        <f>IF(H33=0," ",H33)</f>
        <v>7531961171</v>
      </c>
      <c r="AE66" s="128"/>
      <c r="AF66" s="127">
        <f>IF(I33=0," ",I33)</f>
        <v>7575571167</v>
      </c>
      <c r="AG66" s="127">
        <f>IF(J33=0," ",J33)</f>
        <v>7568769475</v>
      </c>
      <c r="AH66" s="128"/>
      <c r="AI66" s="127">
        <f>IF(K33=0," ",K33)</f>
        <v>17899864000</v>
      </c>
      <c r="AJ66" s="128"/>
      <c r="AK66" s="127">
        <f>IF(L33=0," ",L33)</f>
        <v>46042242390</v>
      </c>
      <c r="AL66" s="127">
        <f>IF(M33=0," ",M33)</f>
        <v>35081471897</v>
      </c>
      <c r="AM66" s="320">
        <f>IF(N33=0," ",N33)</f>
        <v>0.76194099322624242</v>
      </c>
      <c r="AN66" s="93"/>
      <c r="BP66" s="15"/>
    </row>
    <row r="67" spans="3:68" ht="15.75" customHeight="1" x14ac:dyDescent="0.3">
      <c r="C67"/>
      <c r="D67"/>
      <c r="L67" s="106"/>
      <c r="M67" s="106"/>
      <c r="O67" s="90"/>
      <c r="P67" s="90"/>
      <c r="Q67" s="90"/>
      <c r="R67" s="97"/>
      <c r="S67" s="418">
        <f>IF(A106=0," ",A106)</f>
        <v>8</v>
      </c>
      <c r="T67" s="410" t="str">
        <f>IF(B106=0," ",B106)</f>
        <v>(*) Mantener en operacion el 99 por ciento del Sistema Semaforico.</v>
      </c>
      <c r="U67" s="111"/>
      <c r="V67" s="113" t="str">
        <f>IF(T67=" "," ",$L$59)</f>
        <v>Mag</v>
      </c>
      <c r="W67" s="130">
        <f>IF(C10=0," ",C10)</f>
        <v>99</v>
      </c>
      <c r="X67" s="130">
        <f>IF(D10=0," ",D10)</f>
        <v>99.83</v>
      </c>
      <c r="Y67" s="131"/>
      <c r="Z67" s="130">
        <f>IF(E10=0," ",E10)</f>
        <v>99</v>
      </c>
      <c r="AA67" s="130">
        <f>IF(F10=0," ",F10)</f>
        <v>99.73</v>
      </c>
      <c r="AB67" s="131"/>
      <c r="AC67" s="130">
        <f>IF(G10=0," ",G10)</f>
        <v>99</v>
      </c>
      <c r="AD67" s="130">
        <f>IF(H10=0," ",H10)</f>
        <v>99.71</v>
      </c>
      <c r="AE67" s="131"/>
      <c r="AF67" s="130">
        <f>IF(I10=0," ",I10)</f>
        <v>99</v>
      </c>
      <c r="AG67" s="130">
        <f>IF(J10=0," ",J10)</f>
        <v>99.54</v>
      </c>
      <c r="AH67" s="131"/>
      <c r="AI67" s="130">
        <f>IF(K10=0," ",K10)</f>
        <v>99</v>
      </c>
      <c r="AJ67" s="131"/>
      <c r="AK67" s="130">
        <f>IF(L10=0," ",L10)</f>
        <v>99</v>
      </c>
      <c r="AL67" s="130">
        <f>IF(M10=0," ",M10)</f>
        <v>99.72</v>
      </c>
      <c r="AM67" s="321">
        <f>IF(N10=0," ",N10)</f>
        <v>1.0072727272727273</v>
      </c>
    </row>
    <row r="68" spans="3:68" s="5" customFormat="1" ht="16.5" x14ac:dyDescent="0.3">
      <c r="L68" s="106"/>
      <c r="M68" s="106"/>
      <c r="O68" s="90"/>
      <c r="P68" s="90"/>
      <c r="Q68" s="90"/>
      <c r="R68" s="97"/>
      <c r="S68" s="417"/>
      <c r="T68" s="411"/>
      <c r="U68" s="109"/>
      <c r="V68" s="110" t="str">
        <f>IF(T67=" "," ",$L$60)</f>
        <v>$</v>
      </c>
      <c r="W68" s="127">
        <f>IF(C34=0," ",C34)</f>
        <v>7182499382</v>
      </c>
      <c r="X68" s="127">
        <f>IF(D34=0," ",D34)</f>
        <v>7076906135</v>
      </c>
      <c r="Y68" s="128"/>
      <c r="Z68" s="127">
        <f>IF(E34=0," ",E34)</f>
        <v>29300776601</v>
      </c>
      <c r="AA68" s="127">
        <f>IF(F34=0," ",F34)</f>
        <v>29244344413</v>
      </c>
      <c r="AB68" s="128"/>
      <c r="AC68" s="127">
        <f>IF(G34=0," ",G34)</f>
        <v>25568158609</v>
      </c>
      <c r="AD68" s="127">
        <f>IF(H34=0," ",H34)</f>
        <v>25054000559</v>
      </c>
      <c r="AE68" s="128"/>
      <c r="AF68" s="127">
        <f>IF(I34=0," ",I34)</f>
        <v>26249008088</v>
      </c>
      <c r="AG68" s="127">
        <f>IF(J34=0," ",J34)</f>
        <v>25495900928</v>
      </c>
      <c r="AH68" s="128"/>
      <c r="AI68" s="127">
        <f>IF(K34=0," ",K34)</f>
        <v>32349515174</v>
      </c>
      <c r="AJ68" s="128"/>
      <c r="AK68" s="127">
        <f>IF(L34=0," ",L34)</f>
        <v>120649957854</v>
      </c>
      <c r="AL68" s="127">
        <f>IF(M34=0," ",M34)</f>
        <v>93001153094</v>
      </c>
      <c r="AM68" s="320">
        <f>IF(N34=0," ",N34)</f>
        <v>0.77083452616321546</v>
      </c>
      <c r="AN68" s="93"/>
      <c r="BP68" s="15"/>
    </row>
    <row r="69" spans="3:68" ht="16.5" x14ac:dyDescent="0.3">
      <c r="C69"/>
      <c r="D69"/>
      <c r="L69" s="106"/>
      <c r="M69" s="106"/>
      <c r="O69" s="90"/>
      <c r="P69" s="90"/>
      <c r="Q69" s="90"/>
      <c r="R69" s="97"/>
      <c r="S69" s="418">
        <f>IF(A107=0," ",A107)</f>
        <v>9</v>
      </c>
      <c r="T69" s="420" t="str">
        <f>IF(B107=0," ",B107)</f>
        <v>Semaforizar 128 intersecciones nuevas.</v>
      </c>
      <c r="U69" s="114"/>
      <c r="V69" s="112" t="str">
        <f>IF(T69=" "," ",$L$59)</f>
        <v>Mag</v>
      </c>
      <c r="W69" s="133">
        <f>IF(C11=0," ",C11)</f>
        <v>21</v>
      </c>
      <c r="X69" s="130">
        <f>IF(D11=0," ",D11)</f>
        <v>21</v>
      </c>
      <c r="Y69" s="131"/>
      <c r="Z69" s="130">
        <f>IF(E11=0," ",E11)</f>
        <v>52</v>
      </c>
      <c r="AA69" s="130">
        <f>IF(F11=0," ",F11)</f>
        <v>50</v>
      </c>
      <c r="AB69" s="131"/>
      <c r="AC69" s="130">
        <f>IF(G11=0," ",G11)</f>
        <v>33</v>
      </c>
      <c r="AD69" s="130">
        <f>IF(H11=0," ",H11)</f>
        <v>33</v>
      </c>
      <c r="AE69" s="131"/>
      <c r="AF69" s="130">
        <f>IF(I11=0," ",I11)</f>
        <v>16</v>
      </c>
      <c r="AG69" s="130">
        <f>IF(J11=0," ",J11)</f>
        <v>16</v>
      </c>
      <c r="AH69" s="131"/>
      <c r="AI69" s="130">
        <f>IF(K11=0," ",K11)</f>
        <v>8</v>
      </c>
      <c r="AJ69" s="131"/>
      <c r="AK69" s="130">
        <f>IF(L11=0," ",L11)</f>
        <v>128</v>
      </c>
      <c r="AL69" s="130">
        <f>IF(M11=0," ",M11)</f>
        <v>128</v>
      </c>
      <c r="AM69" s="321">
        <f>IF(N11=0," ",N11)</f>
        <v>1</v>
      </c>
    </row>
    <row r="70" spans="3:68" s="5" customFormat="1" ht="16.5" x14ac:dyDescent="0.3">
      <c r="L70" s="106"/>
      <c r="M70" s="106"/>
      <c r="O70" s="90"/>
      <c r="P70" s="90"/>
      <c r="Q70" s="90"/>
      <c r="R70" s="97"/>
      <c r="S70" s="417"/>
      <c r="T70" s="411"/>
      <c r="U70" s="109"/>
      <c r="V70" s="110" t="str">
        <f>IF(T69=" "," ",$L$60)</f>
        <v>$</v>
      </c>
      <c r="W70" s="127">
        <f>IF(C35=0," ",C35)</f>
        <v>4423035227</v>
      </c>
      <c r="X70" s="127">
        <f>IF(D35=0," ",D35)</f>
        <v>4423034534</v>
      </c>
      <c r="Y70" s="128"/>
      <c r="Z70" s="127">
        <f>IF(E35=0," ",E35)</f>
        <v>9762326651</v>
      </c>
      <c r="AA70" s="127">
        <f>IF(F35=0," ",F35)</f>
        <v>9743562671</v>
      </c>
      <c r="AB70" s="128"/>
      <c r="AC70" s="127">
        <f>IF(G35=0," ",G35)</f>
        <v>7436625530</v>
      </c>
      <c r="AD70" s="127">
        <f>IF(H35=0," ",H35)</f>
        <v>7265239513</v>
      </c>
      <c r="AE70" s="128"/>
      <c r="AF70" s="127">
        <f>IF(I35=0," ",I35)</f>
        <v>7617493056</v>
      </c>
      <c r="AG70" s="127">
        <f>IF(J35=0," ",J35)</f>
        <v>7366457334</v>
      </c>
      <c r="AH70" s="128"/>
      <c r="AI70" s="127">
        <f>IF(K35=0," ",K35)</f>
        <v>6270242413</v>
      </c>
      <c r="AJ70" s="128"/>
      <c r="AK70" s="127">
        <f>IF(L35=0," ",L35)</f>
        <v>35509722877</v>
      </c>
      <c r="AL70" s="127">
        <f>IF(M35=0," ",M35)</f>
        <v>30048032028</v>
      </c>
      <c r="AM70" s="320">
        <f>IF(N35=0," ",N35)</f>
        <v>0.84619167916577598</v>
      </c>
      <c r="AN70" s="93"/>
      <c r="BP70" s="15"/>
    </row>
    <row r="71" spans="3:68" ht="16.5" x14ac:dyDescent="0.3">
      <c r="C71"/>
      <c r="D71"/>
      <c r="L71" s="106"/>
      <c r="M71" s="106"/>
      <c r="O71" s="90"/>
      <c r="P71" s="90"/>
      <c r="Q71" s="90"/>
      <c r="R71" s="97"/>
      <c r="S71" s="418">
        <f>IF(A108=0," ",A108)</f>
        <v>10</v>
      </c>
      <c r="T71" s="410" t="str">
        <f>IF(B108=0," ",B108)</f>
        <v>Complementar 157 intersecciones semaforizadas existentes.</v>
      </c>
      <c r="U71" s="111"/>
      <c r="V71" s="113" t="str">
        <f>IF(T71=" "," ",$L$59)</f>
        <v>Mag</v>
      </c>
      <c r="W71" s="130">
        <f>IF(C12=0," ",C12)</f>
        <v>36</v>
      </c>
      <c r="X71" s="130">
        <f>IF(D12=0," ",D12)</f>
        <v>36</v>
      </c>
      <c r="Y71" s="131"/>
      <c r="Z71" s="130">
        <f>IF(E12=0," ",E12)</f>
        <v>44</v>
      </c>
      <c r="AA71" s="130">
        <f>IF(F12=0," ",F12)</f>
        <v>43</v>
      </c>
      <c r="AB71" s="131"/>
      <c r="AC71" s="130">
        <f>IF(G12=0," ",G12)</f>
        <v>29</v>
      </c>
      <c r="AD71" s="130">
        <f>IF(H12=0," ",H12)</f>
        <v>29</v>
      </c>
      <c r="AE71" s="131"/>
      <c r="AF71" s="130">
        <f>IF(I12=0," ",I12)</f>
        <v>43</v>
      </c>
      <c r="AG71" s="130">
        <f>IF(J12=0," ",J12)</f>
        <v>43</v>
      </c>
      <c r="AH71" s="131"/>
      <c r="AI71" s="130">
        <f>IF(K12=0," ",K12)</f>
        <v>6</v>
      </c>
      <c r="AJ71" s="131"/>
      <c r="AK71" s="130">
        <f>IF(L12=0," ",L12)</f>
        <v>157</v>
      </c>
      <c r="AL71" s="130">
        <f>IF(M12=0," ",M12)</f>
        <v>157</v>
      </c>
      <c r="AM71" s="321">
        <f>IF(N12=0," ",N12)</f>
        <v>1</v>
      </c>
    </row>
    <row r="72" spans="3:68" s="5" customFormat="1" ht="16.5" x14ac:dyDescent="0.3">
      <c r="L72" s="106"/>
      <c r="M72" s="106"/>
      <c r="O72" s="90"/>
      <c r="P72" s="90"/>
      <c r="Q72" s="90"/>
      <c r="R72" s="97"/>
      <c r="S72" s="417"/>
      <c r="T72" s="411"/>
      <c r="U72" s="109"/>
      <c r="V72" s="110" t="str">
        <f>IF(T71=" "," ",$L$60)</f>
        <v>$</v>
      </c>
      <c r="W72" s="127">
        <f>IF(C36=0," ",C36)</f>
        <v>3644158747</v>
      </c>
      <c r="X72" s="127">
        <f>IF(D36=0," ",D36)</f>
        <v>3585879824</v>
      </c>
      <c r="Y72" s="128"/>
      <c r="Z72" s="127">
        <f>IF(E36=0," ",E36)</f>
        <v>9762326651</v>
      </c>
      <c r="AA72" s="127">
        <f>IF(F36=0," ",F36)</f>
        <v>9743562671</v>
      </c>
      <c r="AB72" s="128"/>
      <c r="AC72" s="127">
        <f>IF(G36=0," ",G36)</f>
        <v>4897478583</v>
      </c>
      <c r="AD72" s="127">
        <f>IF(H36=0," ",H36)</f>
        <v>4726092566</v>
      </c>
      <c r="AE72" s="128"/>
      <c r="AF72" s="127">
        <f>IF(I36=0," ",I36)</f>
        <v>5121131606</v>
      </c>
      <c r="AG72" s="127">
        <f>IF(J36=0," ",J36)</f>
        <v>4870095884</v>
      </c>
      <c r="AH72" s="128"/>
      <c r="AI72" s="127">
        <f>IF(K36=0," ",K36)</f>
        <v>5180242413</v>
      </c>
      <c r="AJ72" s="128"/>
      <c r="AK72" s="127">
        <f>IF(L36=0," ",L36)</f>
        <v>28605338000</v>
      </c>
      <c r="AL72" s="127">
        <f>IF(M36=0," ",M36)</f>
        <v>23443369724</v>
      </c>
      <c r="AM72" s="320">
        <f>IF(N36=0," ",N36)</f>
        <v>0.81954527941603073</v>
      </c>
      <c r="AN72" s="93"/>
      <c r="BP72" s="15"/>
    </row>
    <row r="73" spans="3:68" ht="16.5" customHeight="1" x14ac:dyDescent="0.3">
      <c r="C73"/>
      <c r="D73"/>
      <c r="L73" s="106"/>
      <c r="M73" s="106"/>
      <c r="O73" s="90"/>
      <c r="P73" s="90"/>
      <c r="Q73" s="90"/>
      <c r="R73" s="97"/>
      <c r="S73" s="418">
        <f>IF(A109=0," ",A109)</f>
        <v>11</v>
      </c>
      <c r="T73" s="410" t="str">
        <f>IF(B109=0," ",B109)</f>
        <v>Realizar el 100 por ciento de las actividades para la segunda fase del Sistema Inteligente de Transporte - SIT</v>
      </c>
      <c r="U73" s="111"/>
      <c r="V73" s="113" t="str">
        <f>IF(T73=" "," ",$L$59)</f>
        <v>Mag</v>
      </c>
      <c r="W73" s="130">
        <f>IF(C13=0," ",C13)</f>
        <v>5</v>
      </c>
      <c r="X73" s="130">
        <f>IF(D13=0," ",D13)</f>
        <v>5</v>
      </c>
      <c r="Y73" s="131"/>
      <c r="Z73" s="130">
        <f>IF(E13=0," ",E13)</f>
        <v>25</v>
      </c>
      <c r="AA73" s="130">
        <f>IF(F13=0," ",F13)</f>
        <v>14</v>
      </c>
      <c r="AB73" s="131"/>
      <c r="AC73" s="130">
        <f>IF(G13=0," ",G13)</f>
        <v>25</v>
      </c>
      <c r="AD73" s="130">
        <f>IF(H13=0," ",H13)</f>
        <v>25</v>
      </c>
      <c r="AE73" s="131"/>
      <c r="AF73" s="130">
        <f>IF(I13=0," ",I13)</f>
        <v>55</v>
      </c>
      <c r="AG73" s="130">
        <f>IF(J13=0," ",J13)</f>
        <v>55</v>
      </c>
      <c r="AH73" s="131"/>
      <c r="AI73" s="130">
        <f>IF(K13=0," ",K13)</f>
        <v>1</v>
      </c>
      <c r="AJ73" s="131"/>
      <c r="AK73" s="130">
        <f>IF(L13=0," ",L13)</f>
        <v>100</v>
      </c>
      <c r="AL73" s="130">
        <f>IF(M13=0," ",M13)</f>
        <v>100</v>
      </c>
      <c r="AM73" s="321">
        <f>IF(N13=0," ",N13)</f>
        <v>1</v>
      </c>
    </row>
    <row r="74" spans="3:68" s="5" customFormat="1" ht="16.5" x14ac:dyDescent="0.3">
      <c r="L74" s="106"/>
      <c r="M74" s="106"/>
      <c r="O74" s="90"/>
      <c r="P74" s="90"/>
      <c r="Q74" s="90"/>
      <c r="R74" s="97"/>
      <c r="S74" s="417"/>
      <c r="T74" s="411"/>
      <c r="U74" s="109"/>
      <c r="V74" s="110" t="str">
        <f>IF(T73=" "," ",$L$60)</f>
        <v>$</v>
      </c>
      <c r="W74" s="127">
        <f>IF(C37=0," ",C37)</f>
        <v>2756160000</v>
      </c>
      <c r="X74" s="127">
        <f>IF(D37=0," ",D37)</f>
        <v>2756160000</v>
      </c>
      <c r="Y74" s="128"/>
      <c r="Z74" s="127">
        <f>IF(E37=0," ",E37)</f>
        <v>1057326221</v>
      </c>
      <c r="AA74" s="127">
        <f>IF(F37=0," ",F37)</f>
        <v>546643790</v>
      </c>
      <c r="AB74" s="128"/>
      <c r="AC74" s="127">
        <f>IF(G37=0," ",G37)</f>
        <v>2608757220</v>
      </c>
      <c r="AD74" s="127">
        <f>IF(H37=0," ",H37)</f>
        <v>2571669700</v>
      </c>
      <c r="AE74" s="128"/>
      <c r="AF74" s="127">
        <f>IF(I37=0," ",I37)</f>
        <v>9629772407</v>
      </c>
      <c r="AG74" s="127">
        <f>IF(J37=0," ",J37)</f>
        <v>9629772407</v>
      </c>
      <c r="AH74" s="128"/>
      <c r="AI74" s="127">
        <f>IF(K37=0," ",K37)</f>
        <v>18835000000</v>
      </c>
      <c r="AJ74" s="128"/>
      <c r="AK74" s="127">
        <f>IF(L37=0," ",L37)</f>
        <v>34887015848</v>
      </c>
      <c r="AL74" s="127">
        <f>IF(M37=0," ",M37)</f>
        <v>24655080848</v>
      </c>
      <c r="AM74" s="320">
        <f>IF(N37=0," ",N37)</f>
        <v>0.70671223229353464</v>
      </c>
      <c r="AN74" s="93"/>
      <c r="BP74" s="15"/>
    </row>
    <row r="75" spans="3:68" ht="16.5" customHeight="1" x14ac:dyDescent="0.3">
      <c r="C75"/>
      <c r="D75"/>
      <c r="L75" s="106"/>
      <c r="M75" s="106"/>
      <c r="O75" s="90"/>
      <c r="P75" s="90"/>
      <c r="Q75" s="90"/>
      <c r="R75" s="97"/>
      <c r="S75" s="418">
        <f>IF(A110=0," ",A110)</f>
        <v>12</v>
      </c>
      <c r="T75" s="410" t="str">
        <f>IF(B110=0," ",B110)</f>
        <v>Realizar el 100 por ciento de las actividades para la segunda fase de semaforos inteligentes.</v>
      </c>
      <c r="U75" s="114"/>
      <c r="V75" s="112" t="str">
        <f>IF(T75=" "," ",$L$59)</f>
        <v>Mag</v>
      </c>
      <c r="W75" s="133">
        <f>IF(C14=0," ",C14)</f>
        <v>1</v>
      </c>
      <c r="X75" s="133">
        <f>IF(D14=0," ",D14)</f>
        <v>1</v>
      </c>
      <c r="Y75" s="134"/>
      <c r="Z75" s="133">
        <f>IF(E14=0," ",E14)</f>
        <v>15</v>
      </c>
      <c r="AA75" s="130">
        <f>IF(F14=0," ",F14)</f>
        <v>15</v>
      </c>
      <c r="AB75" s="131"/>
      <c r="AC75" s="130">
        <f>IF(G14=0," ",G14)</f>
        <v>42</v>
      </c>
      <c r="AD75" s="130">
        <f>IF(H14=0," ",H14)</f>
        <v>42</v>
      </c>
      <c r="AE75" s="131"/>
      <c r="AF75" s="130">
        <f>IF(I14=0," ",I14)</f>
        <v>41.95</v>
      </c>
      <c r="AG75" s="130">
        <f>IF(J14=0," ",J14)</f>
        <v>41.95</v>
      </c>
      <c r="AH75" s="131"/>
      <c r="AI75" s="130">
        <f>IF(K14=0," ",K14)</f>
        <v>0.05</v>
      </c>
      <c r="AJ75" s="131"/>
      <c r="AK75" s="130">
        <f>IF(L14=0," ",L14)</f>
        <v>100</v>
      </c>
      <c r="AL75" s="130">
        <f>IF(M14=0," ",M14)</f>
        <v>100</v>
      </c>
      <c r="AM75" s="321">
        <f>IF(N14=0," ",N14)</f>
        <v>1</v>
      </c>
    </row>
    <row r="76" spans="3:68" s="5" customFormat="1" ht="16.5" x14ac:dyDescent="0.3">
      <c r="L76" s="106"/>
      <c r="M76" s="106"/>
      <c r="O76" s="90"/>
      <c r="P76" s="90"/>
      <c r="Q76" s="90"/>
      <c r="R76" s="97"/>
      <c r="S76" s="417"/>
      <c r="T76" s="411"/>
      <c r="U76" s="109"/>
      <c r="V76" s="110" t="str">
        <f>IF(T75=" "," ",$L$60)</f>
        <v>$</v>
      </c>
      <c r="W76" s="127">
        <f>IF(C38=0," ",C38)</f>
        <v>6893987333</v>
      </c>
      <c r="X76" s="127">
        <f>IF(D38=0," ",D38)</f>
        <v>6782679000</v>
      </c>
      <c r="Y76" s="128"/>
      <c r="Z76" s="127">
        <f>IF(E38=0," ",E38)</f>
        <v>32250000000</v>
      </c>
      <c r="AA76" s="127">
        <f>IF(F38=0," ",F38)</f>
        <v>32250000000</v>
      </c>
      <c r="AB76" s="128"/>
      <c r="AC76" s="127">
        <f>IF(G38=0," ",G38)</f>
        <v>99640576940</v>
      </c>
      <c r="AD76" s="127">
        <f>IF(H38=0," ",H38)</f>
        <v>99602198212</v>
      </c>
      <c r="AE76" s="128"/>
      <c r="AF76" s="127">
        <f>IF(I38=0," ",I38)</f>
        <v>49450002594</v>
      </c>
      <c r="AG76" s="127">
        <f>IF(J38=0," ",J38)</f>
        <v>49450002594</v>
      </c>
      <c r="AH76" s="128"/>
      <c r="AI76" s="127">
        <f>IF(K38=0," ",K38)</f>
        <v>5600000000</v>
      </c>
      <c r="AJ76" s="128"/>
      <c r="AK76" s="127">
        <f>IF(L38=0," ",L38)</f>
        <v>193834566867</v>
      </c>
      <c r="AL76" s="127">
        <f>IF(M38=0," ",M38)</f>
        <v>191749252256</v>
      </c>
      <c r="AM76" s="320">
        <f>IF(N38=0," ",N38)</f>
        <v>0.98924178156298181</v>
      </c>
      <c r="AN76" s="93"/>
      <c r="BP76" s="15"/>
    </row>
    <row r="77" spans="3:68" ht="16.5" customHeight="1" x14ac:dyDescent="0.3">
      <c r="C77"/>
      <c r="D77"/>
      <c r="L77" s="106"/>
      <c r="M77" s="106"/>
      <c r="O77" s="90"/>
      <c r="P77" s="90"/>
      <c r="Q77" s="90"/>
      <c r="R77" s="97"/>
      <c r="S77" s="418">
        <f>IF(A111=0," ",A111)</f>
        <v>13</v>
      </c>
      <c r="T77" s="410" t="str">
        <f>IF(B111=0," ",B111)</f>
        <v>Realizar el 100 por ciento de las actividades para la primera fase de deteccion electronica de infracciones - DEI</v>
      </c>
      <c r="U77" s="111"/>
      <c r="V77" s="113" t="str">
        <f>IF(T77=" "," ",$L$59)</f>
        <v>Mag</v>
      </c>
      <c r="W77" s="130">
        <f>IF(C15=0," ",C15)</f>
        <v>1</v>
      </c>
      <c r="X77" s="130">
        <f>IF(D15=0," ",D15)</f>
        <v>1</v>
      </c>
      <c r="Y77" s="131"/>
      <c r="Z77" s="130">
        <f>IF(E15=0," ",E15)</f>
        <v>10</v>
      </c>
      <c r="AA77" s="130">
        <f>IF(F15=0," ",F15)</f>
        <v>10</v>
      </c>
      <c r="AB77" s="131"/>
      <c r="AC77" s="130">
        <f>IF(G15=0," ",G15)</f>
        <v>30</v>
      </c>
      <c r="AD77" s="130">
        <f>IF(H15=0," ",H15)</f>
        <v>30</v>
      </c>
      <c r="AE77" s="131"/>
      <c r="AF77" s="130">
        <f>IF(I15=0," ",I15)</f>
        <v>58</v>
      </c>
      <c r="AG77" s="130">
        <f>IF(J15=0," ",J15)</f>
        <v>58</v>
      </c>
      <c r="AH77" s="131"/>
      <c r="AI77" s="130">
        <f>IF(K15=0," ",K15)</f>
        <v>1</v>
      </c>
      <c r="AJ77" s="131"/>
      <c r="AK77" s="130">
        <f>IF(L15=0," ",L15)</f>
        <v>100</v>
      </c>
      <c r="AL77" s="130">
        <f>IF(M15=0," ",M15)</f>
        <v>100</v>
      </c>
      <c r="AM77" s="321">
        <f>IF(N15=0," ",N15)</f>
        <v>1</v>
      </c>
    </row>
    <row r="78" spans="3:68" s="5" customFormat="1" ht="16.5" x14ac:dyDescent="0.3">
      <c r="L78" s="106"/>
      <c r="M78" s="106"/>
      <c r="O78" s="90"/>
      <c r="P78" s="90"/>
      <c r="Q78" s="90"/>
      <c r="R78" s="97"/>
      <c r="S78" s="417"/>
      <c r="T78" s="411"/>
      <c r="U78" s="109"/>
      <c r="V78" s="110" t="str">
        <f>IF(T77=" "," ",$L$60)</f>
        <v>$</v>
      </c>
      <c r="W78" s="127">
        <f>IF(C39=0," ",C39)</f>
        <v>6673500000</v>
      </c>
      <c r="X78" s="127">
        <f>IF(D39=0," ",D39)</f>
        <v>6673500000</v>
      </c>
      <c r="Y78" s="128"/>
      <c r="Z78" s="127">
        <f>IF(E39=0," ",E39)</f>
        <v>5567729525</v>
      </c>
      <c r="AA78" s="127">
        <f>IF(F39=0," ",F39)</f>
        <v>5567729525</v>
      </c>
      <c r="AB78" s="128"/>
      <c r="AC78" s="127">
        <f>IF(G39=0," ",G39)</f>
        <v>27208848383</v>
      </c>
      <c r="AD78" s="127">
        <f>IF(H39=0," ",H39)</f>
        <v>27208848383</v>
      </c>
      <c r="AE78" s="128"/>
      <c r="AF78" s="127">
        <f>IF(I39=0," ",I39)</f>
        <v>30513740857</v>
      </c>
      <c r="AG78" s="127">
        <f>IF(J39=0," ",J39)</f>
        <v>30513740857</v>
      </c>
      <c r="AH78" s="128"/>
      <c r="AI78" s="127">
        <f>IF(K39=0," ",K39)</f>
        <v>8290000000</v>
      </c>
      <c r="AJ78" s="128"/>
      <c r="AK78" s="127">
        <f>IF(L39=0," ",L39)</f>
        <v>78253818765</v>
      </c>
      <c r="AL78" s="127">
        <f>IF(M39=0," ",M39)</f>
        <v>72632713293</v>
      </c>
      <c r="AM78" s="320">
        <f>IF(N39=0," ",N39)</f>
        <v>0.92816829183914396</v>
      </c>
      <c r="AN78" s="93"/>
      <c r="BP78" s="15"/>
    </row>
    <row r="79" spans="3:68" ht="16.5" customHeight="1" x14ac:dyDescent="0.3">
      <c r="C79"/>
      <c r="D79"/>
      <c r="L79" s="106"/>
      <c r="M79" s="106"/>
      <c r="O79" s="90"/>
      <c r="P79" s="90"/>
      <c r="Q79" s="90"/>
      <c r="R79" s="97"/>
      <c r="S79" s="418">
        <f>IF(A112=0," ",A112)</f>
        <v>14</v>
      </c>
      <c r="T79" s="410" t="str">
        <f>IF(B112=0," ",B112)</f>
        <v>Realizar 133 visitas administrativas y de seguimiento a empresas prestadoras del servicio publico de transporte.</v>
      </c>
      <c r="U79" s="111"/>
      <c r="V79" s="113" t="str">
        <f>IF(T79=" "," ",$L$59)</f>
        <v>Mag</v>
      </c>
      <c r="W79" s="130">
        <f>IF(C16=0," ",C16)</f>
        <v>66</v>
      </c>
      <c r="X79" s="133">
        <f>IF(D16=0," ",D16)</f>
        <v>59</v>
      </c>
      <c r="Y79" s="131"/>
      <c r="Z79" s="130">
        <f>IF(E16=0," ",E16)</f>
        <v>74</v>
      </c>
      <c r="AA79" s="130">
        <f>IF(F16=0," ",F16)</f>
        <v>74</v>
      </c>
      <c r="AB79" s="131"/>
      <c r="AC79" s="130" t="str">
        <f>IF(G16=0," ",G16)</f>
        <v xml:space="preserve"> </v>
      </c>
      <c r="AD79" s="130" t="str">
        <f>IF(H16=0," ",H16)</f>
        <v xml:space="preserve"> </v>
      </c>
      <c r="AE79" s="131"/>
      <c r="AF79" s="130" t="str">
        <f>IF(I16=0," ",I16)</f>
        <v xml:space="preserve"> </v>
      </c>
      <c r="AG79" s="130" t="str">
        <f>IF(J16=0," ",J16)</f>
        <v xml:space="preserve"> </v>
      </c>
      <c r="AH79" s="131"/>
      <c r="AI79" s="130" t="str">
        <f>IF(K16=0," ",K16)</f>
        <v xml:space="preserve"> </v>
      </c>
      <c r="AJ79" s="131"/>
      <c r="AK79" s="130">
        <f>IF(L16=0," ",L16)</f>
        <v>133</v>
      </c>
      <c r="AL79" s="130">
        <f>IF(M16=0," ",M16)</f>
        <v>133</v>
      </c>
      <c r="AM79" s="321">
        <f>IF(N16=0," ",N16)</f>
        <v>1</v>
      </c>
    </row>
    <row r="80" spans="3:68" s="5" customFormat="1" ht="16.5" x14ac:dyDescent="0.3">
      <c r="L80" s="106"/>
      <c r="M80" s="106"/>
      <c r="O80" s="90"/>
      <c r="P80" s="90"/>
      <c r="Q80" s="90"/>
      <c r="R80" s="97"/>
      <c r="S80" s="417"/>
      <c r="T80" s="411"/>
      <c r="U80" s="109"/>
      <c r="V80" s="110" t="str">
        <f>IF(T79=" "," ",$L$60)</f>
        <v>$</v>
      </c>
      <c r="W80" s="127">
        <f>IF(C40=0," ",C40)</f>
        <v>1869125000</v>
      </c>
      <c r="X80" s="127">
        <f>IF(D40=0," ",D40)</f>
        <v>1868544440</v>
      </c>
      <c r="Y80" s="128"/>
      <c r="Z80" s="127">
        <f>IF(E40=0," ",E40)</f>
        <v>874068667</v>
      </c>
      <c r="AA80" s="127">
        <f>IF(F40=0," ",F40)</f>
        <v>874068667</v>
      </c>
      <c r="AB80" s="128"/>
      <c r="AC80" s="127" t="str">
        <f>IF(G40=0," ",G40)</f>
        <v xml:space="preserve"> </v>
      </c>
      <c r="AD80" s="127" t="str">
        <f>IF(H40=0," ",H40)</f>
        <v xml:space="preserve"> </v>
      </c>
      <c r="AE80" s="128"/>
      <c r="AF80" s="127" t="str">
        <f>IF(I40=0," ",I40)</f>
        <v xml:space="preserve"> </v>
      </c>
      <c r="AG80" s="127" t="str">
        <f>IF(J40=0," ",J40)</f>
        <v xml:space="preserve"> </v>
      </c>
      <c r="AH80" s="128"/>
      <c r="AI80" s="127" t="str">
        <f>IF(K40=0," ",K40)</f>
        <v xml:space="preserve"> </v>
      </c>
      <c r="AJ80" s="128"/>
      <c r="AK80" s="127">
        <f>IF(L40=0," ",L40)</f>
        <v>2743193667</v>
      </c>
      <c r="AL80" s="127">
        <f>IF(M40=0," ",M40)</f>
        <v>2742613107</v>
      </c>
      <c r="AM80" s="320">
        <f>IF(N40=0," ",N40)</f>
        <v>0.99978836346591782</v>
      </c>
      <c r="AN80" s="93"/>
      <c r="BP80" s="15"/>
    </row>
    <row r="81" spans="3:68" ht="16.5" x14ac:dyDescent="0.3">
      <c r="C81"/>
      <c r="D81"/>
      <c r="L81" s="106"/>
      <c r="M81" s="106"/>
      <c r="O81" s="90"/>
      <c r="P81" s="90"/>
      <c r="Q81" s="90"/>
      <c r="R81" s="97"/>
      <c r="S81" s="418">
        <f>IF(A113=0," ",A113)</f>
        <v>15</v>
      </c>
      <c r="T81" s="410" t="str">
        <f>IF(B113=0," ",B113)</f>
        <v>Realizar la verificacion de 28,569 vehiculos de transporte especial escolar.</v>
      </c>
      <c r="U81" s="111"/>
      <c r="V81" s="113" t="str">
        <f>IF(T81=" "," ",$L$59)</f>
        <v>Mag</v>
      </c>
      <c r="W81" s="130">
        <f>IF(C17=0," ",C17)</f>
        <v>3670</v>
      </c>
      <c r="X81" s="130">
        <f>IF(D17=0," ",D17)</f>
        <v>3670</v>
      </c>
      <c r="Y81" s="131"/>
      <c r="Z81" s="130">
        <f>IF(E17=0," ",E17)</f>
        <v>8000</v>
      </c>
      <c r="AA81" s="130">
        <f>IF(F17=0," ",F17)</f>
        <v>8069</v>
      </c>
      <c r="AB81" s="131"/>
      <c r="AC81" s="130">
        <f>IF(G17=0," ",G17)</f>
        <v>8570</v>
      </c>
      <c r="AD81" s="130">
        <f>IF(H17=0," ",H17)</f>
        <v>8570</v>
      </c>
      <c r="AE81" s="131"/>
      <c r="AF81" s="130">
        <f>IF(I17=0," ",I17)</f>
        <v>8260</v>
      </c>
      <c r="AG81" s="130">
        <f>IF(J17=0," ",J17)</f>
        <v>8434</v>
      </c>
      <c r="AH81" s="131"/>
      <c r="AI81" s="130" t="str">
        <f>IF(K17=0," ",K17)</f>
        <v xml:space="preserve"> </v>
      </c>
      <c r="AJ81" s="131"/>
      <c r="AK81" s="130">
        <f>IF(L17=0," ",L17)</f>
        <v>28569</v>
      </c>
      <c r="AL81" s="130">
        <f>IF(M17=0," ",M17)</f>
        <v>28743</v>
      </c>
      <c r="AM81" s="321">
        <f>IF(N17=0," ",N17)</f>
        <v>1.006090517694004</v>
      </c>
    </row>
    <row r="82" spans="3:68" s="5" customFormat="1" ht="16.5" x14ac:dyDescent="0.3">
      <c r="L82" s="106"/>
      <c r="M82" s="106"/>
      <c r="O82" s="90"/>
      <c r="P82" s="90"/>
      <c r="Q82" s="90"/>
      <c r="R82" s="97"/>
      <c r="S82" s="417"/>
      <c r="T82" s="411"/>
      <c r="U82" s="109"/>
      <c r="V82" s="110" t="str">
        <f>IF(T81=" "," ",$L$60)</f>
        <v>$</v>
      </c>
      <c r="W82" s="127">
        <f>IF(C41=0," ",C41)</f>
        <v>138098000</v>
      </c>
      <c r="X82" s="127">
        <f>IF(D41=0," ",D41)</f>
        <v>138098000</v>
      </c>
      <c r="Y82" s="128"/>
      <c r="Z82" s="127">
        <f>IF(E41=0," ",E41)</f>
        <v>1054702000</v>
      </c>
      <c r="AA82" s="127">
        <f>IF(F41=0," ",F41)</f>
        <v>995392000</v>
      </c>
      <c r="AB82" s="128"/>
      <c r="AC82" s="127">
        <f>IF(G41=0," ",G41)</f>
        <v>996134320</v>
      </c>
      <c r="AD82" s="127">
        <f>IF(H41=0," ",H41)</f>
        <v>981212320</v>
      </c>
      <c r="AE82" s="128"/>
      <c r="AF82" s="127">
        <f>IF(I41=0," ",I41)</f>
        <v>1029066699</v>
      </c>
      <c r="AG82" s="127">
        <f>IF(J41=0," ",J41)</f>
        <v>1028921604</v>
      </c>
      <c r="AH82" s="128"/>
      <c r="AI82" s="127" t="str">
        <f>IF(K41=0," ",K41)</f>
        <v xml:space="preserve"> </v>
      </c>
      <c r="AJ82" s="128"/>
      <c r="AK82" s="127">
        <f>IF(L41=0," ",L41)</f>
        <v>3218001019</v>
      </c>
      <c r="AL82" s="127">
        <f>IF(M41=0," ",M41)</f>
        <v>3143623924</v>
      </c>
      <c r="AM82" s="320">
        <f>IF(N41=0," ",N41)</f>
        <v>0.97688717481416065</v>
      </c>
      <c r="AN82" s="93"/>
      <c r="BP82" s="15"/>
    </row>
    <row r="83" spans="3:68" ht="16.5" x14ac:dyDescent="0.3">
      <c r="C83"/>
      <c r="D83"/>
      <c r="O83" s="90"/>
      <c r="P83" s="90"/>
      <c r="Q83" s="90"/>
      <c r="R83" s="97"/>
      <c r="S83" s="418">
        <f>IF(A114=0," ",A114)</f>
        <v>16</v>
      </c>
      <c r="T83" s="410" t="str">
        <f>IF(B114=0," ",B114)</f>
        <v>(*) Realizar seguimiento al 90 por ciento de los PMT'S de alto impacto.</v>
      </c>
      <c r="U83" s="111"/>
      <c r="V83" s="113" t="str">
        <f>IF(T83=" "," ",$L$59)</f>
        <v>Mag</v>
      </c>
      <c r="W83" s="130">
        <f>IF(C18=0," ",C18)</f>
        <v>90</v>
      </c>
      <c r="X83" s="130">
        <f>IF(D18=0," ",D18)</f>
        <v>93.7</v>
      </c>
      <c r="Y83" s="131"/>
      <c r="Z83" s="130">
        <f>IF(E18=0," ",E18)</f>
        <v>90</v>
      </c>
      <c r="AA83" s="130">
        <f>IF(F18=0," ",F18)</f>
        <v>91.5</v>
      </c>
      <c r="AB83" s="131"/>
      <c r="AC83" s="130">
        <f>IF(G18=0," ",G18)</f>
        <v>90</v>
      </c>
      <c r="AD83" s="130">
        <f>IF(H18=0," ",H18)</f>
        <v>94.77</v>
      </c>
      <c r="AE83" s="131"/>
      <c r="AF83" s="130">
        <f>IF(I18=0," ",I18)</f>
        <v>90</v>
      </c>
      <c r="AG83" s="130">
        <f>IF(J18=0," ",J18)</f>
        <v>97.91</v>
      </c>
      <c r="AH83" s="131"/>
      <c r="AI83" s="130">
        <f>IF(K18=0," ",K18)</f>
        <v>90</v>
      </c>
      <c r="AJ83" s="131"/>
      <c r="AK83" s="130">
        <f>IF(L18=0," ",L18)</f>
        <v>90</v>
      </c>
      <c r="AL83" s="130">
        <f>IF(M18=0," ",M18)</f>
        <v>94.444000000000003</v>
      </c>
      <c r="AM83" s="132">
        <f>IF(N18=0," ",N18)</f>
        <v>1.0493777777777777</v>
      </c>
    </row>
    <row r="84" spans="3:68" s="5" customFormat="1" ht="16.5" x14ac:dyDescent="0.3">
      <c r="O84" s="90"/>
      <c r="P84" s="90"/>
      <c r="Q84" s="90"/>
      <c r="R84" s="97"/>
      <c r="S84" s="417"/>
      <c r="T84" s="411"/>
      <c r="U84" s="109"/>
      <c r="V84" s="110" t="str">
        <f>IF(T83=" "," ",$L$60)</f>
        <v>$</v>
      </c>
      <c r="W84" s="127">
        <f>IF(C42=0," ",C42)</f>
        <v>786652740</v>
      </c>
      <c r="X84" s="127">
        <f>IF(D42=0," ",D42)</f>
        <v>775533849</v>
      </c>
      <c r="Y84" s="128"/>
      <c r="Z84" s="127">
        <f>IF(E42=0," ",E42)</f>
        <v>4782968333</v>
      </c>
      <c r="AA84" s="127">
        <f>IF(F42=0," ",F42)</f>
        <v>4756935877</v>
      </c>
      <c r="AB84" s="128"/>
      <c r="AC84" s="127">
        <f>IF(G42=0," ",G42)</f>
        <v>4228912929</v>
      </c>
      <c r="AD84" s="127">
        <f>IF(H42=0," ",H42)</f>
        <v>4201935279</v>
      </c>
      <c r="AE84" s="128"/>
      <c r="AF84" s="127">
        <f>IF(I42=0," ",I42)</f>
        <v>5644243645</v>
      </c>
      <c r="AG84" s="127">
        <f>IF(J42=0," ",J42)</f>
        <v>5644243645</v>
      </c>
      <c r="AH84" s="128"/>
      <c r="AI84" s="127">
        <f>IF(K42=0," ",K42)</f>
        <v>3620000000</v>
      </c>
      <c r="AJ84" s="128"/>
      <c r="AK84" s="127">
        <f>IF(L42=0," ",L42)</f>
        <v>19062777647</v>
      </c>
      <c r="AL84" s="127">
        <f>IF(M42=0," ",M42)</f>
        <v>16535648650</v>
      </c>
      <c r="AM84" s="129">
        <f>IF(N42=0," ",N42)</f>
        <v>0.86743122939391226</v>
      </c>
      <c r="AN84" s="93"/>
      <c r="BP84" s="15"/>
    </row>
    <row r="85" spans="3:68" ht="16.5" x14ac:dyDescent="0.3">
      <c r="C85"/>
      <c r="D85"/>
      <c r="O85" s="90"/>
      <c r="P85" s="90"/>
      <c r="Q85" s="90"/>
      <c r="R85" s="97"/>
      <c r="S85" s="418">
        <f>IF(A115=0," ",A115)</f>
        <v>17</v>
      </c>
      <c r="T85" s="410" t="str">
        <f>IF(B115=0," ",B115)</f>
        <v>Realizar 9,400 jornadas de gestion en via.</v>
      </c>
      <c r="U85" s="111"/>
      <c r="V85" s="113" t="str">
        <f>IF(T85=" "," ",$L$59)</f>
        <v>Mag</v>
      </c>
      <c r="W85" s="130">
        <f>IF(C19=0," ",C19)</f>
        <v>500</v>
      </c>
      <c r="X85" s="130">
        <f>IF(D19=0," ",D19)</f>
        <v>497</v>
      </c>
      <c r="Y85" s="131"/>
      <c r="Z85" s="130">
        <f>IF(E19=0," ",E19)</f>
        <v>2500</v>
      </c>
      <c r="AA85" s="130">
        <f>IF(F19=0," ",F19)</f>
        <v>2648</v>
      </c>
      <c r="AB85" s="131"/>
      <c r="AC85" s="130">
        <f>IF(G19=0," ",G19)</f>
        <v>2500</v>
      </c>
      <c r="AD85" s="130">
        <f>IF(H19=0," ",H19)</f>
        <v>2490</v>
      </c>
      <c r="AE85" s="131"/>
      <c r="AF85" s="130">
        <f>IF(I19=0," ",I19)</f>
        <v>2500</v>
      </c>
      <c r="AG85" s="130">
        <f>IF(J19=0," ",J19)</f>
        <v>2774</v>
      </c>
      <c r="AH85" s="131"/>
      <c r="AI85" s="130">
        <f>IF(K19=0," ",K19)</f>
        <v>991</v>
      </c>
      <c r="AJ85" s="131"/>
      <c r="AK85" s="130">
        <f>IF(L19=0," ",L19)</f>
        <v>9400</v>
      </c>
      <c r="AL85" s="130">
        <f>IF(M19=0," ",M19)</f>
        <v>9417</v>
      </c>
      <c r="AM85" s="132">
        <f>IF(N19=0," ",N19)</f>
        <v>1.0018085106382979</v>
      </c>
    </row>
    <row r="86" spans="3:68" s="5" customFormat="1" ht="16.5" x14ac:dyDescent="0.3">
      <c r="O86" s="90"/>
      <c r="P86" s="90"/>
      <c r="Q86" s="90"/>
      <c r="R86" s="97"/>
      <c r="S86" s="417"/>
      <c r="T86" s="411"/>
      <c r="U86" s="109"/>
      <c r="V86" s="110" t="str">
        <f>IF(T85=" "," ",$L$60)</f>
        <v>$</v>
      </c>
      <c r="W86" s="127">
        <f>IF(C43=0," ",C43)</f>
        <v>1082756700</v>
      </c>
      <c r="X86" s="127">
        <f>IF(D43=0," ",D43)</f>
        <v>1033530020</v>
      </c>
      <c r="Y86" s="128"/>
      <c r="Z86" s="127">
        <f>IF(E43=0," ",E43)</f>
        <v>3738571725</v>
      </c>
      <c r="AA86" s="127">
        <f>IF(F43=0," ",F43)</f>
        <v>3695741240</v>
      </c>
      <c r="AB86" s="128"/>
      <c r="AC86" s="127">
        <f>IF(G43=0," ",G43)</f>
        <v>3348633519</v>
      </c>
      <c r="AD86" s="127">
        <f>IF(H43=0," ",H43)</f>
        <v>3144248221</v>
      </c>
      <c r="AE86" s="128"/>
      <c r="AF86" s="127">
        <f>IF(I43=0," ",I43)</f>
        <v>4440543328</v>
      </c>
      <c r="AG86" s="127">
        <f>IF(J43=0," ",J43)</f>
        <v>4319986925</v>
      </c>
      <c r="AH86" s="128"/>
      <c r="AI86" s="127">
        <f>IF(K43=0," ",K43)</f>
        <v>1517900000</v>
      </c>
      <c r="AJ86" s="128"/>
      <c r="AK86" s="127">
        <f>IF(L43=0," ",L43)</f>
        <v>14128405272</v>
      </c>
      <c r="AL86" s="127">
        <f>IF(M43=0," ",M43)</f>
        <v>12374631126</v>
      </c>
      <c r="AM86" s="129">
        <f>IF(N43=0," ",N43)</f>
        <v>0.87586892418242912</v>
      </c>
      <c r="AN86" s="93"/>
      <c r="BP86" s="15"/>
    </row>
    <row r="87" spans="3:68" ht="16.5" customHeight="1" x14ac:dyDescent="0.3">
      <c r="C87"/>
      <c r="D87"/>
      <c r="O87" s="90"/>
      <c r="P87" s="90"/>
      <c r="Q87" s="90"/>
      <c r="R87" s="97"/>
      <c r="S87" s="418">
        <f>IF(A116=0," ",A116)</f>
        <v>18</v>
      </c>
      <c r="T87" s="410" t="str">
        <f>IF(B116=0," ",B116)</f>
        <v>Realizar el 100 por ciento de la gestion para la elaboracion de diseños de infraestructura segura para intersecciones viales existentes</v>
      </c>
      <c r="U87" s="111"/>
      <c r="V87" s="113" t="str">
        <f>IF(T87=" "," ",$L$59)</f>
        <v>Mag</v>
      </c>
      <c r="W87" s="130">
        <f>IF(C20=0," ",C20)</f>
        <v>100</v>
      </c>
      <c r="X87" s="133" t="str">
        <f>IF(D20=0," ",D20)</f>
        <v xml:space="preserve"> </v>
      </c>
      <c r="Y87" s="131"/>
      <c r="Z87" s="130" t="str">
        <f>IF(E20=0," ",E20)</f>
        <v xml:space="preserve"> </v>
      </c>
      <c r="AA87" s="130" t="str">
        <f>IF(F20=0," ",F20)</f>
        <v xml:space="preserve"> </v>
      </c>
      <c r="AB87" s="131"/>
      <c r="AC87" s="130" t="str">
        <f>IF(G20=0," ",G20)</f>
        <v xml:space="preserve"> </v>
      </c>
      <c r="AD87" s="130" t="str">
        <f>IF(H20=0," ",H20)</f>
        <v xml:space="preserve"> </v>
      </c>
      <c r="AE87" s="131"/>
      <c r="AF87" s="130" t="str">
        <f>IF(I20=0," ",I20)</f>
        <v xml:space="preserve"> </v>
      </c>
      <c r="AG87" s="130" t="str">
        <f>IF(J20=0," ",J20)</f>
        <v xml:space="preserve"> </v>
      </c>
      <c r="AH87" s="131"/>
      <c r="AI87" s="130" t="str">
        <f>IF(K20=0," ",K20)</f>
        <v xml:space="preserve"> </v>
      </c>
      <c r="AJ87" s="131"/>
      <c r="AK87" s="130">
        <f>IF(L20=0," ",L20)</f>
        <v>100</v>
      </c>
      <c r="AL87" s="130" t="str">
        <f>IF(M20=0," ",M20)</f>
        <v xml:space="preserve"> </v>
      </c>
      <c r="AM87" s="132" t="str">
        <f>IF(N20=0," ",N20)</f>
        <v xml:space="preserve"> </v>
      </c>
    </row>
    <row r="88" spans="3:68" s="5" customFormat="1" ht="16.5" x14ac:dyDescent="0.3">
      <c r="O88" s="90"/>
      <c r="P88" s="90"/>
      <c r="Q88" s="90"/>
      <c r="R88" s="97"/>
      <c r="S88" s="417"/>
      <c r="T88" s="411"/>
      <c r="U88" s="109"/>
      <c r="V88" s="110" t="str">
        <f>IF(T87=" "," ",$L$60)</f>
        <v>$</v>
      </c>
      <c r="W88" s="127">
        <f>IF(C44=0," ",C44)</f>
        <v>995784372</v>
      </c>
      <c r="X88" s="127" t="str">
        <f>IF(D44=0," ",D44)</f>
        <v xml:space="preserve"> </v>
      </c>
      <c r="Y88" s="128"/>
      <c r="Z88" s="127" t="str">
        <f>IF(E44=0," ",E44)</f>
        <v xml:space="preserve"> </v>
      </c>
      <c r="AA88" s="127" t="str">
        <f>IF(F44=0," ",F44)</f>
        <v xml:space="preserve"> </v>
      </c>
      <c r="AB88" s="128"/>
      <c r="AC88" s="127" t="str">
        <f>IF(G44=0," ",G44)</f>
        <v xml:space="preserve"> </v>
      </c>
      <c r="AD88" s="127" t="str">
        <f>IF(H44=0," ",H44)</f>
        <v xml:space="preserve"> </v>
      </c>
      <c r="AE88" s="128"/>
      <c r="AF88" s="127" t="str">
        <f>IF(I44=0," ",I44)</f>
        <v xml:space="preserve"> </v>
      </c>
      <c r="AG88" s="127" t="str">
        <f>IF(J44=0," ",J44)</f>
        <v xml:space="preserve"> </v>
      </c>
      <c r="AH88" s="128"/>
      <c r="AI88" s="127" t="str">
        <f>IF(K44=0," ",K44)</f>
        <v xml:space="preserve"> </v>
      </c>
      <c r="AJ88" s="128"/>
      <c r="AK88" s="127">
        <f>IF(L44=0," ",L44)</f>
        <v>995784372</v>
      </c>
      <c r="AL88" s="127" t="str">
        <f>IF(M44=0," ",M44)</f>
        <v xml:space="preserve"> </v>
      </c>
      <c r="AM88" s="129" t="str">
        <f>IF(N44=0," ",N44)</f>
        <v xml:space="preserve"> </v>
      </c>
      <c r="AN88" s="93"/>
      <c r="BP88" s="15"/>
    </row>
    <row r="89" spans="3:68" ht="16.5" customHeight="1" x14ac:dyDescent="0.3">
      <c r="C89"/>
      <c r="D89"/>
      <c r="O89" s="90"/>
      <c r="P89" s="90"/>
      <c r="Q89" s="90"/>
      <c r="R89" s="97"/>
      <c r="S89" s="418">
        <f>IF(A117=0," ",A117)</f>
        <v>19</v>
      </c>
      <c r="T89" s="410" t="str">
        <f>IF(B117=0," ",B117)</f>
        <v>Realizar 1,567,674 viajes de acompañamiento y control del transito a los biciusuarios de la estrategia "Al Colegio en Bici" en el Distrito Capital.</v>
      </c>
      <c r="U89" s="114"/>
      <c r="V89" s="112" t="str">
        <f>IF(T89=" "," ",$L$59)</f>
        <v>Mag</v>
      </c>
      <c r="W89" s="133" t="str">
        <f>IF(C21=0," ",C21)</f>
        <v xml:space="preserve"> </v>
      </c>
      <c r="X89" s="133" t="str">
        <f>IF(D21=0," ",D21)</f>
        <v xml:space="preserve"> </v>
      </c>
      <c r="Y89" s="131"/>
      <c r="Z89" s="130">
        <f>IF(E21=0," ",E21)</f>
        <v>562191</v>
      </c>
      <c r="AA89" s="130">
        <f>IF(F21=0," ",F21)</f>
        <v>562191</v>
      </c>
      <c r="AB89" s="131"/>
      <c r="AC89" s="130">
        <f>IF(G21=0," ",G21)</f>
        <v>379891</v>
      </c>
      <c r="AD89" s="130">
        <f>IF(H21=0," ",H21)</f>
        <v>222301</v>
      </c>
      <c r="AE89" s="131"/>
      <c r="AF89" s="130">
        <f>IF(I21=0," ",I21)</f>
        <v>755403</v>
      </c>
      <c r="AG89" s="130">
        <f>IF(J21=0," ",J21)</f>
        <v>755403</v>
      </c>
      <c r="AH89" s="131"/>
      <c r="AI89" s="130">
        <f>IF(K21=0," ",K21)</f>
        <v>27779</v>
      </c>
      <c r="AJ89" s="131"/>
      <c r="AK89" s="130">
        <f>IF(L21=0," ",L21)</f>
        <v>1567674</v>
      </c>
      <c r="AL89" s="130">
        <f>IF(M21=0," ",M21)</f>
        <v>1567674</v>
      </c>
      <c r="AM89" s="132">
        <f>IF(N21=0," ",N21)</f>
        <v>1</v>
      </c>
    </row>
    <row r="90" spans="3:68" s="5" customFormat="1" ht="16.5" x14ac:dyDescent="0.3">
      <c r="O90" s="90"/>
      <c r="P90" s="90"/>
      <c r="Q90" s="90"/>
      <c r="R90" s="97"/>
      <c r="S90" s="417"/>
      <c r="T90" s="411"/>
      <c r="U90" s="109"/>
      <c r="V90" s="110" t="str">
        <f>IF(T89=" "," ",$L$60)</f>
        <v>$</v>
      </c>
      <c r="W90" s="127" t="str">
        <f>IF(C45=0," ",C45)</f>
        <v xml:space="preserve"> </v>
      </c>
      <c r="X90" s="127" t="str">
        <f>IF(D45=0," ",D45)</f>
        <v xml:space="preserve"> </v>
      </c>
      <c r="Y90" s="128"/>
      <c r="Z90" s="127">
        <f>IF(E45=0," ",E45)</f>
        <v>3604203379</v>
      </c>
      <c r="AA90" s="127">
        <f>IF(F45=0," ",F45)</f>
        <v>3593756988</v>
      </c>
      <c r="AB90" s="128"/>
      <c r="AC90" s="127">
        <f>IF(G45=0," ",G45)</f>
        <v>4551578000</v>
      </c>
      <c r="AD90" s="127">
        <f>IF(H45=0," ",H45)</f>
        <v>3983237058</v>
      </c>
      <c r="AE90" s="128"/>
      <c r="AF90" s="127">
        <f>IF(I45=0," ",I45)</f>
        <v>5018131000</v>
      </c>
      <c r="AG90" s="127">
        <f>IF(J45=0," ",J45)</f>
        <v>5008329558</v>
      </c>
      <c r="AH90" s="128"/>
      <c r="AI90" s="127">
        <f>IF(K45=0," ",K45)</f>
        <v>6310547000</v>
      </c>
      <c r="AJ90" s="128"/>
      <c r="AK90" s="127">
        <f>IF(L45=0," ",L45)</f>
        <v>19484459379</v>
      </c>
      <c r="AL90" s="127">
        <f>IF(M45=0," ",M45)</f>
        <v>18218875429</v>
      </c>
      <c r="AM90" s="129">
        <f>IF(N45=0," ",N45)</f>
        <v>0.9350464939579477</v>
      </c>
      <c r="AN90" s="93"/>
      <c r="BP90" s="15"/>
    </row>
    <row r="91" spans="3:68" ht="16.5" customHeight="1" x14ac:dyDescent="0.3">
      <c r="C91"/>
      <c r="D91"/>
      <c r="O91" s="90"/>
      <c r="P91" s="90"/>
      <c r="Q91" s="90"/>
      <c r="R91" s="97"/>
      <c r="S91" s="418">
        <f>IF(A118=0," ",A118)</f>
        <v>20</v>
      </c>
      <c r="T91" s="410" t="str">
        <f>IF(B117=0," ",B117)</f>
        <v>Realizar 1,567,674 viajes de acompañamiento y control del transito a los biciusuarios de la estrategia "Al Colegio en Bici" en el Distrito Capital.</v>
      </c>
      <c r="U91" s="111"/>
      <c r="V91" s="113" t="str">
        <f>IF(T91=" "," ",$L$59)</f>
        <v>Mag</v>
      </c>
      <c r="W91" s="130" t="str">
        <f>IF(C22=0," ",C22)</f>
        <v xml:space="preserve"> </v>
      </c>
      <c r="X91" s="130" t="str">
        <f>IF(D22=0," ",D22)</f>
        <v xml:space="preserve"> </v>
      </c>
      <c r="Y91" s="131"/>
      <c r="Z91" s="130">
        <f>IF(E22=0," ",E22)</f>
        <v>100</v>
      </c>
      <c r="AA91" s="130">
        <f>IF(F22=0," ",F22)</f>
        <v>65</v>
      </c>
      <c r="AB91" s="131"/>
      <c r="AC91" s="130">
        <f>IF(G22=0," ",G22)</f>
        <v>100</v>
      </c>
      <c r="AD91" s="130">
        <f>IF(H22=0," ",H22)</f>
        <v>100</v>
      </c>
      <c r="AE91" s="131"/>
      <c r="AF91" s="130" t="str">
        <f>IF(I22=0," ",I22)</f>
        <v xml:space="preserve"> </v>
      </c>
      <c r="AG91" s="130" t="str">
        <f>IF(J22=0," ",J22)</f>
        <v xml:space="preserve"> </v>
      </c>
      <c r="AH91" s="131"/>
      <c r="AI91" s="130" t="str">
        <f>IF(K22=0," ",K22)</f>
        <v xml:space="preserve"> </v>
      </c>
      <c r="AJ91" s="131"/>
      <c r="AK91" s="130">
        <f>IF(L22=0," ",L22)</f>
        <v>100</v>
      </c>
      <c r="AL91" s="130">
        <f>IF(M22=0," ",M22)</f>
        <v>82.5</v>
      </c>
      <c r="AM91" s="132">
        <f>IF(N22=0," ",N22)</f>
        <v>0.82499999999999996</v>
      </c>
    </row>
    <row r="92" spans="3:68" s="5" customFormat="1" ht="16.5" x14ac:dyDescent="0.3">
      <c r="O92" s="90"/>
      <c r="P92" s="90"/>
      <c r="Q92" s="90"/>
      <c r="R92" s="97"/>
      <c r="S92" s="417"/>
      <c r="T92" s="411"/>
      <c r="U92" s="109"/>
      <c r="V92" s="110" t="str">
        <f>IF(T91=" "," ",$L$60)</f>
        <v>$</v>
      </c>
      <c r="W92" s="127" t="str">
        <f>IF(C46=0," ",C46)</f>
        <v xml:space="preserve"> </v>
      </c>
      <c r="X92" s="127" t="str">
        <f>IF(D46=0," ",D46)</f>
        <v xml:space="preserve"> </v>
      </c>
      <c r="Y92" s="128"/>
      <c r="Z92" s="127">
        <f>IF(E46=0," ",E46)</f>
        <v>4142178000</v>
      </c>
      <c r="AA92" s="127">
        <f>IF(F46=0," ",F46)</f>
        <v>4141631629</v>
      </c>
      <c r="AB92" s="128"/>
      <c r="AC92" s="127">
        <f>IF(G46=0," ",G46)</f>
        <v>2647367456</v>
      </c>
      <c r="AD92" s="127">
        <f>IF(H46=0," ",H46)</f>
        <v>2585024878</v>
      </c>
      <c r="AE92" s="128"/>
      <c r="AF92" s="127" t="str">
        <f>IF(I46=0," ",I46)</f>
        <v xml:space="preserve"> </v>
      </c>
      <c r="AG92" s="127" t="str">
        <f>IF(J46=0," ",J46)</f>
        <v xml:space="preserve"> </v>
      </c>
      <c r="AH92" s="128"/>
      <c r="AI92" s="127" t="str">
        <f>IF(K46=0," ",K46)</f>
        <v xml:space="preserve"> </v>
      </c>
      <c r="AJ92" s="128"/>
      <c r="AK92" s="127">
        <f>IF(L46=0," ",L46)</f>
        <v>6789545456</v>
      </c>
      <c r="AL92" s="127">
        <f>IF(M46=0," ",M46)</f>
        <v>6726656507</v>
      </c>
      <c r="AM92" s="129">
        <f>IF(N46=0," ",N46)</f>
        <v>0.99073738449686288</v>
      </c>
      <c r="AN92" s="93"/>
      <c r="BP92" s="15"/>
    </row>
    <row r="93" spans="3:68" ht="16.5" customHeight="1" x14ac:dyDescent="0.3">
      <c r="O93" s="90"/>
      <c r="P93" s="90"/>
      <c r="Q93" s="90"/>
      <c r="R93" s="97"/>
      <c r="S93" s="418">
        <f>IF(A119=0," ",A119)</f>
        <v>21</v>
      </c>
      <c r="T93" s="410" t="str">
        <f>IF(B118=0," ",B118)</f>
        <v>(*) Realizar el 100 por ciento de las actividades para la verificacion integral de las empresas de transporte publico de pasajeros.</v>
      </c>
      <c r="U93" s="111"/>
      <c r="V93" s="113" t="str">
        <f>IF(T93=" "," ",$L$59)</f>
        <v>Mag</v>
      </c>
      <c r="W93" s="130" t="str">
        <f>IF(C23=0," ",C23)</f>
        <v xml:space="preserve"> </v>
      </c>
      <c r="X93" s="130" t="str">
        <f>IF(D23=0," ",D23)</f>
        <v xml:space="preserve"> </v>
      </c>
      <c r="Y93" s="131"/>
      <c r="Z93" s="130" t="str">
        <f>IF(E23=0," ",E23)</f>
        <v xml:space="preserve"> </v>
      </c>
      <c r="AA93" s="130" t="str">
        <f>IF(F23=0," ",F23)</f>
        <v xml:space="preserve"> </v>
      </c>
      <c r="AB93" s="131"/>
      <c r="AC93" s="130">
        <f>IF(G23=0," ",G23)</f>
        <v>100</v>
      </c>
      <c r="AD93" s="130">
        <f>IF(H23=0," ",H23)</f>
        <v>100</v>
      </c>
      <c r="AE93" s="131"/>
      <c r="AF93" s="130" t="str">
        <f>IF(I23=0," ",I23)</f>
        <v xml:space="preserve"> </v>
      </c>
      <c r="AG93" s="130" t="str">
        <f>IF(J23=0," ",J23)</f>
        <v xml:space="preserve"> </v>
      </c>
      <c r="AH93" s="131"/>
      <c r="AI93" s="130" t="str">
        <f>IF(K23=0," ",K23)</f>
        <v xml:space="preserve"> </v>
      </c>
      <c r="AJ93" s="131"/>
      <c r="AK93" s="130">
        <f>IF(L23=0," ",L23)</f>
        <v>100</v>
      </c>
      <c r="AL93" s="130">
        <f>IF(M23=0," ",M23)</f>
        <v>100</v>
      </c>
      <c r="AM93" s="132">
        <f>IF(N23=0," ",N23)</f>
        <v>1</v>
      </c>
    </row>
    <row r="94" spans="3:68" s="5" customFormat="1" ht="16.5" x14ac:dyDescent="0.3">
      <c r="O94" s="90"/>
      <c r="P94" s="90"/>
      <c r="Q94" s="90"/>
      <c r="R94" s="97"/>
      <c r="S94" s="417"/>
      <c r="T94" s="411"/>
      <c r="U94" s="109"/>
      <c r="V94" s="110" t="str">
        <f>IF(T93=" "," ",$L$60)</f>
        <v>$</v>
      </c>
      <c r="W94" s="127" t="str">
        <f>IF(C47=0," ",C47)</f>
        <v xml:space="preserve"> </v>
      </c>
      <c r="X94" s="127" t="str">
        <f>IF(D47=0," ",D47)</f>
        <v xml:space="preserve"> </v>
      </c>
      <c r="Y94" s="128"/>
      <c r="Z94" s="127" t="str">
        <f>IF(E47=0," ",E47)</f>
        <v xml:space="preserve"> </v>
      </c>
      <c r="AA94" s="127" t="str">
        <f>IF(F47=0," ",F47)</f>
        <v xml:space="preserve"> </v>
      </c>
      <c r="AB94" s="128"/>
      <c r="AC94" s="127">
        <f>IF(G47=0," ",G47)</f>
        <v>341086130</v>
      </c>
      <c r="AD94" s="127">
        <f>IF(H47=0," ",H47)</f>
        <v>341086130</v>
      </c>
      <c r="AE94" s="128"/>
      <c r="AF94" s="127" t="str">
        <f>IF(I47=0," ",I47)</f>
        <v xml:space="preserve"> </v>
      </c>
      <c r="AG94" s="127" t="str">
        <f>IF(J47=0," ",J47)</f>
        <v xml:space="preserve"> </v>
      </c>
      <c r="AH94" s="128"/>
      <c r="AI94" s="127" t="str">
        <f>IF(K47=0," ",K47)</f>
        <v xml:space="preserve"> </v>
      </c>
      <c r="AJ94" s="128"/>
      <c r="AK94" s="127">
        <f>IF(L47=0," ",L47)</f>
        <v>341086130</v>
      </c>
      <c r="AL94" s="127">
        <f>IF(M47=0," ",M47)</f>
        <v>341086130</v>
      </c>
      <c r="AM94" s="129">
        <f>IF(N47=0," ",N47)</f>
        <v>1</v>
      </c>
      <c r="AN94" s="93"/>
      <c r="BP94" s="15"/>
    </row>
    <row r="95" spans="3:68" ht="16.5" customHeight="1" x14ac:dyDescent="0.3">
      <c r="C95"/>
      <c r="D95"/>
      <c r="O95" s="90"/>
      <c r="P95" s="90"/>
      <c r="Q95" s="90"/>
      <c r="R95" s="97"/>
      <c r="S95" s="418">
        <f>IF(A120=0," ",A120)</f>
        <v>22</v>
      </c>
      <c r="T95" s="414" t="str">
        <f>IF(B119=0," ",B119)</f>
        <v>(*) Realizar el 100 por ciento de las acciones necesarias para la instalacion de señales verticales elevadas.</v>
      </c>
      <c r="U95" s="115"/>
      <c r="V95" s="116" t="str">
        <f>IF(T95=" "," ",$L$59)</f>
        <v>Mag</v>
      </c>
      <c r="W95" s="135" t="str">
        <f>IF(C24=0," ",C24)</f>
        <v xml:space="preserve"> </v>
      </c>
      <c r="X95" s="135" t="str">
        <f>IF(D24=0," ",D24)</f>
        <v xml:space="preserve"> </v>
      </c>
      <c r="Y95" s="131"/>
      <c r="Z95" s="130" t="str">
        <f>IF(E24=0," ",E24)</f>
        <v xml:space="preserve"> </v>
      </c>
      <c r="AA95" s="130" t="str">
        <f>IF(F24=0," ",F24)</f>
        <v xml:space="preserve"> </v>
      </c>
      <c r="AB95" s="131"/>
      <c r="AC95" s="130" t="str">
        <f>IF(G24=0," ",G24)</f>
        <v xml:space="preserve"> </v>
      </c>
      <c r="AD95" s="130" t="str">
        <f>IF(H24=0," ",H24)</f>
        <v xml:space="preserve"> </v>
      </c>
      <c r="AE95" s="131"/>
      <c r="AF95" s="130">
        <f>IF(I24=0," ",I24)</f>
        <v>100</v>
      </c>
      <c r="AG95" s="130">
        <f>IF(J24=0," ",J24)</f>
        <v>88.92</v>
      </c>
      <c r="AH95" s="131"/>
      <c r="AI95" s="130">
        <f>IF(K24=0," ",K24)</f>
        <v>100</v>
      </c>
      <c r="AJ95" s="131"/>
      <c r="AK95" s="130">
        <f>IF(L24=0," ",L24)</f>
        <v>100</v>
      </c>
      <c r="AL95" s="130">
        <f>IF(M24=0," ",M24)</f>
        <v>94.460000000000008</v>
      </c>
      <c r="AM95" s="132">
        <f>IF(N24=0," ",N24)</f>
        <v>0.94460000000000011</v>
      </c>
    </row>
    <row r="96" spans="3:68" s="5" customFormat="1" ht="17.25" thickBot="1" x14ac:dyDescent="0.35">
      <c r="O96" s="90"/>
      <c r="P96" s="90"/>
      <c r="Q96" s="90"/>
      <c r="R96" s="97"/>
      <c r="S96" s="419"/>
      <c r="T96" s="415"/>
      <c r="U96" s="117"/>
      <c r="V96" s="118" t="str">
        <f>IF(T95=" "," ",$L$60)</f>
        <v>$</v>
      </c>
      <c r="W96" s="136" t="str">
        <f>IF(C48=0," ",C48)</f>
        <v xml:space="preserve"> </v>
      </c>
      <c r="X96" s="136" t="str">
        <f>IF(D48=0," ",D48)</f>
        <v xml:space="preserve"> </v>
      </c>
      <c r="Y96" s="137"/>
      <c r="Z96" s="138" t="str">
        <f>IF(E48=0," ",E48)</f>
        <v xml:space="preserve"> </v>
      </c>
      <c r="AA96" s="138" t="str">
        <f>IF(F48=0," ",F48)</f>
        <v xml:space="preserve"> </v>
      </c>
      <c r="AB96" s="137"/>
      <c r="AC96" s="138" t="str">
        <f>IF(G48=0," ",G48)</f>
        <v xml:space="preserve"> </v>
      </c>
      <c r="AD96" s="138" t="str">
        <f>IF(H48=0," ",H48)</f>
        <v xml:space="preserve"> </v>
      </c>
      <c r="AE96" s="137"/>
      <c r="AF96" s="138">
        <f>IF(I48=0," ",I48)</f>
        <v>76780119379</v>
      </c>
      <c r="AG96" s="138">
        <f>IF(J48=0," ",J48)</f>
        <v>68270088647</v>
      </c>
      <c r="AH96" s="137"/>
      <c r="AI96" s="138">
        <f>IF(K48=0," ",K48)</f>
        <v>101952211000</v>
      </c>
      <c r="AJ96" s="137"/>
      <c r="AK96" s="138">
        <f>IF(L48=0," ",L48)</f>
        <v>178732330379</v>
      </c>
      <c r="AL96" s="138">
        <f>IF(M48=0," ",M48)</f>
        <v>106394857098</v>
      </c>
      <c r="AM96" s="139">
        <f>IF(N48=0," ",N48)</f>
        <v>0.57836627682494268</v>
      </c>
      <c r="AN96" s="93"/>
      <c r="BP96" s="15"/>
    </row>
    <row r="97" spans="1:68" s="19" customFormat="1" ht="53.25" customHeight="1" x14ac:dyDescent="0.3">
      <c r="S97" s="103"/>
      <c r="T97" s="96"/>
      <c r="U97" s="97"/>
      <c r="V97" s="97"/>
      <c r="W97" s="98"/>
      <c r="X97" s="98"/>
      <c r="Z97" s="98"/>
      <c r="AA97" s="98"/>
      <c r="AC97" s="100"/>
      <c r="AD97" s="100"/>
      <c r="AE97" s="32"/>
      <c r="AF97" s="100"/>
      <c r="AG97" s="100"/>
      <c r="AH97" s="32"/>
      <c r="AI97" s="100"/>
      <c r="AJ97" s="32"/>
      <c r="AK97" s="100"/>
      <c r="AL97" s="100"/>
      <c r="AM97" s="101"/>
      <c r="BP97" s="142"/>
    </row>
    <row r="98" spans="1:68" ht="22.5" customHeight="1" x14ac:dyDescent="0.3">
      <c r="A98" s="16" t="s">
        <v>242</v>
      </c>
      <c r="B98" s="16" t="s">
        <v>241</v>
      </c>
      <c r="C98"/>
      <c r="D98" s="5"/>
      <c r="E98" s="5"/>
      <c r="F98" s="5"/>
      <c r="G98" s="5"/>
      <c r="H98" s="5"/>
    </row>
    <row r="99" spans="1:68" ht="22.5" customHeight="1" x14ac:dyDescent="0.3">
      <c r="A99">
        <v>1</v>
      </c>
      <c r="B99" t="s">
        <v>165</v>
      </c>
      <c r="C99"/>
      <c r="D99"/>
    </row>
    <row r="100" spans="1:68" ht="22.5" customHeight="1" x14ac:dyDescent="0.3">
      <c r="A100">
        <v>2</v>
      </c>
      <c r="B100" t="s">
        <v>168</v>
      </c>
      <c r="C100"/>
      <c r="D100"/>
    </row>
    <row r="101" spans="1:68" ht="22.5" customHeight="1" x14ac:dyDescent="0.3">
      <c r="A101">
        <v>3</v>
      </c>
      <c r="B101" t="s">
        <v>167</v>
      </c>
      <c r="C101"/>
      <c r="D101"/>
    </row>
    <row r="102" spans="1:68" ht="22.5" customHeight="1" x14ac:dyDescent="0.3">
      <c r="A102">
        <v>4</v>
      </c>
      <c r="B102" t="s">
        <v>423</v>
      </c>
      <c r="C102"/>
      <c r="D102"/>
    </row>
    <row r="103" spans="1:68" ht="22.5" customHeight="1" x14ac:dyDescent="0.3">
      <c r="A103">
        <v>5</v>
      </c>
      <c r="B103" t="s">
        <v>431</v>
      </c>
      <c r="C103"/>
      <c r="D103"/>
    </row>
    <row r="104" spans="1:68" ht="22.5" customHeight="1" x14ac:dyDescent="0.3">
      <c r="A104">
        <v>6</v>
      </c>
      <c r="B104" t="s">
        <v>430</v>
      </c>
      <c r="C104"/>
      <c r="D104"/>
    </row>
    <row r="105" spans="1:68" ht="22.5" customHeight="1" x14ac:dyDescent="0.3">
      <c r="A105">
        <v>7</v>
      </c>
      <c r="B105" t="s">
        <v>146</v>
      </c>
      <c r="C105"/>
      <c r="D105"/>
    </row>
    <row r="106" spans="1:68" ht="22.5" customHeight="1" x14ac:dyDescent="0.3">
      <c r="A106">
        <v>8</v>
      </c>
      <c r="B106" t="s">
        <v>158</v>
      </c>
      <c r="C106"/>
      <c r="D106"/>
    </row>
    <row r="107" spans="1:68" ht="22.5" customHeight="1" x14ac:dyDescent="0.3">
      <c r="A107">
        <v>9</v>
      </c>
      <c r="B107" t="s">
        <v>432</v>
      </c>
      <c r="C107"/>
      <c r="D107"/>
    </row>
    <row r="108" spans="1:68" ht="22.5" customHeight="1" x14ac:dyDescent="0.3">
      <c r="A108">
        <v>10</v>
      </c>
      <c r="B108" t="s">
        <v>422</v>
      </c>
      <c r="C108"/>
      <c r="D108"/>
    </row>
    <row r="109" spans="1:68" ht="22.5" customHeight="1" x14ac:dyDescent="0.3">
      <c r="A109">
        <v>11</v>
      </c>
      <c r="B109" t="s">
        <v>157</v>
      </c>
      <c r="C109"/>
      <c r="D109"/>
    </row>
    <row r="110" spans="1:68" ht="22.5" customHeight="1" x14ac:dyDescent="0.3">
      <c r="A110">
        <v>12</v>
      </c>
      <c r="B110" t="s">
        <v>156</v>
      </c>
      <c r="C110"/>
      <c r="D110"/>
    </row>
    <row r="111" spans="1:68" ht="22.5" customHeight="1" x14ac:dyDescent="0.3">
      <c r="A111">
        <v>13</v>
      </c>
      <c r="B111" t="s">
        <v>155</v>
      </c>
      <c r="C111"/>
      <c r="D111"/>
    </row>
    <row r="112" spans="1:68" ht="22.5" customHeight="1" x14ac:dyDescent="0.3">
      <c r="A112">
        <v>14</v>
      </c>
      <c r="B112" t="s">
        <v>145</v>
      </c>
      <c r="C112"/>
      <c r="D112"/>
    </row>
    <row r="113" spans="1:62" ht="22.5" customHeight="1" x14ac:dyDescent="0.3">
      <c r="A113">
        <v>15</v>
      </c>
      <c r="B113" t="s">
        <v>396</v>
      </c>
      <c r="C113"/>
      <c r="D113"/>
    </row>
    <row r="114" spans="1:62" ht="22.5" customHeight="1" x14ac:dyDescent="0.3">
      <c r="A114">
        <v>16</v>
      </c>
      <c r="B114" t="s">
        <v>144</v>
      </c>
      <c r="C114"/>
      <c r="D114"/>
    </row>
    <row r="115" spans="1:62" ht="22.5" customHeight="1" x14ac:dyDescent="0.3">
      <c r="A115">
        <v>17</v>
      </c>
      <c r="B115" t="s">
        <v>428</v>
      </c>
      <c r="C115"/>
      <c r="D115"/>
    </row>
    <row r="116" spans="1:62" ht="22.5" customHeight="1" x14ac:dyDescent="0.3">
      <c r="A116">
        <v>18</v>
      </c>
      <c r="B116" t="s">
        <v>164</v>
      </c>
      <c r="C116"/>
      <c r="D116"/>
    </row>
    <row r="117" spans="1:62" ht="22.5" customHeight="1" x14ac:dyDescent="0.3">
      <c r="A117">
        <v>19</v>
      </c>
      <c r="B117" t="s">
        <v>425</v>
      </c>
      <c r="C117"/>
      <c r="D117"/>
    </row>
    <row r="118" spans="1:62" ht="22.5" customHeight="1" x14ac:dyDescent="0.3">
      <c r="A118">
        <v>20</v>
      </c>
      <c r="B118" t="s">
        <v>143</v>
      </c>
      <c r="C118"/>
      <c r="D118"/>
    </row>
    <row r="119" spans="1:62" ht="22.5" customHeight="1" x14ac:dyDescent="0.3">
      <c r="A119">
        <v>21</v>
      </c>
      <c r="B119" t="s">
        <v>166</v>
      </c>
      <c r="C119"/>
      <c r="D119"/>
    </row>
    <row r="120" spans="1:62" ht="22.5" customHeight="1" x14ac:dyDescent="0.3">
      <c r="A120">
        <v>22</v>
      </c>
      <c r="B120" t="s">
        <v>106</v>
      </c>
      <c r="C120"/>
      <c r="D120"/>
    </row>
    <row r="121" spans="1:62" ht="22.5" customHeight="1" x14ac:dyDescent="0.3">
      <c r="A121">
        <v>23</v>
      </c>
      <c r="B121" t="s">
        <v>426</v>
      </c>
      <c r="C121"/>
      <c r="D121"/>
    </row>
    <row r="122" spans="1:62" ht="22.5" customHeight="1" x14ac:dyDescent="0.3">
      <c r="C122"/>
      <c r="D122"/>
    </row>
    <row r="123" spans="1:62" ht="22.5" customHeight="1" x14ac:dyDescent="0.3">
      <c r="C123"/>
      <c r="D123"/>
    </row>
    <row r="124" spans="1:62" ht="22.5" customHeight="1" x14ac:dyDescent="0.3">
      <c r="C124"/>
      <c r="D124"/>
    </row>
    <row r="125" spans="1:62" ht="22.5" customHeight="1" x14ac:dyDescent="0.3">
      <c r="C125"/>
      <c r="D125"/>
      <c r="X125" s="84">
        <f>260000+170000</f>
        <v>430000</v>
      </c>
    </row>
    <row r="126" spans="1:62" ht="22.5" customHeight="1" x14ac:dyDescent="0.3">
      <c r="C126"/>
      <c r="D126"/>
      <c r="BC126" s="76"/>
      <c r="BD126" s="92"/>
      <c r="BE126" s="97"/>
      <c r="BF126" s="97"/>
      <c r="BG126" s="84"/>
      <c r="BH126" s="84"/>
      <c r="BI126" s="19"/>
      <c r="BJ126" s="84"/>
    </row>
    <row r="127" spans="1:62" ht="22.5" customHeight="1" x14ac:dyDescent="0.3">
      <c r="C127"/>
      <c r="D127"/>
      <c r="BC127" s="76"/>
      <c r="BD127" s="92"/>
      <c r="BE127" s="97"/>
      <c r="BF127" s="97"/>
      <c r="BG127" s="84"/>
      <c r="BH127" s="84"/>
      <c r="BI127" s="19"/>
      <c r="BJ127" s="84"/>
    </row>
    <row r="128" spans="1:62" ht="43.5" customHeight="1" x14ac:dyDescent="0.3">
      <c r="C128"/>
      <c r="D128"/>
      <c r="BC128" s="76"/>
      <c r="BF128" s="97"/>
      <c r="BG128" s="84"/>
      <c r="BH128" s="84"/>
      <c r="BI128" s="19"/>
      <c r="BJ128" s="84"/>
    </row>
    <row r="129" spans="3:62" ht="5.0999999999999996" customHeight="1" x14ac:dyDescent="0.3">
      <c r="C129"/>
      <c r="D129"/>
    </row>
    <row r="130" spans="3:62" ht="43.5" customHeight="1" x14ac:dyDescent="0.3">
      <c r="C130"/>
      <c r="D130"/>
    </row>
    <row r="131" spans="3:62" ht="5.0999999999999996" customHeight="1" x14ac:dyDescent="0.3">
      <c r="C131"/>
      <c r="D131"/>
    </row>
    <row r="132" spans="3:62" x14ac:dyDescent="0.3">
      <c r="C132"/>
      <c r="D132"/>
      <c r="AT132" s="23"/>
      <c r="AU132" s="61" t="s">
        <v>184</v>
      </c>
      <c r="AV132" s="20"/>
      <c r="AW132" s="59" t="s">
        <v>246</v>
      </c>
      <c r="AX132" s="20"/>
      <c r="AY132" s="59" t="s">
        <v>187</v>
      </c>
      <c r="AZ132" s="23"/>
      <c r="BA132" s="59" t="s">
        <v>247</v>
      </c>
      <c r="BB132" s="23"/>
    </row>
    <row r="133" spans="3:62" ht="5.0999999999999996" customHeight="1" x14ac:dyDescent="0.3">
      <c r="C133"/>
      <c r="D133"/>
      <c r="AT133" s="19"/>
      <c r="AU133" s="20"/>
      <c r="AV133" s="20"/>
      <c r="AW133" s="19"/>
      <c r="AX133" s="19"/>
      <c r="AY133" s="19"/>
      <c r="AZ133" s="19"/>
      <c r="BA133" s="19"/>
      <c r="BB133" s="19"/>
    </row>
    <row r="134" spans="3:62" ht="31.5" customHeight="1" x14ac:dyDescent="0.3">
      <c r="C134"/>
      <c r="D134"/>
      <c r="AT134" s="19"/>
      <c r="AU134" s="60">
        <v>2016</v>
      </c>
      <c r="AV134" s="18"/>
      <c r="AW134" s="26">
        <f>+GETPIVOTDATA("[Measures].[Suma de $ programados 2016 2]",$BD$152)</f>
        <v>65027535357</v>
      </c>
      <c r="AX134" s="27"/>
      <c r="AY134" s="26">
        <f>+GETPIVOTDATA("[Measures].[Suma de $ ejecutados 2016 2]",$BD$152)</f>
        <v>63591879328</v>
      </c>
      <c r="AZ134" s="22"/>
      <c r="BA134" s="25">
        <f>IFERROR(+AY134/AW134,)</f>
        <v>0.97792233672830631</v>
      </c>
      <c r="BB134" s="19"/>
    </row>
    <row r="135" spans="3:62" ht="5.0999999999999996" customHeight="1" x14ac:dyDescent="0.3">
      <c r="C135"/>
      <c r="D135"/>
      <c r="AT135" s="19"/>
      <c r="AU135" s="20"/>
      <c r="AV135" s="20"/>
      <c r="AW135" s="20"/>
      <c r="AX135" s="20"/>
      <c r="AY135" s="20"/>
      <c r="AZ135" s="22"/>
      <c r="BA135" s="28"/>
      <c r="BB135" s="19"/>
    </row>
    <row r="136" spans="3:62" ht="31.5" customHeight="1" x14ac:dyDescent="0.3">
      <c r="C136"/>
      <c r="D136"/>
      <c r="AT136" s="19"/>
      <c r="AU136" s="60">
        <v>2017</v>
      </c>
      <c r="AV136" s="18"/>
      <c r="AW136" s="26">
        <f>+GETPIVOTDATA("[Measures].[Suma de $ programados 2017 2]",$BD$152)</f>
        <v>151870633891</v>
      </c>
      <c r="AX136" s="27"/>
      <c r="AY136" s="26">
        <f>+GETPIVOTDATA("[Measures].[Suma de $ ejecutados 2017 2]",$BD$152)</f>
        <v>148730892695</v>
      </c>
      <c r="AZ136" s="22"/>
      <c r="BA136" s="25">
        <f>IFERROR(+AY136/AW136,)</f>
        <v>0.979326212608993</v>
      </c>
      <c r="BB136" s="19"/>
    </row>
    <row r="137" spans="3:62" ht="5.0999999999999996" customHeight="1" x14ac:dyDescent="0.3">
      <c r="C137"/>
      <c r="D137"/>
      <c r="AT137" s="19"/>
      <c r="AU137" s="20"/>
      <c r="AV137" s="20"/>
      <c r="AW137" s="20"/>
      <c r="AX137" s="20"/>
      <c r="AY137" s="20"/>
      <c r="AZ137" s="22"/>
      <c r="BA137" s="28"/>
      <c r="BB137" s="19"/>
    </row>
    <row r="138" spans="3:62" ht="31.5" customHeight="1" x14ac:dyDescent="0.3">
      <c r="C138"/>
      <c r="D138"/>
      <c r="AT138" s="19"/>
      <c r="AU138" s="60">
        <v>2018</v>
      </c>
      <c r="AV138" s="18"/>
      <c r="AW138" s="26">
        <f>+GETPIVOTDATA("[Measures].[Suma de $ programados 2018 2]",$BD$152)</f>
        <v>208359322463</v>
      </c>
      <c r="AX138" s="27"/>
      <c r="AY138" s="26">
        <f>+GETPIVOTDATA("[Measures].[Suma de $ ejecutados 2018 2]",$BD$152)</f>
        <v>205345173423</v>
      </c>
      <c r="AZ138" s="22"/>
      <c r="BA138" s="25">
        <f>IFERROR(+AY138/AW138,)</f>
        <v>0.9855338892238179</v>
      </c>
      <c r="BB138" s="19"/>
    </row>
    <row r="139" spans="3:62" ht="5.0999999999999996" customHeight="1" x14ac:dyDescent="0.3">
      <c r="C139"/>
      <c r="D139"/>
      <c r="AT139" s="19"/>
      <c r="AU139" s="20"/>
      <c r="AV139" s="20"/>
      <c r="AW139" s="20"/>
      <c r="AX139" s="20"/>
      <c r="AY139" s="20"/>
      <c r="AZ139" s="22"/>
      <c r="BA139" s="28"/>
      <c r="BB139" s="19"/>
    </row>
    <row r="140" spans="3:62" ht="31.5" customHeight="1" x14ac:dyDescent="0.3">
      <c r="C140"/>
      <c r="D140"/>
      <c r="AT140" s="19"/>
      <c r="AU140" s="60">
        <v>2019</v>
      </c>
      <c r="AV140" s="18"/>
      <c r="AW140" s="26">
        <f>+GETPIVOTDATA("[Measures].[Suma de $ programados 2019 2]",$BD$152)</f>
        <v>278232675964</v>
      </c>
      <c r="AX140" s="27"/>
      <c r="AY140" s="26">
        <f>+GETPIVOTDATA("[Measures].[Suma de $ ejecutados 2019 2]",$BD$152)</f>
        <v>267317953605</v>
      </c>
      <c r="AZ140" s="22"/>
      <c r="BA140" s="25">
        <f>IFERROR(+AY140/AW140,)</f>
        <v>0.96077124183497331</v>
      </c>
      <c r="BB140" s="19"/>
    </row>
    <row r="141" spans="3:62" ht="5.0999999999999996" customHeight="1" x14ac:dyDescent="0.3">
      <c r="C141"/>
      <c r="D141"/>
      <c r="AT141" s="19"/>
      <c r="AU141" s="20"/>
      <c r="AV141" s="20"/>
      <c r="AW141" s="20"/>
      <c r="AX141" s="20"/>
      <c r="AY141" s="26">
        <f t="shared" ref="AY141:AY142" si="0">+GETPIVOTDATA("[Measures].[Suma de $ ejecutados 2019 2]",$BD$152)</f>
        <v>267317953605</v>
      </c>
      <c r="AZ141" s="22"/>
      <c r="BA141" s="311">
        <f t="shared" ref="BA141:BA142" si="1">IFERROR(+AY141/AW141,)</f>
        <v>0</v>
      </c>
      <c r="BB141" s="19"/>
    </row>
    <row r="142" spans="3:62" ht="31.5" customHeight="1" x14ac:dyDescent="0.3">
      <c r="C142"/>
      <c r="D142"/>
      <c r="AT142" s="19"/>
      <c r="AU142" s="60">
        <v>2020</v>
      </c>
      <c r="AV142" s="18"/>
      <c r="AW142" s="26">
        <f>+GETPIVOTDATA("[Measures].[Suma de $ programados 2020 2]",$BD$152)</f>
        <v>245828926000</v>
      </c>
      <c r="AX142" s="27"/>
      <c r="AY142" s="26">
        <f t="shared" si="0"/>
        <v>267317953605</v>
      </c>
      <c r="AZ142" s="22"/>
      <c r="BA142" s="311">
        <f t="shared" si="1"/>
        <v>1.0874145608275569</v>
      </c>
      <c r="BB142" s="19"/>
    </row>
    <row r="143" spans="3:62" ht="5.0999999999999996" customHeight="1" x14ac:dyDescent="0.3">
      <c r="C143"/>
      <c r="D143"/>
      <c r="AT143" s="19"/>
      <c r="AU143" s="19"/>
      <c r="AV143" s="19"/>
      <c r="AW143" s="19"/>
      <c r="AX143" s="19"/>
      <c r="AY143" s="19"/>
      <c r="AZ143" s="19"/>
      <c r="BA143" s="19"/>
      <c r="BB143" s="19"/>
      <c r="BC143" s="76"/>
      <c r="BG143" s="84"/>
      <c r="BH143" s="84"/>
      <c r="BI143" s="19"/>
      <c r="BJ143" s="84"/>
    </row>
    <row r="144" spans="3:62" x14ac:dyDescent="0.3">
      <c r="C144"/>
      <c r="D144"/>
      <c r="BC144" s="76"/>
      <c r="BG144" s="84"/>
      <c r="BH144" s="84"/>
      <c r="BI144" s="19"/>
      <c r="BJ144" s="84"/>
    </row>
    <row r="145" spans="3:68" x14ac:dyDescent="0.3">
      <c r="C145"/>
      <c r="D145"/>
      <c r="BC145" s="76"/>
      <c r="BF145" s="97"/>
      <c r="BG145" s="84"/>
      <c r="BH145" s="84"/>
      <c r="BI145" s="19"/>
      <c r="BJ145" s="84"/>
    </row>
    <row r="146" spans="3:68" x14ac:dyDescent="0.3">
      <c r="C146"/>
      <c r="D146"/>
      <c r="BC146" s="76"/>
      <c r="BD146" s="92"/>
      <c r="BE146" s="97"/>
      <c r="BF146" s="97"/>
      <c r="BG146" s="84"/>
      <c r="BH146" s="84"/>
      <c r="BI146" s="19"/>
      <c r="BJ146" s="84"/>
    </row>
    <row r="147" spans="3:68" s="2" customFormat="1" ht="30.75" x14ac:dyDescent="0.3">
      <c r="R147" s="32"/>
      <c r="S147" s="102"/>
      <c r="T147" s="92"/>
      <c r="U147" s="96"/>
      <c r="V147" s="96"/>
      <c r="W147" s="85"/>
      <c r="X147" s="85"/>
      <c r="Y147" s="32"/>
      <c r="Z147" s="85"/>
      <c r="AA147" s="85"/>
      <c r="AB147" s="32"/>
      <c r="AC147" s="85"/>
      <c r="AD147" s="85"/>
      <c r="AE147" s="32"/>
      <c r="AF147" s="85"/>
      <c r="AG147" s="85"/>
      <c r="AH147" s="32"/>
      <c r="AI147" s="85"/>
      <c r="AJ147" s="32"/>
      <c r="AK147" s="85"/>
      <c r="AL147" s="85"/>
      <c r="AM147" s="89"/>
      <c r="AN147" s="32"/>
      <c r="BC147" s="102"/>
      <c r="BD147" s="2" t="s">
        <v>298</v>
      </c>
      <c r="BE147" s="2" t="s">
        <v>280</v>
      </c>
      <c r="BF147" s="2" t="s">
        <v>281</v>
      </c>
      <c r="BG147" s="2" t="s">
        <v>282</v>
      </c>
      <c r="BH147" s="2" t="s">
        <v>283</v>
      </c>
      <c r="BI147" s="2" t="s">
        <v>284</v>
      </c>
      <c r="BJ147" s="2" t="s">
        <v>285</v>
      </c>
      <c r="BK147" s="2" t="s">
        <v>286</v>
      </c>
      <c r="BL147" s="2" t="s">
        <v>287</v>
      </c>
      <c r="BM147" s="2" t="s">
        <v>299</v>
      </c>
      <c r="BN147"/>
      <c r="BO147"/>
      <c r="BP147"/>
    </row>
    <row r="148" spans="3:68" x14ac:dyDescent="0.3">
      <c r="C148"/>
      <c r="D148"/>
      <c r="BC148" s="76"/>
      <c r="BD148" s="17">
        <v>33564.25</v>
      </c>
      <c r="BE148" s="17">
        <v>8456.7800000000007</v>
      </c>
      <c r="BF148" s="17">
        <v>676984.72</v>
      </c>
      <c r="BG148" s="17">
        <v>675504.97</v>
      </c>
      <c r="BH148" s="17">
        <v>462036.1</v>
      </c>
      <c r="BI148" s="17">
        <v>304436.61</v>
      </c>
      <c r="BJ148" s="17">
        <v>947633.95</v>
      </c>
      <c r="BK148" s="17">
        <v>945327.35</v>
      </c>
      <c r="BL148" s="17">
        <v>50626.8</v>
      </c>
      <c r="BM148" s="17">
        <v>47858.65</v>
      </c>
      <c r="BP148"/>
    </row>
    <row r="149" spans="3:68" x14ac:dyDescent="0.3">
      <c r="C149"/>
      <c r="D149"/>
      <c r="BC149" s="76"/>
      <c r="BG149" s="84"/>
      <c r="BH149" s="84"/>
      <c r="BI149" s="19"/>
      <c r="BJ149" s="84"/>
    </row>
    <row r="150" spans="3:68" x14ac:dyDescent="0.3">
      <c r="C150"/>
      <c r="D150"/>
      <c r="BC150" s="76"/>
      <c r="BG150" s="84"/>
      <c r="BH150" s="84"/>
      <c r="BI150" s="19"/>
      <c r="BJ150" s="84"/>
    </row>
    <row r="151" spans="3:68" x14ac:dyDescent="0.3">
      <c r="C151"/>
      <c r="D151"/>
      <c r="BC151" s="76"/>
      <c r="BG151" s="84"/>
      <c r="BH151" s="84"/>
      <c r="BI151" s="19"/>
      <c r="BJ151" s="84"/>
    </row>
    <row r="152" spans="3:68" s="2" customFormat="1" ht="30.75" x14ac:dyDescent="0.3">
      <c r="R152" s="32"/>
      <c r="S152" s="102"/>
      <c r="T152" s="92"/>
      <c r="U152" s="96"/>
      <c r="V152" s="96"/>
      <c r="W152" s="85"/>
      <c r="X152" s="85"/>
      <c r="Y152" s="32"/>
      <c r="Z152" s="85"/>
      <c r="AA152" s="85"/>
      <c r="AB152" s="32"/>
      <c r="AC152" s="85"/>
      <c r="AD152" s="85"/>
      <c r="AE152" s="32"/>
      <c r="AF152" s="85"/>
      <c r="AG152" s="85"/>
      <c r="AH152" s="32"/>
      <c r="AI152" s="85"/>
      <c r="AJ152" s="32"/>
      <c r="AK152" s="85"/>
      <c r="AL152" s="85"/>
      <c r="AM152" s="89"/>
      <c r="AN152" s="32"/>
      <c r="BC152" s="102"/>
      <c r="BD152" s="2" t="s">
        <v>252</v>
      </c>
      <c r="BE152" s="2" t="s">
        <v>253</v>
      </c>
      <c r="BF152" s="2" t="s">
        <v>254</v>
      </c>
      <c r="BG152" s="2" t="s">
        <v>255</v>
      </c>
      <c r="BH152" s="2" t="s">
        <v>256</v>
      </c>
      <c r="BI152" s="2" t="s">
        <v>257</v>
      </c>
      <c r="BJ152" s="2" t="s">
        <v>258</v>
      </c>
      <c r="BK152" s="2" t="s">
        <v>259</v>
      </c>
      <c r="BL152" s="2" t="s">
        <v>260</v>
      </c>
      <c r="BM152" s="2" t="s">
        <v>261</v>
      </c>
      <c r="BN152" s="2" t="s">
        <v>288</v>
      </c>
      <c r="BO152" s="2" t="s">
        <v>289</v>
      </c>
      <c r="BP152" s="145" t="s">
        <v>268</v>
      </c>
    </row>
    <row r="153" spans="3:68" x14ac:dyDescent="0.3">
      <c r="C153"/>
      <c r="D153"/>
      <c r="BC153" s="76"/>
      <c r="BD153" s="5">
        <v>65027535357</v>
      </c>
      <c r="BE153" s="5">
        <v>63591879328</v>
      </c>
      <c r="BF153" s="5">
        <v>151870633891</v>
      </c>
      <c r="BG153" s="5">
        <v>148730892695</v>
      </c>
      <c r="BH153" s="5">
        <v>208359322463</v>
      </c>
      <c r="BI153" s="5">
        <v>205345173423</v>
      </c>
      <c r="BJ153" s="5">
        <v>278232675964</v>
      </c>
      <c r="BK153" s="5">
        <v>267317953605</v>
      </c>
      <c r="BL153" s="5">
        <v>245828926000</v>
      </c>
      <c r="BM153" s="5">
        <v>81672869105</v>
      </c>
      <c r="BN153" s="5">
        <v>949319093675</v>
      </c>
      <c r="BO153" s="5">
        <v>766658768156</v>
      </c>
      <c r="BP153" s="144">
        <v>20.600117295329341</v>
      </c>
    </row>
    <row r="154" spans="3:68" x14ac:dyDescent="0.3">
      <c r="C154"/>
      <c r="D154"/>
      <c r="BC154" s="76"/>
      <c r="BG154" s="84"/>
      <c r="BH154" s="84"/>
      <c r="BI154" s="19"/>
      <c r="BJ154" s="84"/>
    </row>
    <row r="155" spans="3:68" x14ac:dyDescent="0.3">
      <c r="C155"/>
      <c r="D155"/>
      <c r="BC155" s="76"/>
      <c r="BG155" s="84"/>
      <c r="BH155" s="84"/>
      <c r="BI155" s="19"/>
      <c r="BJ155" s="84"/>
    </row>
    <row r="156" spans="3:68" x14ac:dyDescent="0.3">
      <c r="C156"/>
      <c r="D156"/>
      <c r="BC156" s="76"/>
      <c r="BG156" s="84"/>
      <c r="BH156" s="84"/>
      <c r="BI156" s="19"/>
      <c r="BJ156" s="84"/>
    </row>
    <row r="157" spans="3:68" x14ac:dyDescent="0.3">
      <c r="C157"/>
      <c r="D157"/>
      <c r="BC157" s="76"/>
      <c r="BE157" s="16" t="s">
        <v>177</v>
      </c>
      <c r="BF157" s="16" t="s">
        <v>244</v>
      </c>
      <c r="BG157" s="16" t="s">
        <v>243</v>
      </c>
    </row>
    <row r="158" spans="3:68" x14ac:dyDescent="0.3">
      <c r="C158"/>
      <c r="D158"/>
      <c r="BC158" s="76"/>
      <c r="BE158">
        <v>223</v>
      </c>
      <c r="BF158">
        <v>1032</v>
      </c>
      <c r="BG158" t="s">
        <v>142</v>
      </c>
    </row>
    <row r="159" spans="3:68" x14ac:dyDescent="0.3">
      <c r="C159"/>
      <c r="D159"/>
      <c r="BC159" s="76"/>
      <c r="BE159" t="s">
        <v>433</v>
      </c>
    </row>
    <row r="160" spans="3:68" x14ac:dyDescent="0.3">
      <c r="C160"/>
      <c r="D160"/>
      <c r="BC160" s="76"/>
      <c r="BE160">
        <v>224</v>
      </c>
      <c r="BF160">
        <v>1032</v>
      </c>
      <c r="BG160" t="s">
        <v>142</v>
      </c>
    </row>
    <row r="161" spans="3:72" x14ac:dyDescent="0.3">
      <c r="C161"/>
      <c r="D161"/>
      <c r="BC161" s="76"/>
      <c r="BE161" t="s">
        <v>434</v>
      </c>
    </row>
    <row r="162" spans="3:72" x14ac:dyDescent="0.3">
      <c r="C162"/>
      <c r="D162"/>
      <c r="BC162" s="76"/>
      <c r="BD162" s="92"/>
      <c r="BE162">
        <v>231</v>
      </c>
      <c r="BF162">
        <v>1032</v>
      </c>
      <c r="BG162" t="s">
        <v>142</v>
      </c>
    </row>
    <row r="163" spans="3:72" x14ac:dyDescent="0.3">
      <c r="C163"/>
      <c r="D163"/>
      <c r="BC163" s="76"/>
      <c r="BD163" s="92"/>
      <c r="BE163" t="s">
        <v>435</v>
      </c>
    </row>
    <row r="164" spans="3:72" x14ac:dyDescent="0.3">
      <c r="C164"/>
      <c r="D164"/>
      <c r="BC164" s="76"/>
      <c r="BD164" s="92"/>
      <c r="BE164">
        <v>232</v>
      </c>
      <c r="BF164">
        <v>1032</v>
      </c>
      <c r="BG164" t="s">
        <v>142</v>
      </c>
    </row>
    <row r="165" spans="3:72" x14ac:dyDescent="0.3">
      <c r="C165"/>
      <c r="D165"/>
      <c r="BC165" s="76"/>
      <c r="BD165" s="92"/>
      <c r="BE165" t="s">
        <v>436</v>
      </c>
    </row>
    <row r="166" spans="3:72" x14ac:dyDescent="0.3">
      <c r="C166"/>
      <c r="D166"/>
      <c r="BC166" s="76"/>
      <c r="BD166" s="92"/>
      <c r="BE166">
        <v>233</v>
      </c>
      <c r="BF166">
        <v>1032</v>
      </c>
      <c r="BG166" t="s">
        <v>142</v>
      </c>
    </row>
    <row r="167" spans="3:72" x14ac:dyDescent="0.3">
      <c r="C167"/>
      <c r="D167"/>
      <c r="BC167" s="76"/>
      <c r="BD167" s="92"/>
      <c r="BE167" t="s">
        <v>437</v>
      </c>
    </row>
    <row r="168" spans="3:72" x14ac:dyDescent="0.3">
      <c r="C168"/>
      <c r="D168"/>
      <c r="BC168" s="76"/>
      <c r="BD168" s="92"/>
      <c r="BE168">
        <v>240</v>
      </c>
      <c r="BF168">
        <v>1032</v>
      </c>
      <c r="BG168" t="s">
        <v>142</v>
      </c>
      <c r="BL168" s="33"/>
      <c r="BM168" s="34"/>
      <c r="BN168" s="34"/>
      <c r="BO168" s="35"/>
      <c r="BP168" s="35"/>
      <c r="BQ168" s="35"/>
      <c r="BR168" s="33"/>
      <c r="BS168" s="19"/>
      <c r="BT168" s="19"/>
    </row>
    <row r="169" spans="3:72" ht="25.5" x14ac:dyDescent="0.3">
      <c r="C169"/>
      <c r="D169"/>
      <c r="BC169" s="76"/>
      <c r="BD169" s="92"/>
      <c r="BE169" t="s">
        <v>438</v>
      </c>
      <c r="BL169" s="33"/>
      <c r="BM169" s="408">
        <f>+BE158</f>
        <v>223</v>
      </c>
      <c r="BN169" s="408"/>
      <c r="BO169" s="408"/>
      <c r="BP169" s="408"/>
      <c r="BQ169" s="408"/>
      <c r="BR169" s="408"/>
      <c r="BS169" s="408"/>
      <c r="BT169" s="19"/>
    </row>
    <row r="170" spans="3:72" x14ac:dyDescent="0.3">
      <c r="C170"/>
      <c r="D170"/>
      <c r="BC170" s="76"/>
      <c r="BD170" s="92"/>
      <c r="BL170" s="33"/>
      <c r="BM170" s="42"/>
      <c r="BN170" s="42"/>
      <c r="BO170" s="42"/>
      <c r="BP170" s="42"/>
      <c r="BQ170" s="42"/>
      <c r="BR170" s="19"/>
      <c r="BS170" s="19"/>
      <c r="BT170" s="19"/>
    </row>
    <row r="171" spans="3:72" ht="5.0999999999999996" customHeight="1" x14ac:dyDescent="0.3">
      <c r="C171"/>
      <c r="D171"/>
      <c r="AY171" s="19"/>
      <c r="BC171" s="76"/>
      <c r="BD171" s="92"/>
      <c r="BL171" s="33"/>
      <c r="BM171" s="407">
        <f>+BF158</f>
        <v>1032</v>
      </c>
      <c r="BN171" s="407"/>
      <c r="BO171" s="407"/>
      <c r="BP171" s="407"/>
      <c r="BQ171" s="407"/>
      <c r="BR171" s="407"/>
      <c r="BS171" s="407"/>
      <c r="BT171" s="19"/>
    </row>
    <row r="172" spans="3:72" x14ac:dyDescent="0.3">
      <c r="C172"/>
      <c r="D172"/>
      <c r="BC172" s="76"/>
      <c r="BD172" s="92"/>
      <c r="BL172" s="33"/>
      <c r="BM172" s="407"/>
      <c r="BN172" s="407"/>
      <c r="BO172" s="407"/>
      <c r="BP172" s="407"/>
      <c r="BQ172" s="407"/>
      <c r="BR172" s="407"/>
      <c r="BS172" s="407"/>
      <c r="BT172" s="19"/>
    </row>
    <row r="173" spans="3:72" ht="5.0999999999999996" customHeight="1" x14ac:dyDescent="0.3">
      <c r="C173"/>
      <c r="D173"/>
      <c r="AU173" s="19"/>
      <c r="AY173" s="19"/>
      <c r="BC173" s="76"/>
      <c r="BD173" s="92"/>
      <c r="BL173" s="33"/>
      <c r="BM173" s="407"/>
      <c r="BN173" s="407"/>
      <c r="BO173" s="407"/>
      <c r="BP173" s="407"/>
      <c r="BQ173" s="407"/>
      <c r="BR173" s="407"/>
      <c r="BS173" s="407"/>
      <c r="BT173" s="19"/>
    </row>
    <row r="174" spans="3:72" ht="23.25" customHeight="1" x14ac:dyDescent="0.3">
      <c r="C174"/>
      <c r="D174"/>
      <c r="BC174" s="76"/>
      <c r="BD174" s="92"/>
      <c r="BL174" s="19"/>
      <c r="BM174" s="19"/>
      <c r="BN174" s="33"/>
      <c r="BO174" s="33"/>
      <c r="BP174" s="33"/>
      <c r="BQ174" s="33"/>
      <c r="BR174" s="33"/>
      <c r="BS174" s="33"/>
      <c r="BT174" s="33"/>
    </row>
    <row r="175" spans="3:72" ht="23.25" customHeight="1" x14ac:dyDescent="0.3">
      <c r="C175"/>
      <c r="D175"/>
      <c r="BC175" s="76"/>
      <c r="BD175" s="92"/>
      <c r="BL175" s="19"/>
      <c r="BM175" s="36" t="str">
        <f>+BG158</f>
        <v>Gestión y control de tránsito y transporte</v>
      </c>
      <c r="BO175" s="403">
        <f>+BH158</f>
        <v>0</v>
      </c>
      <c r="BP175" s="403"/>
      <c r="BQ175" s="403"/>
      <c r="BR175" s="403"/>
      <c r="BS175" s="403"/>
      <c r="BT175" s="19"/>
    </row>
    <row r="176" spans="3:72" ht="23.25" customHeight="1" x14ac:dyDescent="0.3">
      <c r="C176"/>
      <c r="D176"/>
      <c r="BC176" s="76"/>
      <c r="BD176" s="92"/>
      <c r="BL176" s="19"/>
      <c r="BM176" s="38"/>
      <c r="BN176" s="19"/>
      <c r="BO176" s="404"/>
      <c r="BP176" s="404"/>
      <c r="BQ176" s="404"/>
      <c r="BR176" s="404"/>
      <c r="BS176" s="404"/>
      <c r="BT176" s="19"/>
    </row>
    <row r="177" spans="3:72" ht="5.0999999999999996" customHeight="1" x14ac:dyDescent="0.3">
      <c r="C177"/>
      <c r="D177"/>
      <c r="AU177" s="19"/>
      <c r="AY177" s="33"/>
      <c r="BC177" s="76"/>
      <c r="BD177" s="92"/>
      <c r="BL177" s="19"/>
      <c r="BM177" s="39">
        <f>+BI158</f>
        <v>0</v>
      </c>
      <c r="BO177" s="405">
        <f>+BJ158</f>
        <v>0</v>
      </c>
      <c r="BP177" s="405"/>
      <c r="BQ177" s="405"/>
      <c r="BR177" s="405"/>
      <c r="BS177" s="405"/>
      <c r="BT177" s="19"/>
    </row>
    <row r="178" spans="3:72" ht="29.25" customHeight="1" x14ac:dyDescent="0.3">
      <c r="C178"/>
      <c r="D178"/>
      <c r="AY178" s="33"/>
      <c r="BC178" s="76"/>
      <c r="BD178" s="92"/>
      <c r="BL178" s="19"/>
      <c r="BM178" s="38"/>
      <c r="BN178" s="19"/>
      <c r="BO178" s="404"/>
      <c r="BP178" s="404"/>
      <c r="BQ178" s="404"/>
      <c r="BR178" s="404"/>
      <c r="BS178" s="404"/>
      <c r="BT178" s="19"/>
    </row>
    <row r="179" spans="3:72" ht="4.5" customHeight="1" x14ac:dyDescent="0.3">
      <c r="C179"/>
      <c r="D179"/>
      <c r="AY179" s="33"/>
      <c r="BC179" s="76"/>
      <c r="BD179" s="92"/>
      <c r="BL179" s="19"/>
      <c r="BM179" s="40">
        <f>+BK158</f>
        <v>0</v>
      </c>
      <c r="BO179" s="406">
        <f>+BL158</f>
        <v>0</v>
      </c>
      <c r="BP179" s="406"/>
      <c r="BQ179" s="406"/>
      <c r="BR179" s="406"/>
      <c r="BS179" s="406"/>
      <c r="BT179" s="19"/>
    </row>
    <row r="180" spans="3:72" ht="29.25" customHeight="1" x14ac:dyDescent="0.3">
      <c r="C180"/>
      <c r="D180"/>
      <c r="AY180" s="33"/>
      <c r="BC180" s="76"/>
      <c r="BD180" s="92"/>
      <c r="BL180" s="19"/>
      <c r="BM180" s="19"/>
      <c r="BN180" s="19"/>
      <c r="BO180" s="19"/>
      <c r="BP180" s="19"/>
      <c r="BQ180" s="19"/>
      <c r="BR180" s="19"/>
      <c r="BS180" s="19"/>
      <c r="BT180" s="19"/>
    </row>
    <row r="181" spans="3:72" ht="5.0999999999999996" customHeight="1" x14ac:dyDescent="0.3">
      <c r="C181"/>
      <c r="D181"/>
      <c r="AY181" s="33"/>
      <c r="BC181" s="76"/>
      <c r="BD181" s="92"/>
    </row>
    <row r="182" spans="3:72" ht="46.5" customHeight="1" x14ac:dyDescent="0.3">
      <c r="C182"/>
      <c r="D182"/>
      <c r="AY182" s="33"/>
      <c r="BC182" s="76"/>
      <c r="BD182" s="92"/>
    </row>
    <row r="183" spans="3:72" ht="5.0999999999999996" customHeight="1" x14ac:dyDescent="0.3">
      <c r="C183"/>
      <c r="D183"/>
      <c r="AY183" s="19"/>
      <c r="BC183" s="76"/>
      <c r="BD183" s="92"/>
    </row>
    <row r="184" spans="3:72" x14ac:dyDescent="0.3">
      <c r="C184"/>
      <c r="D184"/>
      <c r="AX184" s="19"/>
      <c r="BC184" s="76"/>
      <c r="BD184" s="92"/>
    </row>
    <row r="185" spans="3:72" x14ac:dyDescent="0.3">
      <c r="C185"/>
      <c r="D185"/>
      <c r="BC185" s="76"/>
      <c r="BD185" s="92"/>
    </row>
    <row r="186" spans="3:72" x14ac:dyDescent="0.3">
      <c r="C186"/>
      <c r="D186"/>
      <c r="BC186" s="76"/>
      <c r="BD186" s="92"/>
    </row>
    <row r="187" spans="3:72" x14ac:dyDescent="0.3">
      <c r="C187"/>
      <c r="D187"/>
      <c r="BC187" s="76"/>
      <c r="BD187" s="92"/>
    </row>
    <row r="188" spans="3:72" x14ac:dyDescent="0.3">
      <c r="C188"/>
      <c r="D188"/>
      <c r="BC188" s="76"/>
      <c r="BD188" s="92"/>
    </row>
    <row r="189" spans="3:72" x14ac:dyDescent="0.3">
      <c r="C189"/>
      <c r="D189"/>
      <c r="BC189" s="76"/>
      <c r="BD189" s="92"/>
    </row>
    <row r="190" spans="3:72" x14ac:dyDescent="0.3">
      <c r="C190"/>
      <c r="D190"/>
      <c r="BC190" s="76"/>
      <c r="BD190" s="92"/>
    </row>
    <row r="191" spans="3:72" x14ac:dyDescent="0.3">
      <c r="C191"/>
      <c r="D191"/>
      <c r="BC191" s="76"/>
      <c r="BD191" s="92"/>
    </row>
    <row r="192" spans="3:72" x14ac:dyDescent="0.3">
      <c r="C192"/>
      <c r="D192"/>
      <c r="BC192" s="76"/>
      <c r="BD192" s="92"/>
    </row>
    <row r="193" spans="3:56" x14ac:dyDescent="0.3">
      <c r="C193"/>
      <c r="D193"/>
      <c r="BC193" s="76"/>
      <c r="BD193" s="92"/>
    </row>
    <row r="194" spans="3:56" x14ac:dyDescent="0.3">
      <c r="C194"/>
      <c r="D194"/>
      <c r="BC194" s="76"/>
      <c r="BD194" s="92"/>
    </row>
    <row r="195" spans="3:56" x14ac:dyDescent="0.3">
      <c r="C195"/>
      <c r="D195"/>
      <c r="BC195" s="76"/>
      <c r="BD195" s="92"/>
    </row>
    <row r="196" spans="3:56" x14ac:dyDescent="0.3">
      <c r="C196"/>
      <c r="D196"/>
      <c r="BC196" s="76"/>
      <c r="BD196" s="92"/>
    </row>
    <row r="197" spans="3:56" x14ac:dyDescent="0.3">
      <c r="C197"/>
      <c r="D197"/>
      <c r="BC197" s="76"/>
      <c r="BD197" s="92"/>
    </row>
    <row r="198" spans="3:56" x14ac:dyDescent="0.3">
      <c r="C198"/>
      <c r="D198"/>
      <c r="BC198" s="76"/>
      <c r="BD198" s="92"/>
    </row>
    <row r="199" spans="3:56" x14ac:dyDescent="0.3">
      <c r="C199"/>
      <c r="D199"/>
      <c r="BC199" s="76"/>
      <c r="BD199" s="92"/>
    </row>
    <row r="200" spans="3:56" x14ac:dyDescent="0.3">
      <c r="C200"/>
      <c r="D200"/>
      <c r="BC200" s="76"/>
      <c r="BD200" s="92"/>
    </row>
    <row r="201" spans="3:56" x14ac:dyDescent="0.3">
      <c r="C201"/>
      <c r="D201"/>
      <c r="BC201" s="76"/>
      <c r="BD201" s="92"/>
    </row>
    <row r="202" spans="3:56" x14ac:dyDescent="0.3">
      <c r="C202"/>
      <c r="D202"/>
      <c r="BC202" s="76"/>
      <c r="BD202" s="92"/>
    </row>
    <row r="203" spans="3:56" x14ac:dyDescent="0.3">
      <c r="C203"/>
      <c r="D203"/>
      <c r="BC203" s="76"/>
      <c r="BD203" s="92"/>
    </row>
    <row r="204" spans="3:56" x14ac:dyDescent="0.3">
      <c r="C204"/>
      <c r="D204"/>
      <c r="BC204" s="76"/>
      <c r="BD204" s="92"/>
    </row>
    <row r="205" spans="3:56" x14ac:dyDescent="0.3">
      <c r="C205"/>
      <c r="D205"/>
      <c r="BC205" s="76"/>
      <c r="BD205" s="92"/>
    </row>
    <row r="206" spans="3:56" x14ac:dyDescent="0.3">
      <c r="C206"/>
      <c r="D206"/>
      <c r="BC206" s="76"/>
      <c r="BD206" s="92"/>
    </row>
    <row r="207" spans="3:56" x14ac:dyDescent="0.3">
      <c r="C207"/>
      <c r="D207"/>
      <c r="BC207" s="76"/>
      <c r="BD207" s="92"/>
    </row>
    <row r="208" spans="3:56" x14ac:dyDescent="0.3">
      <c r="C208"/>
      <c r="D208"/>
      <c r="BC208" s="76"/>
      <c r="BD208" s="92"/>
    </row>
    <row r="209" spans="3:56" x14ac:dyDescent="0.3">
      <c r="C209"/>
      <c r="D209"/>
      <c r="BC209" s="76"/>
      <c r="BD209" s="92"/>
    </row>
    <row r="210" spans="3:56" x14ac:dyDescent="0.3">
      <c r="C210"/>
      <c r="D210"/>
      <c r="BC210" s="76"/>
      <c r="BD210" s="92"/>
    </row>
    <row r="211" spans="3:56" x14ac:dyDescent="0.3">
      <c r="C211"/>
      <c r="D211"/>
      <c r="BC211" s="76"/>
      <c r="BD211" s="92"/>
    </row>
    <row r="212" spans="3:56" x14ac:dyDescent="0.3">
      <c r="C212"/>
      <c r="D212"/>
      <c r="BC212" s="76"/>
      <c r="BD212" s="92"/>
    </row>
    <row r="213" spans="3:56" x14ac:dyDescent="0.3">
      <c r="C213"/>
      <c r="D213"/>
      <c r="BC213" s="76"/>
      <c r="BD213" s="92"/>
    </row>
    <row r="214" spans="3:56" x14ac:dyDescent="0.3">
      <c r="C214"/>
      <c r="D214"/>
      <c r="BC214" s="76"/>
      <c r="BD214" s="92"/>
    </row>
    <row r="215" spans="3:56" x14ac:dyDescent="0.3">
      <c r="C215"/>
      <c r="D215"/>
      <c r="BC215" s="76"/>
      <c r="BD215" s="92"/>
    </row>
    <row r="216" spans="3:56" x14ac:dyDescent="0.3">
      <c r="C216"/>
      <c r="D216"/>
      <c r="BC216" s="76"/>
      <c r="BD216" s="92"/>
    </row>
    <row r="217" spans="3:56" x14ac:dyDescent="0.3">
      <c r="C217"/>
      <c r="D217"/>
      <c r="BC217" s="76"/>
      <c r="BD217" s="92"/>
    </row>
    <row r="218" spans="3:56" x14ac:dyDescent="0.3">
      <c r="C218"/>
      <c r="D218"/>
      <c r="BC218" s="76"/>
      <c r="BD218" s="92"/>
    </row>
    <row r="219" spans="3:56" x14ac:dyDescent="0.3">
      <c r="C219"/>
      <c r="D219"/>
      <c r="BC219" s="76"/>
      <c r="BD219" s="92"/>
    </row>
    <row r="220" spans="3:56" x14ac:dyDescent="0.3">
      <c r="C220"/>
      <c r="D220"/>
      <c r="BC220" s="76"/>
      <c r="BD220" s="92"/>
    </row>
    <row r="221" spans="3:56" x14ac:dyDescent="0.3">
      <c r="C221"/>
      <c r="D221"/>
      <c r="BC221" s="76"/>
      <c r="BD221" s="92"/>
    </row>
    <row r="222" spans="3:56" x14ac:dyDescent="0.3">
      <c r="C222"/>
      <c r="D222"/>
      <c r="BC222" s="76"/>
      <c r="BD222" s="92"/>
    </row>
    <row r="223" spans="3:56" x14ac:dyDescent="0.3">
      <c r="C223"/>
      <c r="D223"/>
      <c r="BC223" s="76"/>
      <c r="BD223" s="92"/>
    </row>
    <row r="224" spans="3:56" x14ac:dyDescent="0.3">
      <c r="C224"/>
      <c r="D224"/>
      <c r="BC224" s="76"/>
      <c r="BD224" s="92"/>
    </row>
    <row r="225" spans="3:56" x14ac:dyDescent="0.3">
      <c r="C225"/>
      <c r="D225"/>
      <c r="BC225" s="76"/>
      <c r="BD225" s="92"/>
    </row>
    <row r="226" spans="3:56" x14ac:dyDescent="0.3">
      <c r="C226"/>
      <c r="D226"/>
      <c r="BC226" s="76"/>
      <c r="BD226" s="92"/>
    </row>
    <row r="227" spans="3:56" x14ac:dyDescent="0.3">
      <c r="C227"/>
      <c r="D227"/>
      <c r="BC227" s="76"/>
      <c r="BD227" s="92"/>
    </row>
    <row r="228" spans="3:56" x14ac:dyDescent="0.3">
      <c r="C228"/>
      <c r="D228"/>
      <c r="BC228" s="76"/>
      <c r="BD228" s="92"/>
    </row>
    <row r="229" spans="3:56" x14ac:dyDescent="0.3">
      <c r="C229"/>
      <c r="D229"/>
      <c r="BC229" s="76"/>
      <c r="BD229" s="92"/>
    </row>
    <row r="230" spans="3:56" x14ac:dyDescent="0.3">
      <c r="C230"/>
      <c r="D230"/>
      <c r="BC230" s="76"/>
      <c r="BD230" s="92"/>
    </row>
    <row r="231" spans="3:56" x14ac:dyDescent="0.3">
      <c r="C231"/>
      <c r="D231"/>
      <c r="BC231" s="76"/>
      <c r="BD231" s="92"/>
    </row>
    <row r="232" spans="3:56" x14ac:dyDescent="0.3">
      <c r="C232"/>
      <c r="D232"/>
      <c r="BC232" s="76"/>
      <c r="BD232" s="92"/>
    </row>
    <row r="233" spans="3:56" x14ac:dyDescent="0.3">
      <c r="C233"/>
      <c r="D233"/>
      <c r="BC233" s="76"/>
      <c r="BD233" s="92"/>
    </row>
    <row r="234" spans="3:56" x14ac:dyDescent="0.3">
      <c r="C234"/>
      <c r="D234"/>
      <c r="BC234" s="76"/>
      <c r="BD234" s="92"/>
    </row>
    <row r="235" spans="3:56" x14ac:dyDescent="0.3">
      <c r="C235"/>
      <c r="D235"/>
      <c r="BC235" s="76"/>
      <c r="BD235" s="92"/>
    </row>
    <row r="236" spans="3:56" x14ac:dyDescent="0.3">
      <c r="C236"/>
      <c r="D236"/>
      <c r="BC236" s="76"/>
      <c r="BD236" s="92"/>
    </row>
    <row r="237" spans="3:56" x14ac:dyDescent="0.3">
      <c r="C237"/>
      <c r="D237"/>
      <c r="BC237" s="76"/>
      <c r="BD237" s="92"/>
    </row>
    <row r="238" spans="3:56" x14ac:dyDescent="0.3">
      <c r="C238"/>
      <c r="D238"/>
      <c r="BC238" s="76"/>
      <c r="BD238" s="92"/>
    </row>
    <row r="239" spans="3:56" x14ac:dyDescent="0.3">
      <c r="C239"/>
      <c r="D239"/>
      <c r="BC239" s="76"/>
      <c r="BD239" s="92"/>
    </row>
    <row r="240" spans="3:56" x14ac:dyDescent="0.3">
      <c r="C240"/>
      <c r="D240"/>
      <c r="BC240" s="76"/>
      <c r="BD240" s="92"/>
    </row>
    <row r="241" spans="3:56" x14ac:dyDescent="0.3">
      <c r="C241"/>
      <c r="D241"/>
      <c r="BC241" s="76"/>
      <c r="BD241" s="92"/>
    </row>
    <row r="242" spans="3:56" x14ac:dyDescent="0.3">
      <c r="C242"/>
      <c r="D242"/>
      <c r="BC242" s="76"/>
      <c r="BD242" s="92"/>
    </row>
    <row r="243" spans="3:56" x14ac:dyDescent="0.3">
      <c r="C243"/>
      <c r="D243"/>
      <c r="BC243" s="76"/>
      <c r="BD243" s="92"/>
    </row>
    <row r="244" spans="3:56" x14ac:dyDescent="0.3">
      <c r="C244"/>
      <c r="D244"/>
      <c r="BC244" s="76"/>
      <c r="BD244" s="92"/>
    </row>
    <row r="245" spans="3:56" x14ac:dyDescent="0.3">
      <c r="C245"/>
      <c r="D245"/>
      <c r="BC245" s="76"/>
      <c r="BD245" s="92"/>
    </row>
    <row r="246" spans="3:56" x14ac:dyDescent="0.3">
      <c r="C246"/>
      <c r="D246"/>
      <c r="BC246" s="76"/>
      <c r="BD246" s="92"/>
    </row>
    <row r="247" spans="3:56" x14ac:dyDescent="0.3">
      <c r="C247"/>
      <c r="D247"/>
      <c r="BC247" s="76"/>
      <c r="BD247" s="92"/>
    </row>
    <row r="248" spans="3:56" x14ac:dyDescent="0.3">
      <c r="C248"/>
      <c r="D248"/>
    </row>
    <row r="249" spans="3:56" x14ac:dyDescent="0.3">
      <c r="C249"/>
      <c r="D249"/>
    </row>
    <row r="250" spans="3:56" x14ac:dyDescent="0.3">
      <c r="C250"/>
      <c r="D250"/>
    </row>
    <row r="251" spans="3:56" x14ac:dyDescent="0.3">
      <c r="C251"/>
      <c r="D251"/>
    </row>
    <row r="252" spans="3:56" x14ac:dyDescent="0.3">
      <c r="C252"/>
      <c r="D252"/>
    </row>
    <row r="253" spans="3:56" x14ac:dyDescent="0.3">
      <c r="C253"/>
      <c r="D253"/>
    </row>
    <row r="254" spans="3:56" x14ac:dyDescent="0.3">
      <c r="C254"/>
      <c r="D254"/>
    </row>
    <row r="255" spans="3:56" x14ac:dyDescent="0.3">
      <c r="C255"/>
      <c r="D255"/>
    </row>
    <row r="256" spans="3:56" x14ac:dyDescent="0.3">
      <c r="C256"/>
      <c r="D256"/>
    </row>
    <row r="257" spans="3:4" x14ac:dyDescent="0.3">
      <c r="C257"/>
      <c r="D257"/>
    </row>
    <row r="258" spans="3:4" x14ac:dyDescent="0.3">
      <c r="C258"/>
      <c r="D258"/>
    </row>
    <row r="259" spans="3:4" x14ac:dyDescent="0.3">
      <c r="C259"/>
      <c r="D259"/>
    </row>
    <row r="260" spans="3:4" x14ac:dyDescent="0.3">
      <c r="C260"/>
      <c r="D260"/>
    </row>
    <row r="261" spans="3:4" x14ac:dyDescent="0.3">
      <c r="C261"/>
      <c r="D261"/>
    </row>
    <row r="262" spans="3:4" x14ac:dyDescent="0.3">
      <c r="C262"/>
      <c r="D262"/>
    </row>
    <row r="263" spans="3:4" x14ac:dyDescent="0.3">
      <c r="C263"/>
      <c r="D263"/>
    </row>
    <row r="264" spans="3:4" x14ac:dyDescent="0.3">
      <c r="C264"/>
      <c r="D264"/>
    </row>
    <row r="265" spans="3:4" x14ac:dyDescent="0.3">
      <c r="C265"/>
      <c r="D265"/>
    </row>
    <row r="266" spans="3:4" x14ac:dyDescent="0.3">
      <c r="C266"/>
      <c r="D266"/>
    </row>
    <row r="267" spans="3:4" x14ac:dyDescent="0.3">
      <c r="C267"/>
      <c r="D267"/>
    </row>
    <row r="268" spans="3:4" x14ac:dyDescent="0.3">
      <c r="C268"/>
      <c r="D268"/>
    </row>
    <row r="269" spans="3:4" x14ac:dyDescent="0.3">
      <c r="C269"/>
      <c r="D269"/>
    </row>
    <row r="270" spans="3:4" x14ac:dyDescent="0.3">
      <c r="C270"/>
      <c r="D270"/>
    </row>
    <row r="271" spans="3:4" x14ac:dyDescent="0.3">
      <c r="C271"/>
      <c r="D271"/>
    </row>
    <row r="272" spans="3:4" x14ac:dyDescent="0.3">
      <c r="C272"/>
      <c r="D272"/>
    </row>
    <row r="273" spans="3:4" x14ac:dyDescent="0.3">
      <c r="C273"/>
      <c r="D273"/>
    </row>
    <row r="274" spans="3:4" x14ac:dyDescent="0.3">
      <c r="C274"/>
      <c r="D274"/>
    </row>
    <row r="275" spans="3:4" x14ac:dyDescent="0.3">
      <c r="C275"/>
      <c r="D275"/>
    </row>
    <row r="276" spans="3:4" x14ac:dyDescent="0.3">
      <c r="C276"/>
      <c r="D276"/>
    </row>
    <row r="277" spans="3:4" x14ac:dyDescent="0.3">
      <c r="C277"/>
      <c r="D277"/>
    </row>
    <row r="278" spans="3:4" x14ac:dyDescent="0.3">
      <c r="C278"/>
      <c r="D278"/>
    </row>
    <row r="279" spans="3:4" x14ac:dyDescent="0.3">
      <c r="C279"/>
      <c r="D279"/>
    </row>
    <row r="280" spans="3:4" x14ac:dyDescent="0.3">
      <c r="C280"/>
      <c r="D280"/>
    </row>
    <row r="281" spans="3:4" x14ac:dyDescent="0.3">
      <c r="C281"/>
      <c r="D281"/>
    </row>
    <row r="282" spans="3:4" x14ac:dyDescent="0.3">
      <c r="C282"/>
      <c r="D282"/>
    </row>
    <row r="283" spans="3:4" x14ac:dyDescent="0.3">
      <c r="C283"/>
      <c r="D283"/>
    </row>
    <row r="284" spans="3:4" x14ac:dyDescent="0.3">
      <c r="C284"/>
      <c r="D284"/>
    </row>
    <row r="285" spans="3:4" x14ac:dyDescent="0.3">
      <c r="C285"/>
      <c r="D285"/>
    </row>
    <row r="286" spans="3:4" x14ac:dyDescent="0.3">
      <c r="C286"/>
      <c r="D286"/>
    </row>
    <row r="287" spans="3:4" x14ac:dyDescent="0.3">
      <c r="C287"/>
      <c r="D287"/>
    </row>
    <row r="288" spans="3:4" x14ac:dyDescent="0.3">
      <c r="C288"/>
      <c r="D288"/>
    </row>
    <row r="289" spans="3:4" x14ac:dyDescent="0.3">
      <c r="C289"/>
      <c r="D289"/>
    </row>
    <row r="290" spans="3:4" x14ac:dyDescent="0.3">
      <c r="C290"/>
      <c r="D290"/>
    </row>
    <row r="291" spans="3:4" x14ac:dyDescent="0.3">
      <c r="C291"/>
      <c r="D291"/>
    </row>
    <row r="292" spans="3:4" x14ac:dyDescent="0.3">
      <c r="C292"/>
      <c r="D292"/>
    </row>
    <row r="293" spans="3:4" x14ac:dyDescent="0.3">
      <c r="C293"/>
      <c r="D293"/>
    </row>
    <row r="294" spans="3:4" x14ac:dyDescent="0.3">
      <c r="C294"/>
      <c r="D294"/>
    </row>
    <row r="295" spans="3:4" x14ac:dyDescent="0.3">
      <c r="C295"/>
      <c r="D295"/>
    </row>
    <row r="296" spans="3:4" x14ac:dyDescent="0.3">
      <c r="C296"/>
      <c r="D296"/>
    </row>
    <row r="297" spans="3:4" x14ac:dyDescent="0.3">
      <c r="C297"/>
      <c r="D297"/>
    </row>
    <row r="298" spans="3:4" x14ac:dyDescent="0.3">
      <c r="C298"/>
      <c r="D298"/>
    </row>
    <row r="299" spans="3:4" x14ac:dyDescent="0.3">
      <c r="C299"/>
      <c r="D299"/>
    </row>
    <row r="300" spans="3:4" x14ac:dyDescent="0.3">
      <c r="C300"/>
      <c r="D300"/>
    </row>
    <row r="301" spans="3:4" x14ac:dyDescent="0.3">
      <c r="C301"/>
      <c r="D301"/>
    </row>
    <row r="302" spans="3:4" x14ac:dyDescent="0.3">
      <c r="C302"/>
      <c r="D302"/>
    </row>
    <row r="303" spans="3:4" x14ac:dyDescent="0.3">
      <c r="C303"/>
      <c r="D303"/>
    </row>
    <row r="304" spans="3:4" x14ac:dyDescent="0.3">
      <c r="C304"/>
      <c r="D304"/>
    </row>
    <row r="305" spans="3:4" x14ac:dyDescent="0.3">
      <c r="C305"/>
      <c r="D305"/>
    </row>
    <row r="306" spans="3:4" x14ac:dyDescent="0.3">
      <c r="C306"/>
      <c r="D306"/>
    </row>
    <row r="307" spans="3:4" x14ac:dyDescent="0.3">
      <c r="C307"/>
      <c r="D307"/>
    </row>
    <row r="308" spans="3:4" x14ac:dyDescent="0.3">
      <c r="C308"/>
      <c r="D308"/>
    </row>
    <row r="309" spans="3:4" x14ac:dyDescent="0.3">
      <c r="C309"/>
      <c r="D309"/>
    </row>
    <row r="310" spans="3:4" x14ac:dyDescent="0.3">
      <c r="C310"/>
      <c r="D310"/>
    </row>
    <row r="311" spans="3:4" x14ac:dyDescent="0.3">
      <c r="C311"/>
      <c r="D311"/>
    </row>
    <row r="312" spans="3:4" x14ac:dyDescent="0.3">
      <c r="C312"/>
      <c r="D312"/>
    </row>
    <row r="313" spans="3:4" x14ac:dyDescent="0.3">
      <c r="C313"/>
      <c r="D313"/>
    </row>
    <row r="314" spans="3:4" x14ac:dyDescent="0.3">
      <c r="C314"/>
      <c r="D314"/>
    </row>
    <row r="315" spans="3:4" x14ac:dyDescent="0.3">
      <c r="C315"/>
      <c r="D315"/>
    </row>
    <row r="316" spans="3:4" x14ac:dyDescent="0.3">
      <c r="C316"/>
      <c r="D316"/>
    </row>
    <row r="317" spans="3:4" x14ac:dyDescent="0.3">
      <c r="C317"/>
      <c r="D317"/>
    </row>
    <row r="318" spans="3:4" x14ac:dyDescent="0.3">
      <c r="C318"/>
      <c r="D318"/>
    </row>
    <row r="319" spans="3:4" x14ac:dyDescent="0.3">
      <c r="C319"/>
      <c r="D319"/>
    </row>
    <row r="320" spans="3:4" x14ac:dyDescent="0.3">
      <c r="C320"/>
      <c r="D320"/>
    </row>
    <row r="321" spans="3:4" x14ac:dyDescent="0.3">
      <c r="C321"/>
      <c r="D321"/>
    </row>
    <row r="322" spans="3:4" x14ac:dyDescent="0.3">
      <c r="C322"/>
      <c r="D322"/>
    </row>
    <row r="323" spans="3:4" x14ac:dyDescent="0.3">
      <c r="C323"/>
      <c r="D323"/>
    </row>
    <row r="324" spans="3:4" x14ac:dyDescent="0.3">
      <c r="C324"/>
      <c r="D324"/>
    </row>
    <row r="325" spans="3:4" x14ac:dyDescent="0.3">
      <c r="C325"/>
      <c r="D325"/>
    </row>
    <row r="326" spans="3:4" x14ac:dyDescent="0.3">
      <c r="C326"/>
      <c r="D326"/>
    </row>
    <row r="327" spans="3:4" x14ac:dyDescent="0.3">
      <c r="C327"/>
      <c r="D327"/>
    </row>
    <row r="328" spans="3:4" x14ac:dyDescent="0.3">
      <c r="C328"/>
      <c r="D328"/>
    </row>
    <row r="329" spans="3:4" x14ac:dyDescent="0.3">
      <c r="C329"/>
      <c r="D329"/>
    </row>
    <row r="330" spans="3:4" x14ac:dyDescent="0.3">
      <c r="C330"/>
      <c r="D330"/>
    </row>
    <row r="331" spans="3:4" x14ac:dyDescent="0.3">
      <c r="C331"/>
      <c r="D331"/>
    </row>
    <row r="332" spans="3:4" x14ac:dyDescent="0.3">
      <c r="C332"/>
      <c r="D332"/>
    </row>
    <row r="333" spans="3:4" x14ac:dyDescent="0.3">
      <c r="C333"/>
      <c r="D333"/>
    </row>
    <row r="334" spans="3:4" x14ac:dyDescent="0.3">
      <c r="C334"/>
      <c r="D334"/>
    </row>
    <row r="335" spans="3:4" x14ac:dyDescent="0.3">
      <c r="C335"/>
      <c r="D335"/>
    </row>
    <row r="336" spans="3:4" x14ac:dyDescent="0.3">
      <c r="C336"/>
      <c r="D336"/>
    </row>
    <row r="337" spans="3:4" x14ac:dyDescent="0.3">
      <c r="C337"/>
      <c r="D337"/>
    </row>
    <row r="338" spans="3:4" x14ac:dyDescent="0.3">
      <c r="C338"/>
      <c r="D338"/>
    </row>
    <row r="339" spans="3:4" x14ac:dyDescent="0.3">
      <c r="C339"/>
      <c r="D339"/>
    </row>
    <row r="340" spans="3:4" x14ac:dyDescent="0.3">
      <c r="C340"/>
      <c r="D340"/>
    </row>
    <row r="341" spans="3:4" x14ac:dyDescent="0.3">
      <c r="C341"/>
      <c r="D341"/>
    </row>
    <row r="342" spans="3:4" x14ac:dyDescent="0.3">
      <c r="C342"/>
      <c r="D342"/>
    </row>
    <row r="343" spans="3:4" x14ac:dyDescent="0.3">
      <c r="C343"/>
      <c r="D343"/>
    </row>
    <row r="344" spans="3:4" x14ac:dyDescent="0.3">
      <c r="C344"/>
      <c r="D344"/>
    </row>
    <row r="345" spans="3:4" x14ac:dyDescent="0.3">
      <c r="C345"/>
      <c r="D345"/>
    </row>
    <row r="346" spans="3:4" x14ac:dyDescent="0.3">
      <c r="C346"/>
      <c r="D346"/>
    </row>
    <row r="347" spans="3:4" x14ac:dyDescent="0.3">
      <c r="C347"/>
      <c r="D347"/>
    </row>
    <row r="348" spans="3:4" x14ac:dyDescent="0.3">
      <c r="C348"/>
      <c r="D348"/>
    </row>
    <row r="349" spans="3:4" x14ac:dyDescent="0.3">
      <c r="C349"/>
      <c r="D349"/>
    </row>
    <row r="350" spans="3:4" x14ac:dyDescent="0.3">
      <c r="C350"/>
      <c r="D350"/>
    </row>
    <row r="351" spans="3:4" x14ac:dyDescent="0.3">
      <c r="C351"/>
      <c r="D351"/>
    </row>
    <row r="352" spans="3:4" x14ac:dyDescent="0.3">
      <c r="C352"/>
      <c r="D352"/>
    </row>
    <row r="353" spans="3:4" x14ac:dyDescent="0.3">
      <c r="C353"/>
      <c r="D353"/>
    </row>
    <row r="354" spans="3:4" x14ac:dyDescent="0.3">
      <c r="C354"/>
      <c r="D354"/>
    </row>
    <row r="355" spans="3:4" x14ac:dyDescent="0.3">
      <c r="C355"/>
      <c r="D355"/>
    </row>
    <row r="356" spans="3:4" x14ac:dyDescent="0.3">
      <c r="C356"/>
      <c r="D356"/>
    </row>
    <row r="357" spans="3:4" x14ac:dyDescent="0.3">
      <c r="C357"/>
      <c r="D357"/>
    </row>
    <row r="358" spans="3:4" x14ac:dyDescent="0.3">
      <c r="C358"/>
      <c r="D358"/>
    </row>
    <row r="359" spans="3:4" x14ac:dyDescent="0.3">
      <c r="C359"/>
      <c r="D359"/>
    </row>
    <row r="360" spans="3:4" x14ac:dyDescent="0.3">
      <c r="C360"/>
      <c r="D360"/>
    </row>
    <row r="361" spans="3:4" x14ac:dyDescent="0.3">
      <c r="C361"/>
      <c r="D361"/>
    </row>
    <row r="362" spans="3:4" x14ac:dyDescent="0.3">
      <c r="C362"/>
      <c r="D362"/>
    </row>
    <row r="363" spans="3:4" x14ac:dyDescent="0.3">
      <c r="C363"/>
      <c r="D363"/>
    </row>
    <row r="364" spans="3:4" x14ac:dyDescent="0.3">
      <c r="C364"/>
      <c r="D364"/>
    </row>
    <row r="365" spans="3:4" x14ac:dyDescent="0.3">
      <c r="C365"/>
      <c r="D365"/>
    </row>
    <row r="366" spans="3:4" x14ac:dyDescent="0.3">
      <c r="C366"/>
      <c r="D366"/>
    </row>
    <row r="367" spans="3:4" x14ac:dyDescent="0.3">
      <c r="C367"/>
      <c r="D367"/>
    </row>
    <row r="368" spans="3:4" x14ac:dyDescent="0.3">
      <c r="C368"/>
      <c r="D368"/>
    </row>
    <row r="369" spans="3:4" x14ac:dyDescent="0.3">
      <c r="C369"/>
      <c r="D369"/>
    </row>
    <row r="370" spans="3:4" x14ac:dyDescent="0.3">
      <c r="C370"/>
      <c r="D370"/>
    </row>
    <row r="371" spans="3:4" x14ac:dyDescent="0.3">
      <c r="C371"/>
      <c r="D371"/>
    </row>
    <row r="372" spans="3:4" x14ac:dyDescent="0.3">
      <c r="C372"/>
      <c r="D372"/>
    </row>
    <row r="373" spans="3:4" x14ac:dyDescent="0.3">
      <c r="C373"/>
      <c r="D373"/>
    </row>
    <row r="374" spans="3:4" x14ac:dyDescent="0.3">
      <c r="C374"/>
      <c r="D374"/>
    </row>
    <row r="375" spans="3:4" x14ac:dyDescent="0.3">
      <c r="C375"/>
      <c r="D375"/>
    </row>
    <row r="376" spans="3:4" x14ac:dyDescent="0.3">
      <c r="C376"/>
      <c r="D376"/>
    </row>
    <row r="377" spans="3:4" x14ac:dyDescent="0.3">
      <c r="C377"/>
      <c r="D377"/>
    </row>
  </sheetData>
  <mergeCells count="59">
    <mergeCell ref="S51:S52"/>
    <mergeCell ref="T51:T52"/>
    <mergeCell ref="S87:S88"/>
    <mergeCell ref="S89:S90"/>
    <mergeCell ref="T87:T88"/>
    <mergeCell ref="T89:T90"/>
    <mergeCell ref="T63:T64"/>
    <mergeCell ref="T65:T66"/>
    <mergeCell ref="T67:T68"/>
    <mergeCell ref="T69:T70"/>
    <mergeCell ref="T71:T72"/>
    <mergeCell ref="T53:T54"/>
    <mergeCell ref="T55:T56"/>
    <mergeCell ref="T57:T58"/>
    <mergeCell ref="T59:T60"/>
    <mergeCell ref="S93:S94"/>
    <mergeCell ref="S95:S96"/>
    <mergeCell ref="S77:S78"/>
    <mergeCell ref="S79:S80"/>
    <mergeCell ref="S81:S82"/>
    <mergeCell ref="S83:S84"/>
    <mergeCell ref="S85:S86"/>
    <mergeCell ref="T95:T96"/>
    <mergeCell ref="S53:S54"/>
    <mergeCell ref="S55:S56"/>
    <mergeCell ref="S57:S58"/>
    <mergeCell ref="S59:S60"/>
    <mergeCell ref="S61:S62"/>
    <mergeCell ref="S63:S64"/>
    <mergeCell ref="S65:S66"/>
    <mergeCell ref="S67:S68"/>
    <mergeCell ref="S69:S70"/>
    <mergeCell ref="S71:S72"/>
    <mergeCell ref="S73:S74"/>
    <mergeCell ref="S75:S76"/>
    <mergeCell ref="T83:T84"/>
    <mergeCell ref="T85:T86"/>
    <mergeCell ref="S91:S92"/>
    <mergeCell ref="BM171:BS173"/>
    <mergeCell ref="BM169:BS169"/>
    <mergeCell ref="AK51:AM51"/>
    <mergeCell ref="T61:T62"/>
    <mergeCell ref="W51:X51"/>
    <mergeCell ref="Z51:AA51"/>
    <mergeCell ref="AC51:AD51"/>
    <mergeCell ref="AF51:AG51"/>
    <mergeCell ref="V51:V52"/>
    <mergeCell ref="T91:T92"/>
    <mergeCell ref="T73:T74"/>
    <mergeCell ref="T75:T76"/>
    <mergeCell ref="T77:T78"/>
    <mergeCell ref="T79:T80"/>
    <mergeCell ref="T81:T82"/>
    <mergeCell ref="T93:T94"/>
    <mergeCell ref="BO175:BS175"/>
    <mergeCell ref="BO176:BS176"/>
    <mergeCell ref="BO177:BS177"/>
    <mergeCell ref="BO178:BS178"/>
    <mergeCell ref="BO179:BS179"/>
  </mergeCells>
  <pageMargins left="0.7" right="0.7" top="0.75" bottom="0.75" header="0.3" footer="0.3"/>
  <pageSetup paperSize="9" orientation="portrait" r:id="rId7"/>
  <drawing r:id="rId8"/>
  <extLst>
    <ext xmlns:x14="http://schemas.microsoft.com/office/spreadsheetml/2009/9/main" uri="{A8765BA9-456A-4dab-B4F3-ACF838C121DE}">
      <x14:slicerList>
        <x14:slicer r:id="rId9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8"/>
  <sheetViews>
    <sheetView topLeftCell="H1" zoomScale="70" zoomScaleNormal="70" workbookViewId="0">
      <selection activeCell="N10" sqref="N10"/>
    </sheetView>
  </sheetViews>
  <sheetFormatPr baseColWidth="10" defaultColWidth="11.28515625" defaultRowHeight="15" x14ac:dyDescent="0.25"/>
  <cols>
    <col min="6" max="6" width="2.28515625" customWidth="1"/>
    <col min="7" max="7" width="19.5703125" style="5" customWidth="1"/>
    <col min="8" max="8" width="6.85546875" style="5" customWidth="1"/>
    <col min="9" max="11" width="19.28515625" style="5" customWidth="1"/>
    <col min="12" max="12" width="25" style="5" customWidth="1"/>
    <col min="13" max="16" width="19.28515625" style="5" customWidth="1"/>
    <col min="17" max="17" width="19.85546875" bestFit="1" customWidth="1"/>
    <col min="18" max="18" width="19.28515625" style="19" customWidth="1"/>
    <col min="19" max="19" width="0.85546875" style="19" customWidth="1"/>
    <col min="21" max="21" width="0.85546875" style="19" customWidth="1"/>
    <col min="22" max="22" width="15.42578125" customWidth="1"/>
    <col min="23" max="23" width="0.85546875" style="19" customWidth="1"/>
    <col min="24" max="24" width="15.42578125" customWidth="1"/>
    <col min="25" max="25" width="0.85546875" style="19" customWidth="1"/>
    <col min="26" max="26" width="12" style="19" customWidth="1"/>
    <col min="27" max="27" width="4.85546875" customWidth="1"/>
    <col min="28" max="28" width="0.85546875" style="19" customWidth="1"/>
    <col min="29" max="29" width="20.7109375" customWidth="1"/>
    <col min="30" max="30" width="0.85546875" style="19" customWidth="1"/>
    <col min="31" max="31" width="20.7109375" customWidth="1"/>
    <col min="32" max="32" width="0.85546875" style="19" customWidth="1"/>
    <col min="33" max="33" width="10.7109375" customWidth="1"/>
    <col min="34" max="34" width="0.85546875" style="19" customWidth="1"/>
    <col min="39" max="39" width="0.85546875" customWidth="1"/>
    <col min="40" max="40" width="23.42578125" customWidth="1"/>
    <col min="41" max="41" width="0.85546875" customWidth="1"/>
    <col min="42" max="42" width="27" customWidth="1"/>
    <col min="43" max="43" width="0.85546875" customWidth="1"/>
    <col min="51" max="51" width="29.5703125" customWidth="1"/>
  </cols>
  <sheetData>
    <row r="1" spans="1:34" x14ac:dyDescent="0.25">
      <c r="A1" s="16" t="s">
        <v>184</v>
      </c>
      <c r="B1" t="s">
        <v>311</v>
      </c>
      <c r="C1" t="s">
        <v>249</v>
      </c>
      <c r="D1" t="s">
        <v>250</v>
      </c>
    </row>
    <row r="2" spans="1:34" x14ac:dyDescent="0.25">
      <c r="A2">
        <v>2016</v>
      </c>
      <c r="B2" s="17">
        <v>2000</v>
      </c>
      <c r="C2" s="17">
        <v>2000</v>
      </c>
      <c r="D2" s="17">
        <v>2414</v>
      </c>
      <c r="W2"/>
      <c r="Y2"/>
      <c r="Z2"/>
    </row>
    <row r="3" spans="1:34" x14ac:dyDescent="0.25">
      <c r="A3">
        <v>2017</v>
      </c>
      <c r="B3" s="17">
        <v>10000</v>
      </c>
      <c r="C3" s="17">
        <v>6638</v>
      </c>
      <c r="D3" s="17">
        <v>6218</v>
      </c>
      <c r="W3" s="16" t="s">
        <v>262</v>
      </c>
      <c r="Y3"/>
      <c r="Z3"/>
    </row>
    <row r="4" spans="1:34" x14ac:dyDescent="0.25">
      <c r="A4">
        <v>2018</v>
      </c>
      <c r="B4" s="17">
        <v>10000</v>
      </c>
      <c r="C4" s="17">
        <v>11457</v>
      </c>
      <c r="D4" s="17">
        <v>11457</v>
      </c>
      <c r="W4" t="s">
        <v>263</v>
      </c>
      <c r="X4" s="17">
        <v>92.88</v>
      </c>
      <c r="Y4"/>
      <c r="Z4" s="144"/>
    </row>
    <row r="5" spans="1:34" x14ac:dyDescent="0.25">
      <c r="A5">
        <v>2019</v>
      </c>
      <c r="B5" s="17">
        <v>10000</v>
      </c>
      <c r="C5" s="17">
        <v>8479</v>
      </c>
      <c r="D5" s="17">
        <v>8479</v>
      </c>
      <c r="W5" t="s">
        <v>264</v>
      </c>
      <c r="X5" s="17">
        <v>7.1200000000000045</v>
      </c>
      <c r="Y5"/>
      <c r="Z5"/>
    </row>
    <row r="6" spans="1:34" x14ac:dyDescent="0.25">
      <c r="A6">
        <v>2020</v>
      </c>
      <c r="B6" s="17">
        <v>3000</v>
      </c>
      <c r="C6" s="17">
        <v>6432</v>
      </c>
      <c r="D6" s="17">
        <v>3939</v>
      </c>
      <c r="W6"/>
      <c r="Y6"/>
      <c r="Z6"/>
    </row>
    <row r="7" spans="1:34" x14ac:dyDescent="0.25">
      <c r="A7" t="s">
        <v>279</v>
      </c>
      <c r="B7" s="17">
        <v>35000</v>
      </c>
      <c r="C7" s="17">
        <v>35006</v>
      </c>
      <c r="D7" s="17">
        <v>32507</v>
      </c>
      <c r="W7"/>
      <c r="Y7"/>
      <c r="Z7"/>
    </row>
    <row r="8" spans="1:34" x14ac:dyDescent="0.25">
      <c r="W8"/>
      <c r="Y8"/>
      <c r="Z8"/>
    </row>
    <row r="10" spans="1:34" s="2" customFormat="1" ht="75" x14ac:dyDescent="0.25">
      <c r="G10" s="31" t="s">
        <v>252</v>
      </c>
      <c r="H10" s="31" t="s">
        <v>253</v>
      </c>
      <c r="I10" s="31" t="s">
        <v>254</v>
      </c>
      <c r="J10" s="31" t="s">
        <v>255</v>
      </c>
      <c r="K10" s="31" t="s">
        <v>256</v>
      </c>
      <c r="L10" s="31" t="s">
        <v>257</v>
      </c>
      <c r="M10" s="31" t="s">
        <v>258</v>
      </c>
      <c r="N10" s="31" t="s">
        <v>259</v>
      </c>
      <c r="O10" s="31" t="s">
        <v>260</v>
      </c>
      <c r="P10" s="31" t="s">
        <v>261</v>
      </c>
      <c r="Q10" s="43" t="s">
        <v>265</v>
      </c>
      <c r="R10" s="43" t="s">
        <v>266</v>
      </c>
      <c r="S10" s="32"/>
      <c r="U10" s="32"/>
      <c r="W10" s="32"/>
      <c r="Y10" s="32"/>
      <c r="Z10" s="32"/>
      <c r="AB10" s="32"/>
      <c r="AD10" s="32"/>
      <c r="AF10" s="32"/>
      <c r="AH10" s="32"/>
    </row>
    <row r="11" spans="1:34" x14ac:dyDescent="0.25">
      <c r="G11" s="5">
        <v>10191939630</v>
      </c>
      <c r="H11" s="5">
        <v>10191436599</v>
      </c>
      <c r="I11" s="5">
        <v>9820628799</v>
      </c>
      <c r="J11" s="5">
        <v>9327305987</v>
      </c>
      <c r="K11" s="5">
        <v>6014717126</v>
      </c>
      <c r="L11" s="5">
        <v>5832440707</v>
      </c>
      <c r="M11" s="5">
        <v>25620082222</v>
      </c>
      <c r="N11" s="5">
        <v>20073347595</v>
      </c>
      <c r="O11" s="5">
        <v>22715933000</v>
      </c>
      <c r="P11" s="5">
        <v>5346890401</v>
      </c>
      <c r="Q11" s="5">
        <f>+GETPIVOTDATA("[Measures].[Suma de $ programados 2016]",$G$10)+GETPIVOTDATA("[Measures].[Suma de $ programados 2017]",$G$10)+GETPIVOTDATA("[Measures].[Suma de $ programados 2018]",$G$10)+GETPIVOTDATA("[Measures].[Suma de $ programados 2019]",$G$10)+GETPIVOTDATA("[Measures].[Suma de $ programados 2020]",$G$10)</f>
        <v>74363300777</v>
      </c>
      <c r="R11" s="5">
        <f>+GETPIVOTDATA("[Measures].[Suma de $ ejecutados 2016]",$G$10)+GETPIVOTDATA("[Measures].[Suma de $ ejecutados 2017]",$G$10)+GETPIVOTDATA("[Measures].[Suma de $ ejecutados 2018]",$G$10)+GETPIVOTDATA("[Measures].[Suma de $ ejecutados 2019]",$G$10)+GETPIVOTDATA("[Measures].[Suma de $ ejecutados 2020]",$G$10)</f>
        <v>50771421289</v>
      </c>
    </row>
    <row r="13" spans="1:34" ht="5.0999999999999996" customHeight="1" x14ac:dyDescent="0.25">
      <c r="R13" s="33"/>
      <c r="S13" s="33"/>
      <c r="T13" s="34"/>
      <c r="U13" s="34"/>
      <c r="V13" s="35"/>
      <c r="W13" s="35"/>
      <c r="X13" s="35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spans="1:34" ht="30" customHeight="1" x14ac:dyDescent="0.25">
      <c r="R14" s="33"/>
      <c r="S14" s="33"/>
      <c r="T14" s="407" t="s">
        <v>318</v>
      </c>
      <c r="U14" s="407"/>
      <c r="V14" s="407"/>
      <c r="W14" s="204"/>
      <c r="X14" s="203">
        <f>+M40</f>
        <v>223</v>
      </c>
      <c r="Z14" s="201" t="s">
        <v>201</v>
      </c>
      <c r="AA14" s="36">
        <f>+G40</f>
        <v>2</v>
      </c>
      <c r="AB14" s="37"/>
      <c r="AC14" s="403" t="str">
        <f>+H40</f>
        <v>Pilar Democracia urbana</v>
      </c>
      <c r="AD14" s="403"/>
      <c r="AE14" s="403"/>
      <c r="AF14" s="403"/>
      <c r="AG14" s="403"/>
      <c r="AH14" s="33"/>
    </row>
    <row r="15" spans="1:34" ht="5.0999999999999996" customHeight="1" x14ac:dyDescent="0.25">
      <c r="R15" s="33"/>
      <c r="S15" s="33"/>
      <c r="T15" s="42"/>
      <c r="U15" s="42"/>
      <c r="V15" s="42"/>
      <c r="W15" s="42"/>
      <c r="X15" s="42"/>
      <c r="Z15" s="32"/>
      <c r="AA15" s="38"/>
      <c r="AB15" s="38"/>
      <c r="AC15" s="41"/>
      <c r="AD15" s="41"/>
      <c r="AE15" s="41"/>
      <c r="AF15" s="42"/>
      <c r="AG15" s="42"/>
      <c r="AH15" s="33"/>
    </row>
    <row r="16" spans="1:34" ht="30" customHeight="1" x14ac:dyDescent="0.25">
      <c r="R16" s="33"/>
      <c r="S16" s="33"/>
      <c r="T16" s="407" t="str">
        <f>+N40</f>
        <v>Señalizar verticalmente el total de malla vial construida y conservada</v>
      </c>
      <c r="U16" s="407"/>
      <c r="V16" s="407"/>
      <c r="W16" s="407"/>
      <c r="X16" s="407"/>
      <c r="Z16" s="202" t="s">
        <v>203</v>
      </c>
      <c r="AA16" s="39">
        <f>+I40</f>
        <v>18</v>
      </c>
      <c r="AB16" s="37"/>
      <c r="AC16" s="405" t="str">
        <f>+J40</f>
        <v>Mejor movilidad para todos</v>
      </c>
      <c r="AD16" s="405"/>
      <c r="AE16" s="405"/>
      <c r="AF16" s="405"/>
      <c r="AG16" s="405"/>
      <c r="AH16" s="33"/>
    </row>
    <row r="17" spans="18:34" ht="5.0999999999999996" customHeight="1" x14ac:dyDescent="0.25">
      <c r="R17" s="33"/>
      <c r="S17" s="33"/>
      <c r="T17" s="407"/>
      <c r="U17" s="407"/>
      <c r="V17" s="407"/>
      <c r="W17" s="407"/>
      <c r="X17" s="407"/>
      <c r="Z17" s="32"/>
      <c r="AA17" s="38"/>
      <c r="AB17" s="38"/>
      <c r="AC17" s="41"/>
      <c r="AD17" s="41"/>
      <c r="AE17" s="41"/>
      <c r="AF17" s="42"/>
      <c r="AG17" s="42"/>
      <c r="AH17" s="33"/>
    </row>
    <row r="18" spans="18:34" ht="30" customHeight="1" x14ac:dyDescent="0.25">
      <c r="R18" s="33"/>
      <c r="S18" s="33"/>
      <c r="T18" s="407"/>
      <c r="U18" s="407"/>
      <c r="V18" s="407"/>
      <c r="W18" s="407"/>
      <c r="X18" s="407"/>
      <c r="Z18" s="205" t="s">
        <v>317</v>
      </c>
      <c r="AA18" s="40">
        <f>+K40</f>
        <v>143</v>
      </c>
      <c r="AB18" s="37"/>
      <c r="AC18" s="406" t="str">
        <f>+L40</f>
        <v>Construcción y conservación de vías y calles completas para la ciudad</v>
      </c>
      <c r="AD18" s="406"/>
      <c r="AE18" s="406"/>
      <c r="AF18" s="406"/>
      <c r="AG18" s="406"/>
      <c r="AH18" s="33"/>
    </row>
    <row r="19" spans="18:34" ht="5.0999999999999996" customHeight="1" x14ac:dyDescent="0.25">
      <c r="T19" s="19"/>
      <c r="V19" s="19"/>
      <c r="X19" s="19"/>
      <c r="AA19" s="19"/>
      <c r="AC19" s="19"/>
      <c r="AE19" s="19"/>
      <c r="AG19" s="19"/>
    </row>
    <row r="20" spans="18:34" x14ac:dyDescent="0.25">
      <c r="R20" s="23"/>
      <c r="S20" s="23"/>
      <c r="T20" s="61" t="s">
        <v>184</v>
      </c>
      <c r="U20" s="20"/>
      <c r="V20" s="58" t="s">
        <v>246</v>
      </c>
      <c r="W20" s="20"/>
      <c r="X20" s="58" t="s">
        <v>187</v>
      </c>
      <c r="Y20" s="23"/>
      <c r="Z20" s="423" t="s">
        <v>247</v>
      </c>
      <c r="AA20" s="423"/>
      <c r="AB20" s="23"/>
      <c r="AC20" s="59" t="s">
        <v>246</v>
      </c>
      <c r="AD20" s="20"/>
      <c r="AE20" s="59" t="s">
        <v>187</v>
      </c>
      <c r="AF20" s="23"/>
      <c r="AG20" s="59" t="s">
        <v>247</v>
      </c>
      <c r="AH20" s="23"/>
    </row>
    <row r="21" spans="18:34" ht="5.0999999999999996" customHeight="1" x14ac:dyDescent="0.25">
      <c r="T21" s="20"/>
      <c r="U21" s="20"/>
      <c r="V21" s="21"/>
      <c r="W21" s="21"/>
      <c r="X21" s="21"/>
      <c r="AA21" s="19"/>
      <c r="AC21" s="19"/>
      <c r="AE21" s="19"/>
      <c r="AG21" s="19"/>
    </row>
    <row r="22" spans="18:34" ht="16.5" x14ac:dyDescent="0.25">
      <c r="T22" s="60">
        <v>2016</v>
      </c>
      <c r="U22" s="18"/>
      <c r="V22" s="24">
        <f>IFERROR(+GETPIVOTDATA("[Measures].[Suma de Programación actual]",$A$1,"[Magnitud_Metaproducto].[Vigencia]","[Magnitud_Metaproducto].[Vigencia].&amp;[2016]"),)</f>
        <v>2000</v>
      </c>
      <c r="W22" s="22"/>
      <c r="X22" s="24">
        <f>IFERROR(+GETPIVOTDATA("[Measures].[Suma de Ejecución]",$A$1,"[Magnitud_Metaproducto].[Vigencia]","[Magnitud_Metaproducto].[Vigencia].&amp;[2016]"),)</f>
        <v>2414</v>
      </c>
      <c r="Y22" s="22"/>
      <c r="Z22" s="424">
        <f>IFERROR(+X22/V22,)</f>
        <v>1.2070000000000001</v>
      </c>
      <c r="AA22" s="424"/>
      <c r="AB22" s="22"/>
      <c r="AC22" s="26">
        <f>IFERROR(+GETPIVOTDATA("[Measures].[Suma de $ programados 2016]",$G$10),)</f>
        <v>10191939630</v>
      </c>
      <c r="AD22" s="27"/>
      <c r="AE22" s="26">
        <f>IFERROR(+GETPIVOTDATA("[Measures].[Suma de $ ejecutados 2016]",$G$10),)</f>
        <v>10191436599</v>
      </c>
      <c r="AF22" s="22"/>
      <c r="AG22" s="25">
        <f>IFERROR(+AE22/AC22,)</f>
        <v>0.99995064423277003</v>
      </c>
    </row>
    <row r="23" spans="18:34" ht="5.0999999999999996" customHeight="1" x14ac:dyDescent="0.25">
      <c r="T23" s="20"/>
      <c r="U23" s="20"/>
      <c r="V23" s="23"/>
      <c r="W23" s="22"/>
      <c r="X23" s="23"/>
      <c r="Y23" s="22"/>
      <c r="Z23" s="22"/>
      <c r="AA23" s="28"/>
      <c r="AB23" s="22"/>
      <c r="AC23" s="20"/>
      <c r="AD23" s="20"/>
      <c r="AE23" s="20"/>
      <c r="AF23" s="22"/>
      <c r="AG23" s="28"/>
    </row>
    <row r="24" spans="18:34" ht="16.5" x14ac:dyDescent="0.25">
      <c r="T24" s="60">
        <v>2017</v>
      </c>
      <c r="U24" s="18"/>
      <c r="V24" s="24">
        <f>IFERROR(+GETPIVOTDATA("[Measures].[Suma de Programación actual]",$A$1,"[Magnitud_Metaproducto].[Vigencia]","[Magnitud_Metaproducto].[Vigencia].&amp;[2017]"),)</f>
        <v>6638</v>
      </c>
      <c r="W24" s="22"/>
      <c r="X24" s="24">
        <f>IFERROR(+GETPIVOTDATA("[Measures].[Suma de Ejecución]",$A$1,"[Magnitud_Metaproducto].[Vigencia]","[Magnitud_Metaproducto].[Vigencia].&amp;[2017]"),)</f>
        <v>6218</v>
      </c>
      <c r="Y24" s="22"/>
      <c r="Z24" s="424">
        <f>IFERROR(+X24/V24,)</f>
        <v>0.93672793009942756</v>
      </c>
      <c r="AA24" s="424"/>
      <c r="AB24" s="22"/>
      <c r="AC24" s="26">
        <f>IFERROR(+GETPIVOTDATA("[Measures].[Suma de $ programados 2017]",$G$10),)</f>
        <v>9820628799</v>
      </c>
      <c r="AD24" s="27"/>
      <c r="AE24" s="26">
        <f>IFERROR(+GETPIVOTDATA("[Measures].[Suma de $ ejecutados 2017]",$G$10),)</f>
        <v>9327305987</v>
      </c>
      <c r="AF24" s="22"/>
      <c r="AG24" s="25">
        <f>IFERROR(+AE24/AC24,)</f>
        <v>0.9497666776642415</v>
      </c>
    </row>
    <row r="25" spans="18:34" ht="5.0999999999999996" customHeight="1" x14ac:dyDescent="0.25">
      <c r="T25" s="20"/>
      <c r="U25" s="20"/>
      <c r="V25" s="23"/>
      <c r="W25" s="22"/>
      <c r="X25" s="23"/>
      <c r="Y25" s="22"/>
      <c r="Z25" s="22"/>
      <c r="AA25" s="28"/>
      <c r="AB25" s="22"/>
      <c r="AC25" s="20"/>
      <c r="AD25" s="20"/>
      <c r="AE25" s="20"/>
      <c r="AF25" s="22"/>
      <c r="AG25" s="28"/>
    </row>
    <row r="26" spans="18:34" ht="16.5" x14ac:dyDescent="0.25">
      <c r="T26" s="60">
        <v>2018</v>
      </c>
      <c r="U26" s="18"/>
      <c r="V26" s="24">
        <f>IFERROR(+GETPIVOTDATA("[Measures].[Suma de Programación actual]",$A$1,"[Magnitud_Metaproducto].[Vigencia]","[Magnitud_Metaproducto].[Vigencia].&amp;[2018]"),)</f>
        <v>11457</v>
      </c>
      <c r="W26" s="22"/>
      <c r="X26" s="24">
        <f>IFERROR(+GETPIVOTDATA("[Measures].[Suma de Ejecución]",$A$1,"[Magnitud_Metaproducto].[Vigencia]","[Magnitud_Metaproducto].[Vigencia].&amp;[2018]"),)</f>
        <v>11457</v>
      </c>
      <c r="Y26" s="22"/>
      <c r="Z26" s="424">
        <f>IFERROR(+X26/V26,)</f>
        <v>1</v>
      </c>
      <c r="AA26" s="424"/>
      <c r="AB26" s="22"/>
      <c r="AC26" s="26">
        <f>IFERROR(+GETPIVOTDATA("[Measures].[Suma de $ programados 2018]",$G$10),)</f>
        <v>6014717126</v>
      </c>
      <c r="AD26" s="27"/>
      <c r="AE26" s="26">
        <f>IFERROR(+GETPIVOTDATA("[Measures].[Suma de $ ejecutados 2018]",$G$10),)</f>
        <v>5832440707</v>
      </c>
      <c r="AF26" s="22"/>
      <c r="AG26" s="25">
        <f>IFERROR(+AE26/AC26,)</f>
        <v>0.9696949307537559</v>
      </c>
    </row>
    <row r="27" spans="18:34" ht="5.0999999999999996" customHeight="1" x14ac:dyDescent="0.25">
      <c r="T27" s="20"/>
      <c r="U27" s="20"/>
      <c r="V27" s="23"/>
      <c r="W27" s="22"/>
      <c r="X27" s="23"/>
      <c r="Y27" s="22"/>
      <c r="Z27" s="22"/>
      <c r="AA27" s="28"/>
      <c r="AB27" s="22"/>
      <c r="AC27" s="20"/>
      <c r="AD27" s="20"/>
      <c r="AE27" s="20"/>
      <c r="AF27" s="22"/>
      <c r="AG27" s="28"/>
    </row>
    <row r="28" spans="18:34" ht="16.5" x14ac:dyDescent="0.25">
      <c r="T28" s="60">
        <v>2019</v>
      </c>
      <c r="U28" s="18"/>
      <c r="V28" s="24">
        <f>IFERROR(+GETPIVOTDATA("[Measures].[Suma de Programación actual]",$A$1,"[Magnitud_Metaproducto].[Vigencia]","[Magnitud_Metaproducto].[Vigencia].&amp;[2019]"),)</f>
        <v>8479</v>
      </c>
      <c r="W28" s="22"/>
      <c r="X28" s="24">
        <f>IFERROR(+GETPIVOTDATA("[Measures].[Suma de Ejecución]",$A$1,"[Magnitud_Metaproducto].[Vigencia]","[Magnitud_Metaproducto].[Vigencia].&amp;[2019]"),)</f>
        <v>8479</v>
      </c>
      <c r="Y28" s="22"/>
      <c r="Z28" s="424">
        <f>IFERROR(+X28/V28,)</f>
        <v>1</v>
      </c>
      <c r="AA28" s="424"/>
      <c r="AB28" s="22"/>
      <c r="AC28" s="26">
        <f>IFERROR(+GETPIVOTDATA("[Measures].[Suma de $ programados 2019]",$G$10),)</f>
        <v>25620082222</v>
      </c>
      <c r="AD28" s="27"/>
      <c r="AE28" s="26">
        <f>IFERROR(+GETPIVOTDATA("[Measures].[Suma de $ ejecutados 2019]",$G$10),)</f>
        <v>20073347595</v>
      </c>
      <c r="AF28" s="22"/>
      <c r="AG28" s="25">
        <f>IFERROR(+AE28/AC28,)</f>
        <v>0.78350051420845901</v>
      </c>
    </row>
    <row r="29" spans="18:34" ht="5.0999999999999996" customHeight="1" x14ac:dyDescent="0.25">
      <c r="T29" s="20"/>
      <c r="U29" s="20"/>
      <c r="V29" s="23"/>
      <c r="W29" s="22"/>
      <c r="X29" s="23"/>
      <c r="Y29" s="22"/>
      <c r="Z29" s="22"/>
      <c r="AA29" s="22"/>
      <c r="AB29" s="22"/>
      <c r="AC29" s="20"/>
      <c r="AD29" s="20"/>
      <c r="AE29" s="20"/>
      <c r="AF29" s="22"/>
      <c r="AG29" s="22"/>
    </row>
    <row r="30" spans="18:34" ht="16.5" x14ac:dyDescent="0.25">
      <c r="T30" s="60">
        <v>2020</v>
      </c>
      <c r="U30" s="18"/>
      <c r="V30" s="24">
        <f>IFERROR(+GETPIVOTDATA("[Measures].[Suma de Programación actual]",$A$1,"[Magnitud_Metaproducto].[Vigencia]","[Magnitud_Metaproducto].[Vigencia].&amp;[2020]"),)</f>
        <v>6432</v>
      </c>
      <c r="W30" s="22"/>
      <c r="X30" s="24">
        <f>IFERROR(+GETPIVOTDATA("[Measures].[Suma de Ejecución]",$A$1,"[Magnitud_Metaproducto].[Vigencia]","[Magnitud_Metaproducto].[Vigencia].&amp;[2020]"),)</f>
        <v>3939</v>
      </c>
      <c r="Y30" s="22"/>
      <c r="Z30" s="425" t="s">
        <v>248</v>
      </c>
      <c r="AA30" s="425"/>
      <c r="AB30" s="22"/>
      <c r="AC30" s="26">
        <f>IFERROR(+GETPIVOTDATA("[Measures].[Suma de $ programados 2020]",$G$10),)</f>
        <v>22715933000</v>
      </c>
      <c r="AD30" s="27"/>
      <c r="AE30" s="26">
        <f>IFERROR(+GETPIVOTDATA("[Measures].[Suma de $ ejecutados 2020]",$G$10),)</f>
        <v>5346890401</v>
      </c>
      <c r="AF30" s="22"/>
      <c r="AG30" s="29" t="s">
        <v>248</v>
      </c>
    </row>
    <row r="31" spans="18:34" ht="5.0999999999999996" customHeight="1" x14ac:dyDescent="0.25">
      <c r="T31" s="19"/>
      <c r="V31" s="19"/>
      <c r="X31" s="19"/>
      <c r="AA31" s="19"/>
      <c r="AC31" s="19"/>
      <c r="AE31" s="19"/>
      <c r="AG31" s="19"/>
    </row>
    <row r="32" spans="18:34" x14ac:dyDescent="0.25">
      <c r="T32" s="60" t="s">
        <v>310</v>
      </c>
      <c r="V32" s="76">
        <f>+GETPIVOTDATA("[Measures].[Suma de Programación inicial]",$A$1)</f>
        <v>35000</v>
      </c>
    </row>
    <row r="33" spans="7:51" x14ac:dyDescent="0.25">
      <c r="AY33" s="16" t="s">
        <v>278</v>
      </c>
    </row>
    <row r="34" spans="7:51" x14ac:dyDescent="0.25">
      <c r="AY34" s="80">
        <v>223</v>
      </c>
    </row>
    <row r="35" spans="7:51" x14ac:dyDescent="0.25">
      <c r="AY35" s="81" t="s">
        <v>273</v>
      </c>
    </row>
    <row r="36" spans="7:51" x14ac:dyDescent="0.25">
      <c r="AY36" s="80" t="s">
        <v>279</v>
      </c>
    </row>
    <row r="39" spans="7:51" x14ac:dyDescent="0.25">
      <c r="G39" s="16" t="s">
        <v>200</v>
      </c>
      <c r="H39" s="16" t="s">
        <v>201</v>
      </c>
      <c r="I39" s="16" t="s">
        <v>202</v>
      </c>
      <c r="J39" s="16" t="s">
        <v>203</v>
      </c>
      <c r="K39" s="16" t="s">
        <v>176</v>
      </c>
      <c r="L39" s="16" t="s">
        <v>204</v>
      </c>
      <c r="M39" s="16" t="s">
        <v>177</v>
      </c>
      <c r="N39" s="16" t="s">
        <v>172</v>
      </c>
      <c r="O39" t="s">
        <v>263</v>
      </c>
    </row>
    <row r="40" spans="7:51" x14ac:dyDescent="0.25">
      <c r="G40">
        <v>2</v>
      </c>
      <c r="H40" t="s">
        <v>38</v>
      </c>
      <c r="I40">
        <v>18</v>
      </c>
      <c r="J40" t="s">
        <v>37</v>
      </c>
      <c r="K40">
        <v>143</v>
      </c>
      <c r="L40" t="s">
        <v>48</v>
      </c>
      <c r="M40">
        <v>223</v>
      </c>
      <c r="N40" t="s">
        <v>67</v>
      </c>
      <c r="O40" s="17">
        <v>92.88</v>
      </c>
      <c r="P40" s="304">
        <f>+O40%</f>
        <v>0.92879999999999996</v>
      </c>
    </row>
    <row r="41" spans="7:51" x14ac:dyDescent="0.25">
      <c r="G41"/>
      <c r="H41"/>
      <c r="I41"/>
      <c r="J41"/>
      <c r="K41"/>
      <c r="L41"/>
      <c r="M41"/>
      <c r="N41"/>
      <c r="O41"/>
    </row>
    <row r="42" spans="7:51" x14ac:dyDescent="0.25">
      <c r="G42"/>
      <c r="H42"/>
      <c r="I42"/>
      <c r="J42"/>
      <c r="K42"/>
      <c r="L42"/>
      <c r="M42"/>
      <c r="N42"/>
      <c r="O42"/>
    </row>
    <row r="43" spans="7:51" x14ac:dyDescent="0.25">
      <c r="G43"/>
      <c r="H43"/>
      <c r="I43"/>
      <c r="J43"/>
      <c r="K43"/>
      <c r="L43"/>
      <c r="M43"/>
      <c r="N43"/>
      <c r="O43"/>
    </row>
    <row r="44" spans="7:51" x14ac:dyDescent="0.25">
      <c r="G44"/>
      <c r="H44"/>
      <c r="I44"/>
      <c r="J44"/>
      <c r="K44"/>
      <c r="L44"/>
      <c r="M44"/>
      <c r="N44"/>
      <c r="O44"/>
    </row>
    <row r="45" spans="7:51" x14ac:dyDescent="0.25">
      <c r="G45"/>
      <c r="H45"/>
      <c r="I45"/>
      <c r="J45"/>
      <c r="K45"/>
      <c r="L45"/>
      <c r="M45"/>
      <c r="N45"/>
      <c r="O45"/>
    </row>
    <row r="46" spans="7:51" x14ac:dyDescent="0.25">
      <c r="G46"/>
      <c r="H46"/>
      <c r="I46"/>
      <c r="J46"/>
      <c r="K46"/>
      <c r="L46"/>
      <c r="M46"/>
      <c r="N46"/>
      <c r="O46"/>
    </row>
    <row r="47" spans="7:51" x14ac:dyDescent="0.25">
      <c r="G47"/>
      <c r="H47"/>
      <c r="I47"/>
      <c r="J47"/>
      <c r="K47"/>
      <c r="L47"/>
      <c r="M47"/>
      <c r="N47"/>
      <c r="O47"/>
    </row>
    <row r="48" spans="7:51" x14ac:dyDescent="0.25">
      <c r="G48"/>
      <c r="H48"/>
      <c r="I48"/>
      <c r="J48"/>
      <c r="K48"/>
      <c r="L48"/>
      <c r="M48"/>
      <c r="N48"/>
      <c r="O48"/>
    </row>
    <row r="49" spans="7:53" x14ac:dyDescent="0.25">
      <c r="G49"/>
      <c r="H49"/>
      <c r="I49"/>
      <c r="J49"/>
      <c r="K49"/>
      <c r="L49"/>
      <c r="M49"/>
      <c r="N49"/>
      <c r="O49"/>
    </row>
    <row r="50" spans="7:53" x14ac:dyDescent="0.25">
      <c r="G50"/>
      <c r="H50"/>
      <c r="I50"/>
      <c r="J50"/>
      <c r="K50"/>
      <c r="L50"/>
      <c r="M50"/>
      <c r="N50"/>
      <c r="O50"/>
    </row>
    <row r="51" spans="7:53" ht="18.75" x14ac:dyDescent="0.3">
      <c r="G51"/>
      <c r="H51"/>
      <c r="I51"/>
      <c r="J51"/>
      <c r="K51"/>
      <c r="L51"/>
      <c r="M51"/>
      <c r="N51"/>
      <c r="O51"/>
      <c r="AW51" s="46"/>
      <c r="AX51" s="46"/>
      <c r="AZ51" s="46"/>
      <c r="BA51" s="46"/>
    </row>
    <row r="52" spans="7:53" s="46" customFormat="1" ht="18.75" x14ac:dyDescent="0.3">
      <c r="G52"/>
      <c r="H52"/>
      <c r="I52"/>
      <c r="J52"/>
      <c r="K52"/>
      <c r="L52"/>
      <c r="M52"/>
      <c r="N52"/>
      <c r="O52"/>
      <c r="P52" s="47"/>
      <c r="T52" s="48"/>
      <c r="AW52" s="49"/>
      <c r="AX52" s="49"/>
      <c r="AY52"/>
      <c r="AZ52" s="49"/>
      <c r="BA52" s="49"/>
    </row>
    <row r="53" spans="7:53" s="49" customFormat="1" ht="18.75" x14ac:dyDescent="0.3">
      <c r="G53"/>
      <c r="H53"/>
      <c r="I53"/>
      <c r="J53"/>
      <c r="K53"/>
      <c r="L53"/>
      <c r="M53"/>
      <c r="N53"/>
      <c r="O53"/>
      <c r="P53" s="50"/>
      <c r="R53" s="46"/>
      <c r="S53" s="46"/>
      <c r="T53" s="51"/>
      <c r="AY53"/>
    </row>
    <row r="54" spans="7:53" s="46" customFormat="1" ht="18.75" x14ac:dyDescent="0.3">
      <c r="G54"/>
      <c r="H54"/>
      <c r="I54"/>
      <c r="J54"/>
      <c r="K54"/>
      <c r="L54"/>
      <c r="M54"/>
      <c r="N54"/>
      <c r="O54"/>
      <c r="P54" s="47"/>
      <c r="T54" s="48"/>
      <c r="AY54"/>
    </row>
    <row r="55" spans="7:53" s="49" customFormat="1" ht="18.75" x14ac:dyDescent="0.3">
      <c r="G55"/>
      <c r="H55"/>
      <c r="I55"/>
      <c r="J55"/>
      <c r="K55"/>
      <c r="L55"/>
      <c r="M55"/>
      <c r="N55"/>
      <c r="O55"/>
      <c r="P55" s="50"/>
      <c r="R55" s="46"/>
      <c r="S55" s="46"/>
      <c r="T55" s="51"/>
      <c r="AY55"/>
    </row>
    <row r="56" spans="7:53" s="46" customFormat="1" ht="18.75" x14ac:dyDescent="0.3">
      <c r="G56"/>
      <c r="H56"/>
      <c r="I56"/>
      <c r="J56"/>
      <c r="K56"/>
      <c r="L56"/>
      <c r="M56"/>
      <c r="N56"/>
      <c r="O56"/>
      <c r="P56" s="47"/>
      <c r="T56" s="48"/>
      <c r="AY56"/>
    </row>
    <row r="57" spans="7:53" s="49" customFormat="1" ht="18.75" x14ac:dyDescent="0.3">
      <c r="G57"/>
      <c r="H57"/>
      <c r="I57"/>
      <c r="J57"/>
      <c r="K57"/>
      <c r="L57"/>
      <c r="M57"/>
      <c r="N57"/>
      <c r="O57"/>
      <c r="P57" s="50"/>
      <c r="R57" s="46"/>
      <c r="S57" s="46"/>
      <c r="T57" s="51"/>
      <c r="AY57"/>
    </row>
    <row r="58" spans="7:53" s="46" customFormat="1" ht="18.75" x14ac:dyDescent="0.3">
      <c r="O58" s="47"/>
      <c r="P58" s="47"/>
      <c r="T58" s="48"/>
      <c r="AY58"/>
    </row>
    <row r="59" spans="7:53" ht="16.5" x14ac:dyDescent="0.3">
      <c r="G59"/>
      <c r="H59"/>
      <c r="I59"/>
      <c r="J59"/>
      <c r="K59"/>
      <c r="L59"/>
      <c r="M59"/>
      <c r="N59"/>
      <c r="T59" s="45"/>
      <c r="U59" s="44"/>
      <c r="V59" s="45"/>
      <c r="W59" s="44"/>
      <c r="X59" s="45"/>
      <c r="Y59" s="44"/>
      <c r="Z59" s="44"/>
    </row>
    <row r="60" spans="7:53" ht="5.0999999999999996" customHeight="1" x14ac:dyDescent="0.3">
      <c r="G60"/>
      <c r="H60"/>
      <c r="I60"/>
      <c r="J60"/>
      <c r="K60"/>
      <c r="L60"/>
      <c r="M60"/>
      <c r="N60"/>
      <c r="AL60" s="48"/>
      <c r="AM60" s="62"/>
      <c r="AN60" s="63"/>
      <c r="AO60" s="64"/>
      <c r="AP60" s="64"/>
      <c r="AQ60" s="65"/>
      <c r="AR60" s="46"/>
      <c r="AS60" s="46"/>
    </row>
    <row r="61" spans="7:53" ht="29.25" customHeight="1" x14ac:dyDescent="0.3">
      <c r="G61"/>
      <c r="H61"/>
      <c r="I61"/>
      <c r="J61"/>
      <c r="K61"/>
      <c r="L61"/>
      <c r="M61"/>
      <c r="N61"/>
      <c r="AL61" s="51"/>
      <c r="AM61" s="66"/>
      <c r="AN61" s="54" t="s">
        <v>246</v>
      </c>
      <c r="AO61" s="52"/>
      <c r="AP61" s="53">
        <f>+Q11</f>
        <v>74363300777</v>
      </c>
      <c r="AQ61" s="67"/>
      <c r="AR61" s="49"/>
      <c r="AS61" s="46"/>
    </row>
    <row r="62" spans="7:53" ht="5.0999999999999996" customHeight="1" x14ac:dyDescent="0.3">
      <c r="G62"/>
      <c r="H62"/>
      <c r="I62"/>
      <c r="J62"/>
      <c r="K62"/>
      <c r="L62"/>
      <c r="M62"/>
      <c r="N62"/>
      <c r="AL62" s="48"/>
      <c r="AM62" s="66"/>
      <c r="AN62" s="54"/>
      <c r="AO62" s="52"/>
      <c r="AP62" s="52"/>
      <c r="AQ62" s="67"/>
      <c r="AR62" s="46"/>
      <c r="AS62" s="46"/>
    </row>
    <row r="63" spans="7:53" ht="29.25" customHeight="1" x14ac:dyDescent="0.3">
      <c r="G63"/>
      <c r="H63"/>
      <c r="I63"/>
      <c r="J63"/>
      <c r="K63"/>
      <c r="L63"/>
      <c r="M63"/>
      <c r="N63"/>
      <c r="AL63" s="51"/>
      <c r="AM63" s="66"/>
      <c r="AN63" s="54" t="s">
        <v>187</v>
      </c>
      <c r="AO63" s="52"/>
      <c r="AP63" s="55">
        <f>+R11</f>
        <v>50771421289</v>
      </c>
      <c r="AQ63" s="67"/>
      <c r="AR63" s="49"/>
      <c r="AS63" s="46"/>
    </row>
    <row r="64" spans="7:53" ht="5.0999999999999996" customHeight="1" x14ac:dyDescent="0.3">
      <c r="G64"/>
      <c r="H64"/>
      <c r="I64"/>
      <c r="J64"/>
      <c r="K64"/>
      <c r="L64"/>
      <c r="M64"/>
      <c r="N64"/>
      <c r="AL64" s="48"/>
      <c r="AM64" s="66"/>
      <c r="AN64" s="56"/>
      <c r="AO64" s="57"/>
      <c r="AP64" s="57"/>
      <c r="AQ64" s="67"/>
      <c r="AR64" s="46"/>
      <c r="AS64" s="46"/>
    </row>
    <row r="65" spans="7:45" ht="29.25" customHeight="1" x14ac:dyDescent="0.3">
      <c r="G65"/>
      <c r="H65"/>
      <c r="I65"/>
      <c r="J65"/>
      <c r="K65"/>
      <c r="L65"/>
      <c r="M65"/>
      <c r="N65"/>
      <c r="AL65" s="51"/>
      <c r="AM65" s="66"/>
      <c r="AN65" s="422">
        <f>IFERROR(+AP63/AP61,)</f>
        <v>0.68274835514971133</v>
      </c>
      <c r="AO65" s="422"/>
      <c r="AP65" s="422"/>
      <c r="AQ65" s="67"/>
      <c r="AR65" s="49"/>
      <c r="AS65" s="46"/>
    </row>
    <row r="66" spans="7:45" ht="5.0999999999999996" customHeight="1" x14ac:dyDescent="0.3">
      <c r="G66"/>
      <c r="H66"/>
      <c r="I66"/>
      <c r="J66"/>
      <c r="K66"/>
      <c r="L66"/>
      <c r="M66"/>
      <c r="N66"/>
      <c r="AL66" s="48"/>
      <c r="AM66" s="68"/>
      <c r="AN66" s="69"/>
      <c r="AO66" s="70"/>
      <c r="AP66" s="70"/>
      <c r="AQ66" s="71"/>
      <c r="AR66" s="46"/>
      <c r="AS66" s="46"/>
    </row>
    <row r="67" spans="7:45" ht="16.5" x14ac:dyDescent="0.3">
      <c r="G67"/>
      <c r="H67"/>
      <c r="I67"/>
      <c r="J67"/>
      <c r="K67"/>
      <c r="L67"/>
      <c r="M67"/>
      <c r="N67"/>
      <c r="AL67" s="45"/>
      <c r="AM67" s="44"/>
      <c r="AN67" s="45"/>
      <c r="AO67" s="19"/>
      <c r="AQ67" s="19"/>
      <c r="AS67" s="19"/>
    </row>
    <row r="68" spans="7:45" x14ac:dyDescent="0.25">
      <c r="G68"/>
      <c r="H68"/>
      <c r="I68"/>
      <c r="J68"/>
      <c r="K68"/>
      <c r="L68"/>
      <c r="M68"/>
      <c r="N68"/>
    </row>
    <row r="69" spans="7:45" x14ac:dyDescent="0.25">
      <c r="G69" s="16" t="s">
        <v>244</v>
      </c>
      <c r="H69" s="16" t="s">
        <v>243</v>
      </c>
      <c r="I69" s="16" t="s">
        <v>242</v>
      </c>
      <c r="J69" s="16" t="s">
        <v>241</v>
      </c>
      <c r="K69" s="16" t="s">
        <v>269</v>
      </c>
      <c r="L69" t="s">
        <v>267</v>
      </c>
      <c r="M69" t="s">
        <v>268</v>
      </c>
      <c r="N69"/>
    </row>
    <row r="70" spans="7:45" x14ac:dyDescent="0.25">
      <c r="G70">
        <v>1032</v>
      </c>
      <c r="H70" t="s">
        <v>142</v>
      </c>
      <c r="I70">
        <v>2</v>
      </c>
      <c r="J70" t="s">
        <v>168</v>
      </c>
      <c r="K70">
        <v>1</v>
      </c>
      <c r="L70" s="17">
        <v>0.92877142857142858</v>
      </c>
      <c r="M70" s="17">
        <v>0.79875663617485959</v>
      </c>
      <c r="N70"/>
    </row>
    <row r="71" spans="7:45" x14ac:dyDescent="0.25">
      <c r="G71"/>
      <c r="H71"/>
      <c r="I71">
        <v>3</v>
      </c>
      <c r="J71" t="s">
        <v>167</v>
      </c>
      <c r="K71">
        <v>1</v>
      </c>
      <c r="L71" s="17">
        <v>1</v>
      </c>
      <c r="M71" s="17">
        <v>0.99999751120217728</v>
      </c>
      <c r="N71"/>
    </row>
    <row r="72" spans="7:45" x14ac:dyDescent="0.25">
      <c r="G72"/>
      <c r="H72"/>
      <c r="I72">
        <v>5</v>
      </c>
      <c r="J72" t="s">
        <v>431</v>
      </c>
      <c r="K72">
        <v>1</v>
      </c>
      <c r="L72" s="17">
        <v>1</v>
      </c>
      <c r="M72" s="17">
        <v>0.83685589397574223</v>
      </c>
      <c r="N72"/>
    </row>
    <row r="73" spans="7:45" x14ac:dyDescent="0.25">
      <c r="G73"/>
      <c r="H73"/>
      <c r="I73">
        <v>6</v>
      </c>
      <c r="J73" t="s">
        <v>430</v>
      </c>
      <c r="K73">
        <v>1</v>
      </c>
      <c r="L73" s="17">
        <v>0.96539792387543255</v>
      </c>
      <c r="M73" s="17">
        <v>0.65371311280578803</v>
      </c>
      <c r="N73"/>
    </row>
    <row r="74" spans="7:45" x14ac:dyDescent="0.25">
      <c r="G74"/>
      <c r="H74"/>
      <c r="I74">
        <v>21</v>
      </c>
      <c r="J74" t="s">
        <v>166</v>
      </c>
      <c r="K74">
        <v>0</v>
      </c>
      <c r="L74" s="17">
        <v>1</v>
      </c>
      <c r="M74" s="17">
        <v>1</v>
      </c>
      <c r="N74"/>
    </row>
    <row r="75" spans="7:45" x14ac:dyDescent="0.25">
      <c r="G75"/>
      <c r="H75"/>
      <c r="I75">
        <v>22</v>
      </c>
      <c r="J75" t="s">
        <v>106</v>
      </c>
      <c r="K75">
        <v>0</v>
      </c>
      <c r="L75" s="17">
        <v>0.94460000000000011</v>
      </c>
      <c r="M75" s="17">
        <v>0.40098570310671883</v>
      </c>
      <c r="N75"/>
    </row>
    <row r="76" spans="7:45" x14ac:dyDescent="0.25">
      <c r="G76"/>
      <c r="H76"/>
      <c r="I76"/>
      <c r="J76"/>
      <c r="K76"/>
      <c r="L76"/>
      <c r="M76"/>
      <c r="N76"/>
    </row>
    <row r="77" spans="7:45" x14ac:dyDescent="0.25">
      <c r="G77"/>
      <c r="H77"/>
      <c r="I77"/>
      <c r="J77"/>
      <c r="K77"/>
      <c r="L77"/>
      <c r="M77"/>
      <c r="N77"/>
    </row>
    <row r="78" spans="7:45" x14ac:dyDescent="0.25">
      <c r="G78"/>
      <c r="H78"/>
      <c r="I78"/>
      <c r="J78"/>
      <c r="K78"/>
      <c r="L78"/>
      <c r="M78"/>
      <c r="N78"/>
    </row>
    <row r="79" spans="7:45" x14ac:dyDescent="0.25">
      <c r="G79"/>
      <c r="H79"/>
      <c r="I79"/>
      <c r="J79"/>
      <c r="K79"/>
      <c r="L79"/>
      <c r="M79"/>
      <c r="N79"/>
    </row>
    <row r="80" spans="7:45" x14ac:dyDescent="0.25">
      <c r="G80"/>
      <c r="H80"/>
      <c r="I80"/>
      <c r="J80"/>
      <c r="K80"/>
      <c r="L80"/>
      <c r="M80"/>
      <c r="N80"/>
    </row>
    <row r="81" spans="7:14" x14ac:dyDescent="0.25">
      <c r="G81"/>
      <c r="H81"/>
      <c r="I81"/>
      <c r="J81"/>
      <c r="K81"/>
      <c r="L81"/>
      <c r="M81"/>
      <c r="N81"/>
    </row>
    <row r="82" spans="7:14" x14ac:dyDescent="0.25">
      <c r="G82"/>
      <c r="H82"/>
      <c r="I82"/>
      <c r="J82"/>
      <c r="K82"/>
      <c r="L82"/>
      <c r="M82"/>
      <c r="N82"/>
    </row>
    <row r="83" spans="7:14" x14ac:dyDescent="0.25">
      <c r="G83"/>
      <c r="H83"/>
      <c r="I83"/>
      <c r="J83"/>
      <c r="K83"/>
      <c r="L83"/>
      <c r="M83"/>
      <c r="N83"/>
    </row>
    <row r="84" spans="7:14" x14ac:dyDescent="0.25">
      <c r="G84"/>
      <c r="H84"/>
      <c r="I84"/>
      <c r="J84"/>
      <c r="K84"/>
      <c r="L84"/>
      <c r="M84"/>
      <c r="N84"/>
    </row>
    <row r="85" spans="7:14" x14ac:dyDescent="0.25">
      <c r="G85"/>
      <c r="H85"/>
      <c r="I85"/>
      <c r="J85"/>
      <c r="K85"/>
      <c r="L85"/>
      <c r="M85"/>
      <c r="N85"/>
    </row>
    <row r="86" spans="7:14" x14ac:dyDescent="0.25">
      <c r="G86"/>
      <c r="H86"/>
      <c r="I86"/>
      <c r="J86"/>
      <c r="K86"/>
      <c r="L86"/>
      <c r="M86"/>
    </row>
    <row r="87" spans="7:14" x14ac:dyDescent="0.25">
      <c r="G87"/>
      <c r="H87"/>
      <c r="I87"/>
      <c r="J87"/>
      <c r="K87"/>
      <c r="L87"/>
      <c r="M87"/>
    </row>
    <row r="88" spans="7:14" x14ac:dyDescent="0.25">
      <c r="G88"/>
      <c r="H88"/>
      <c r="I88"/>
      <c r="J88"/>
      <c r="K88"/>
      <c r="L88"/>
      <c r="M88"/>
    </row>
    <row r="89" spans="7:14" x14ac:dyDescent="0.25">
      <c r="G89"/>
      <c r="H89"/>
      <c r="I89"/>
      <c r="J89"/>
      <c r="K89"/>
      <c r="L89"/>
      <c r="M89"/>
    </row>
    <row r="90" spans="7:14" x14ac:dyDescent="0.25">
      <c r="G90"/>
      <c r="H90"/>
      <c r="I90"/>
      <c r="J90"/>
      <c r="K90"/>
      <c r="L90"/>
      <c r="M90"/>
    </row>
    <row r="91" spans="7:14" x14ac:dyDescent="0.25">
      <c r="G91"/>
      <c r="H91"/>
      <c r="I91"/>
      <c r="J91"/>
      <c r="K91"/>
      <c r="L91"/>
      <c r="M91"/>
    </row>
    <row r="92" spans="7:14" x14ac:dyDescent="0.25">
      <c r="G92"/>
      <c r="H92"/>
      <c r="I92"/>
      <c r="J92"/>
      <c r="K92"/>
      <c r="L92"/>
      <c r="M92"/>
    </row>
    <row r="93" spans="7:14" x14ac:dyDescent="0.25">
      <c r="G93"/>
      <c r="H93"/>
      <c r="I93"/>
      <c r="J93"/>
      <c r="K93"/>
      <c r="L93"/>
      <c r="M93"/>
    </row>
    <row r="94" spans="7:14" x14ac:dyDescent="0.25">
      <c r="G94"/>
      <c r="H94"/>
      <c r="I94"/>
      <c r="J94"/>
      <c r="K94"/>
    </row>
    <row r="95" spans="7:14" x14ac:dyDescent="0.25">
      <c r="G95"/>
      <c r="H95"/>
      <c r="I95"/>
      <c r="J95"/>
      <c r="K95"/>
    </row>
    <row r="96" spans="7:14" x14ac:dyDescent="0.25">
      <c r="G96"/>
      <c r="H96"/>
      <c r="I96"/>
      <c r="J96"/>
      <c r="K96"/>
    </row>
    <row r="97" spans="7:13" x14ac:dyDescent="0.25">
      <c r="G97" t="str">
        <f t="shared" ref="G97:M97" si="0">G69</f>
        <v>Codigo proyecto inversión</v>
      </c>
      <c r="H97" t="str">
        <f t="shared" si="0"/>
        <v>Proyecto de inversión</v>
      </c>
      <c r="I97" t="str">
        <f t="shared" si="0"/>
        <v>Codigo interno meta</v>
      </c>
      <c r="J97" t="str">
        <f t="shared" si="0"/>
        <v>Meta proyecto</v>
      </c>
      <c r="K97" t="str">
        <f t="shared" si="0"/>
        <v>Tipo anualización</v>
      </c>
      <c r="L97" s="5" t="str">
        <f t="shared" si="0"/>
        <v>Suma de % Avance PDD</v>
      </c>
      <c r="M97" s="5" t="str">
        <f t="shared" si="0"/>
        <v>Suma de % Avance $ PDD</v>
      </c>
    </row>
    <row r="98" spans="7:13" x14ac:dyDescent="0.25">
      <c r="G98">
        <f t="shared" ref="G98:J114" si="1">IF(G70=0," ",G70)</f>
        <v>1032</v>
      </c>
      <c r="H98" t="str">
        <f t="shared" si="1"/>
        <v>Gestión y control de tránsito y transporte</v>
      </c>
      <c r="I98">
        <f t="shared" si="1"/>
        <v>2</v>
      </c>
      <c r="J98" t="str">
        <f t="shared" si="1"/>
        <v>Instalar 35,000 señales verticales de pedestal.</v>
      </c>
      <c r="K98">
        <f t="shared" ref="K98" si="2">IF(K70=0," ",K70)</f>
        <v>1</v>
      </c>
      <c r="L98">
        <f t="shared" ref="L98:M115" si="3">IF(L70=0," ",L70)</f>
        <v>0.92877142857142858</v>
      </c>
      <c r="M98">
        <f t="shared" si="3"/>
        <v>0.79875663617485959</v>
      </c>
    </row>
    <row r="99" spans="7:13" x14ac:dyDescent="0.25">
      <c r="G99" t="str">
        <f t="shared" si="1"/>
        <v xml:space="preserve"> </v>
      </c>
      <c r="H99" t="str">
        <f t="shared" si="1"/>
        <v xml:space="preserve"> </v>
      </c>
      <c r="I99">
        <f t="shared" si="1"/>
        <v>3</v>
      </c>
      <c r="J99" t="str">
        <f t="shared" si="1"/>
        <v>Realizar el 100 por ciento de las actividades orientadas a la instalacion de 50 señales elevadas.</v>
      </c>
      <c r="K99">
        <f t="shared" ref="K99" si="4">IF(K71=0," ",K71)</f>
        <v>1</v>
      </c>
      <c r="L99">
        <f t="shared" si="3"/>
        <v>1</v>
      </c>
      <c r="M99">
        <f t="shared" si="3"/>
        <v>0.99999751120217728</v>
      </c>
    </row>
    <row r="100" spans="7:13" x14ac:dyDescent="0.25">
      <c r="G100" t="str">
        <f t="shared" si="1"/>
        <v xml:space="preserve"> </v>
      </c>
      <c r="H100" t="str">
        <f t="shared" si="1"/>
        <v xml:space="preserve"> </v>
      </c>
      <c r="I100">
        <f t="shared" si="1"/>
        <v>5</v>
      </c>
      <c r="J100" t="str">
        <f t="shared" si="1"/>
        <v>Realizar mantenimiento a 304,956 señales verticales de pedestal.</v>
      </c>
      <c r="K100">
        <f t="shared" ref="K100" si="5">IF(K72=0," ",K72)</f>
        <v>1</v>
      </c>
      <c r="L100">
        <f t="shared" si="3"/>
        <v>1</v>
      </c>
      <c r="M100">
        <f t="shared" si="3"/>
        <v>0.83685589397574223</v>
      </c>
    </row>
    <row r="101" spans="7:13" x14ac:dyDescent="0.25">
      <c r="G101" t="str">
        <f t="shared" si="1"/>
        <v xml:space="preserve"> </v>
      </c>
      <c r="H101" t="str">
        <f t="shared" si="1"/>
        <v xml:space="preserve"> </v>
      </c>
      <c r="I101">
        <f t="shared" si="1"/>
        <v>6</v>
      </c>
      <c r="J101" t="str">
        <f t="shared" si="1"/>
        <v>Realizar mantenimiento a 289 señales elevadas.</v>
      </c>
      <c r="K101">
        <f t="shared" ref="K101" si="6">IF(K73=0," ",K73)</f>
        <v>1</v>
      </c>
      <c r="L101">
        <f t="shared" si="3"/>
        <v>0.96539792387543255</v>
      </c>
      <c r="M101">
        <f t="shared" si="3"/>
        <v>0.65371311280578803</v>
      </c>
    </row>
    <row r="102" spans="7:13" x14ac:dyDescent="0.25">
      <c r="G102" t="str">
        <f t="shared" si="1"/>
        <v xml:space="preserve"> </v>
      </c>
      <c r="H102" t="str">
        <f t="shared" si="1"/>
        <v xml:space="preserve"> </v>
      </c>
      <c r="I102">
        <f t="shared" si="1"/>
        <v>21</v>
      </c>
      <c r="J102" t="str">
        <f t="shared" si="1"/>
        <v>(*) Realizar el 100 por ciento de las acciones necesarias para la instalacion de señales verticales elevadas.</v>
      </c>
      <c r="K102" t="str">
        <f t="shared" ref="K102" si="7">IF(K74=0," ",K74)</f>
        <v xml:space="preserve"> </v>
      </c>
      <c r="L102">
        <f t="shared" si="3"/>
        <v>1</v>
      </c>
      <c r="M102">
        <f t="shared" si="3"/>
        <v>1</v>
      </c>
    </row>
    <row r="103" spans="7:13" x14ac:dyDescent="0.25">
      <c r="G103" t="str">
        <f t="shared" si="1"/>
        <v xml:space="preserve"> </v>
      </c>
      <c r="H103" t="str">
        <f t="shared" si="1"/>
        <v xml:space="preserve"> </v>
      </c>
      <c r="I103">
        <f t="shared" si="1"/>
        <v>22</v>
      </c>
      <c r="J103" t="str">
        <f t="shared" si="1"/>
        <v>(*) Realizar el 100 por ciento del pago de compromisos de vigencias anteriores fenecidas</v>
      </c>
      <c r="K103" t="str">
        <f t="shared" ref="K103" si="8">IF(K75=0," ",K75)</f>
        <v xml:space="preserve"> </v>
      </c>
      <c r="L103">
        <f t="shared" si="3"/>
        <v>0.94460000000000011</v>
      </c>
      <c r="M103">
        <f t="shared" si="3"/>
        <v>0.40098570310671883</v>
      </c>
    </row>
    <row r="104" spans="7:13" x14ac:dyDescent="0.25">
      <c r="G104" t="str">
        <f t="shared" si="1"/>
        <v xml:space="preserve"> </v>
      </c>
      <c r="H104" t="str">
        <f t="shared" si="1"/>
        <v xml:space="preserve"> </v>
      </c>
      <c r="I104" t="str">
        <f t="shared" si="1"/>
        <v xml:space="preserve"> </v>
      </c>
      <c r="J104" t="str">
        <f t="shared" si="1"/>
        <v xml:space="preserve"> </v>
      </c>
      <c r="K104" t="str">
        <f t="shared" ref="K104" si="9">IF(K76=0," ",K76)</f>
        <v xml:space="preserve"> </v>
      </c>
      <c r="L104" t="str">
        <f t="shared" si="3"/>
        <v xml:space="preserve"> </v>
      </c>
      <c r="M104" t="str">
        <f t="shared" si="3"/>
        <v xml:space="preserve"> </v>
      </c>
    </row>
    <row r="105" spans="7:13" x14ac:dyDescent="0.25">
      <c r="G105" t="str">
        <f t="shared" si="1"/>
        <v xml:space="preserve"> </v>
      </c>
      <c r="H105" t="str">
        <f t="shared" si="1"/>
        <v xml:space="preserve"> </v>
      </c>
      <c r="I105" t="str">
        <f t="shared" si="1"/>
        <v xml:space="preserve"> </v>
      </c>
      <c r="J105" t="str">
        <f t="shared" si="1"/>
        <v xml:space="preserve"> </v>
      </c>
      <c r="K105" t="str">
        <f t="shared" ref="K105" si="10">IF(K77=0," ",K77)</f>
        <v xml:space="preserve"> </v>
      </c>
      <c r="L105" t="str">
        <f t="shared" si="3"/>
        <v xml:space="preserve"> </v>
      </c>
      <c r="M105" t="str">
        <f t="shared" si="3"/>
        <v xml:space="preserve"> </v>
      </c>
    </row>
    <row r="106" spans="7:13" x14ac:dyDescent="0.25">
      <c r="G106" t="str">
        <f t="shared" si="1"/>
        <v xml:space="preserve"> </v>
      </c>
      <c r="H106" t="str">
        <f t="shared" si="1"/>
        <v xml:space="preserve"> </v>
      </c>
      <c r="I106" t="str">
        <f t="shared" si="1"/>
        <v xml:space="preserve"> </v>
      </c>
      <c r="J106" t="str">
        <f t="shared" si="1"/>
        <v xml:space="preserve"> </v>
      </c>
      <c r="K106" t="str">
        <f t="shared" ref="K106" si="11">IF(K78=0," ",K78)</f>
        <v xml:space="preserve"> </v>
      </c>
      <c r="L106" t="str">
        <f t="shared" si="3"/>
        <v xml:space="preserve"> </v>
      </c>
      <c r="M106" t="str">
        <f t="shared" si="3"/>
        <v xml:space="preserve"> </v>
      </c>
    </row>
    <row r="107" spans="7:13" x14ac:dyDescent="0.25">
      <c r="G107" t="str">
        <f t="shared" si="1"/>
        <v xml:space="preserve"> </v>
      </c>
      <c r="H107" t="str">
        <f t="shared" si="1"/>
        <v xml:space="preserve"> </v>
      </c>
      <c r="I107" t="str">
        <f t="shared" si="1"/>
        <v xml:space="preserve"> </v>
      </c>
      <c r="J107" t="str">
        <f t="shared" si="1"/>
        <v xml:space="preserve"> </v>
      </c>
      <c r="K107" t="str">
        <f t="shared" ref="K107" si="12">IF(K79=0," ",K79)</f>
        <v xml:space="preserve"> </v>
      </c>
      <c r="L107" t="str">
        <f t="shared" si="3"/>
        <v xml:space="preserve"> </v>
      </c>
      <c r="M107" t="str">
        <f t="shared" si="3"/>
        <v xml:space="preserve"> </v>
      </c>
    </row>
    <row r="108" spans="7:13" x14ac:dyDescent="0.25">
      <c r="G108" t="str">
        <f t="shared" si="1"/>
        <v xml:space="preserve"> </v>
      </c>
      <c r="H108" t="str">
        <f t="shared" si="1"/>
        <v xml:space="preserve"> </v>
      </c>
      <c r="I108" t="str">
        <f t="shared" si="1"/>
        <v xml:space="preserve"> </v>
      </c>
      <c r="J108" t="str">
        <f t="shared" si="1"/>
        <v xml:space="preserve"> </v>
      </c>
      <c r="K108" t="str">
        <f t="shared" ref="K108" si="13">IF(K80=0," ",K80)</f>
        <v xml:space="preserve"> </v>
      </c>
      <c r="L108" t="str">
        <f t="shared" si="3"/>
        <v xml:space="preserve"> </v>
      </c>
      <c r="M108" t="str">
        <f t="shared" si="3"/>
        <v xml:space="preserve"> </v>
      </c>
    </row>
    <row r="109" spans="7:13" x14ac:dyDescent="0.25">
      <c r="G109" t="str">
        <f t="shared" si="1"/>
        <v xml:space="preserve"> </v>
      </c>
      <c r="H109" t="str">
        <f t="shared" si="1"/>
        <v xml:space="preserve"> </v>
      </c>
      <c r="I109" t="str">
        <f t="shared" si="1"/>
        <v xml:space="preserve"> </v>
      </c>
      <c r="J109" t="str">
        <f t="shared" si="1"/>
        <v xml:space="preserve"> </v>
      </c>
      <c r="K109" t="str">
        <f t="shared" ref="K109" si="14">IF(K81=0," ",K81)</f>
        <v xml:space="preserve"> </v>
      </c>
      <c r="L109" t="str">
        <f t="shared" si="3"/>
        <v xml:space="preserve"> </v>
      </c>
      <c r="M109" t="str">
        <f t="shared" si="3"/>
        <v xml:space="preserve"> </v>
      </c>
    </row>
    <row r="110" spans="7:13" x14ac:dyDescent="0.25">
      <c r="G110" t="str">
        <f t="shared" si="1"/>
        <v xml:space="preserve"> </v>
      </c>
      <c r="H110" t="str">
        <f t="shared" si="1"/>
        <v xml:space="preserve"> </v>
      </c>
      <c r="I110" t="str">
        <f t="shared" si="1"/>
        <v xml:space="preserve"> </v>
      </c>
      <c r="J110" t="str">
        <f t="shared" si="1"/>
        <v xml:space="preserve"> </v>
      </c>
      <c r="K110" t="str">
        <f t="shared" ref="K110" si="15">IF(K82=0," ",K82)</f>
        <v xml:space="preserve"> </v>
      </c>
      <c r="L110" t="str">
        <f t="shared" si="3"/>
        <v xml:space="preserve"> </v>
      </c>
      <c r="M110" t="str">
        <f t="shared" si="3"/>
        <v xml:space="preserve"> </v>
      </c>
    </row>
    <row r="111" spans="7:13" x14ac:dyDescent="0.25">
      <c r="G111" t="str">
        <f t="shared" si="1"/>
        <v xml:space="preserve"> </v>
      </c>
      <c r="H111" t="str">
        <f t="shared" si="1"/>
        <v xml:space="preserve"> </v>
      </c>
      <c r="I111" t="str">
        <f t="shared" si="1"/>
        <v xml:space="preserve"> </v>
      </c>
      <c r="J111" t="str">
        <f t="shared" si="1"/>
        <v xml:space="preserve"> </v>
      </c>
      <c r="K111" t="str">
        <f t="shared" ref="K111" si="16">IF(K83=0," ",K83)</f>
        <v xml:space="preserve"> </v>
      </c>
      <c r="L111" t="str">
        <f t="shared" si="3"/>
        <v xml:space="preserve"> </v>
      </c>
      <c r="M111" t="str">
        <f t="shared" si="3"/>
        <v xml:space="preserve"> </v>
      </c>
    </row>
    <row r="112" spans="7:13" x14ac:dyDescent="0.25">
      <c r="G112" t="str">
        <f t="shared" si="1"/>
        <v xml:space="preserve"> </v>
      </c>
      <c r="H112" t="str">
        <f t="shared" si="1"/>
        <v xml:space="preserve"> </v>
      </c>
      <c r="I112" t="str">
        <f t="shared" si="1"/>
        <v xml:space="preserve"> </v>
      </c>
      <c r="J112" t="str">
        <f t="shared" si="1"/>
        <v xml:space="preserve"> </v>
      </c>
      <c r="K112" t="str">
        <f t="shared" ref="K112" si="17">IF(K84=0," ",K84)</f>
        <v xml:space="preserve"> </v>
      </c>
      <c r="L112" t="str">
        <f t="shared" si="3"/>
        <v xml:space="preserve"> </v>
      </c>
      <c r="M112" t="str">
        <f t="shared" si="3"/>
        <v xml:space="preserve"> </v>
      </c>
    </row>
    <row r="113" spans="7:13" x14ac:dyDescent="0.25">
      <c r="G113" t="str">
        <f t="shared" si="1"/>
        <v xml:space="preserve"> </v>
      </c>
      <c r="H113" t="str">
        <f t="shared" si="1"/>
        <v xml:space="preserve"> </v>
      </c>
      <c r="I113" t="str">
        <f t="shared" si="1"/>
        <v xml:space="preserve"> </v>
      </c>
      <c r="J113" t="str">
        <f t="shared" si="1"/>
        <v xml:space="preserve"> </v>
      </c>
      <c r="K113" t="str">
        <f t="shared" ref="K113" si="18">IF(K85=0," ",K85)</f>
        <v xml:space="preserve"> </v>
      </c>
      <c r="L113" t="str">
        <f t="shared" si="3"/>
        <v xml:space="preserve"> </v>
      </c>
      <c r="M113" t="str">
        <f t="shared" si="3"/>
        <v xml:space="preserve"> </v>
      </c>
    </row>
    <row r="114" spans="7:13" x14ac:dyDescent="0.25">
      <c r="G114" t="str">
        <f t="shared" si="1"/>
        <v xml:space="preserve"> </v>
      </c>
      <c r="H114" t="str">
        <f t="shared" si="1"/>
        <v xml:space="preserve"> </v>
      </c>
      <c r="I114" t="str">
        <f t="shared" si="1"/>
        <v xml:space="preserve"> </v>
      </c>
      <c r="J114" t="str">
        <f t="shared" si="1"/>
        <v xml:space="preserve"> </v>
      </c>
      <c r="K114" t="str">
        <f t="shared" ref="K114" si="19">IF(K86=0," ",K86)</f>
        <v xml:space="preserve"> </v>
      </c>
      <c r="L114" t="str">
        <f t="shared" si="3"/>
        <v xml:space="preserve"> </v>
      </c>
      <c r="M114" t="str">
        <f t="shared" si="3"/>
        <v xml:space="preserve"> </v>
      </c>
    </row>
    <row r="115" spans="7:13" x14ac:dyDescent="0.25">
      <c r="G115" t="str">
        <f t="shared" ref="G115:H115" si="20">IF(G87=0," ",G87)</f>
        <v xml:space="preserve"> </v>
      </c>
      <c r="H115" t="str">
        <f t="shared" si="20"/>
        <v xml:space="preserve"> </v>
      </c>
      <c r="I115" t="str">
        <f>IF(I87=0," ",I87)</f>
        <v xml:space="preserve"> </v>
      </c>
      <c r="J115" t="str">
        <f>IF(J87=0," ",J87)</f>
        <v xml:space="preserve"> </v>
      </c>
      <c r="K115" t="str">
        <f t="shared" ref="K115" si="21">IF(K87=0," ",K87)</f>
        <v xml:space="preserve"> </v>
      </c>
      <c r="L115" t="str">
        <f t="shared" si="3"/>
        <v xml:space="preserve"> </v>
      </c>
      <c r="M115" t="str">
        <f t="shared" si="3"/>
        <v xml:space="preserve"> </v>
      </c>
    </row>
    <row r="116" spans="7:13" x14ac:dyDescent="0.25">
      <c r="G116" t="str">
        <f t="shared" ref="G116:H116" si="22">IF(G88=0," ",G88)</f>
        <v xml:space="preserve"> </v>
      </c>
      <c r="H116" t="str">
        <f t="shared" si="22"/>
        <v xml:space="preserve"> </v>
      </c>
      <c r="I116" t="str">
        <f>IF(I88=0," ",I88)</f>
        <v xml:space="preserve"> </v>
      </c>
      <c r="J116" t="str">
        <f>IF(J88=0," ",J88)</f>
        <v xml:space="preserve"> </v>
      </c>
      <c r="K116" t="str">
        <f t="shared" ref="K116" si="23">IF(K88=0," ",K88)</f>
        <v xml:space="preserve"> </v>
      </c>
      <c r="L116" t="str">
        <f t="shared" ref="L116:M116" si="24">IF(L88=0," ",L88)</f>
        <v xml:space="preserve"> </v>
      </c>
      <c r="M116" t="str">
        <f t="shared" si="24"/>
        <v xml:space="preserve"> </v>
      </c>
    </row>
    <row r="117" spans="7:13" x14ac:dyDescent="0.25">
      <c r="G117"/>
      <c r="H117"/>
      <c r="I117"/>
      <c r="J117"/>
      <c r="K117"/>
      <c r="L117"/>
      <c r="M117"/>
    </row>
    <row r="118" spans="7:13" x14ac:dyDescent="0.25">
      <c r="G118"/>
      <c r="H118"/>
      <c r="I118"/>
      <c r="J118"/>
      <c r="K118"/>
    </row>
    <row r="119" spans="7:13" x14ac:dyDescent="0.25">
      <c r="G119"/>
      <c r="H119"/>
      <c r="I119"/>
      <c r="J119"/>
      <c r="K119"/>
    </row>
    <row r="120" spans="7:13" x14ac:dyDescent="0.25">
      <c r="G120"/>
      <c r="H120"/>
      <c r="I120"/>
      <c r="J120"/>
      <c r="K120"/>
    </row>
    <row r="121" spans="7:13" x14ac:dyDescent="0.25">
      <c r="G121"/>
      <c r="H121"/>
      <c r="I121"/>
      <c r="J121"/>
      <c r="K121"/>
    </row>
    <row r="122" spans="7:13" x14ac:dyDescent="0.25">
      <c r="G122"/>
      <c r="H122"/>
      <c r="I122"/>
      <c r="J122"/>
      <c r="K122"/>
    </row>
    <row r="123" spans="7:13" x14ac:dyDescent="0.25">
      <c r="G123"/>
      <c r="H123"/>
      <c r="I123"/>
      <c r="J123"/>
      <c r="K123"/>
    </row>
    <row r="124" spans="7:13" x14ac:dyDescent="0.25">
      <c r="G124"/>
      <c r="H124"/>
      <c r="I124"/>
      <c r="J124"/>
      <c r="K124"/>
    </row>
    <row r="125" spans="7:13" x14ac:dyDescent="0.25">
      <c r="G125"/>
      <c r="H125"/>
      <c r="I125"/>
      <c r="J125"/>
      <c r="K125"/>
    </row>
    <row r="126" spans="7:13" x14ac:dyDescent="0.25">
      <c r="G126"/>
      <c r="H126"/>
      <c r="I126"/>
      <c r="J126"/>
      <c r="K126"/>
    </row>
    <row r="127" spans="7:13" x14ac:dyDescent="0.25">
      <c r="G127"/>
      <c r="H127"/>
      <c r="I127"/>
      <c r="J127"/>
      <c r="K127"/>
    </row>
    <row r="128" spans="7:13" x14ac:dyDescent="0.25">
      <c r="G128"/>
      <c r="H128"/>
      <c r="I128"/>
      <c r="J128"/>
      <c r="K128"/>
    </row>
    <row r="129" spans="7:11" x14ac:dyDescent="0.25">
      <c r="G129"/>
      <c r="H129"/>
      <c r="I129"/>
      <c r="J129"/>
      <c r="K129"/>
    </row>
    <row r="130" spans="7:11" x14ac:dyDescent="0.25">
      <c r="G130"/>
      <c r="H130"/>
      <c r="I130"/>
      <c r="J130"/>
      <c r="K130"/>
    </row>
    <row r="131" spans="7:11" x14ac:dyDescent="0.25">
      <c r="G131"/>
      <c r="H131"/>
      <c r="I131"/>
      <c r="J131"/>
      <c r="K131"/>
    </row>
    <row r="132" spans="7:11" x14ac:dyDescent="0.25">
      <c r="G132"/>
      <c r="H132"/>
      <c r="I132"/>
      <c r="J132"/>
      <c r="K132"/>
    </row>
    <row r="133" spans="7:11" x14ac:dyDescent="0.25">
      <c r="G133"/>
      <c r="H133"/>
      <c r="I133"/>
      <c r="J133"/>
      <c r="K133"/>
    </row>
    <row r="134" spans="7:11" x14ac:dyDescent="0.25">
      <c r="G134"/>
      <c r="H134"/>
      <c r="I134"/>
      <c r="J134"/>
      <c r="K134"/>
    </row>
    <row r="135" spans="7:11" x14ac:dyDescent="0.25">
      <c r="G135"/>
      <c r="H135"/>
      <c r="I135"/>
      <c r="J135"/>
      <c r="K135"/>
    </row>
    <row r="136" spans="7:11" x14ac:dyDescent="0.25">
      <c r="G136"/>
      <c r="H136"/>
      <c r="I136"/>
      <c r="J136"/>
      <c r="K136"/>
    </row>
    <row r="137" spans="7:11" x14ac:dyDescent="0.25">
      <c r="G137"/>
      <c r="H137"/>
      <c r="I137"/>
      <c r="J137"/>
      <c r="K137"/>
    </row>
    <row r="138" spans="7:11" x14ac:dyDescent="0.25">
      <c r="G138"/>
      <c r="H138"/>
      <c r="I138"/>
      <c r="J138"/>
      <c r="K138"/>
    </row>
    <row r="139" spans="7:11" x14ac:dyDescent="0.25">
      <c r="G139"/>
      <c r="H139"/>
      <c r="I139"/>
      <c r="J139"/>
      <c r="K139"/>
    </row>
    <row r="140" spans="7:11" x14ac:dyDescent="0.25">
      <c r="G140"/>
      <c r="H140"/>
      <c r="I140"/>
      <c r="J140"/>
      <c r="K140"/>
    </row>
    <row r="141" spans="7:11" x14ac:dyDescent="0.25">
      <c r="G141"/>
      <c r="H141"/>
      <c r="I141"/>
      <c r="J141"/>
      <c r="K141"/>
    </row>
    <row r="142" spans="7:11" x14ac:dyDescent="0.25">
      <c r="G142"/>
      <c r="H142"/>
      <c r="I142"/>
      <c r="J142"/>
      <c r="K142"/>
    </row>
    <row r="143" spans="7:11" x14ac:dyDescent="0.25">
      <c r="G143"/>
      <c r="H143"/>
      <c r="I143"/>
      <c r="J143"/>
      <c r="K143"/>
    </row>
    <row r="144" spans="7:11" x14ac:dyDescent="0.25">
      <c r="G144"/>
      <c r="H144"/>
      <c r="I144"/>
      <c r="J144"/>
      <c r="K144"/>
    </row>
    <row r="145" spans="7:11" x14ac:dyDescent="0.25">
      <c r="G145"/>
      <c r="H145"/>
      <c r="I145"/>
      <c r="J145"/>
      <c r="K145"/>
    </row>
    <row r="146" spans="7:11" x14ac:dyDescent="0.25">
      <c r="G146"/>
      <c r="H146"/>
      <c r="I146"/>
      <c r="J146"/>
      <c r="K146"/>
    </row>
    <row r="147" spans="7:11" x14ac:dyDescent="0.25">
      <c r="G147"/>
      <c r="H147"/>
      <c r="I147"/>
      <c r="J147"/>
      <c r="K147"/>
    </row>
    <row r="148" spans="7:11" x14ac:dyDescent="0.25">
      <c r="G148"/>
      <c r="H148"/>
      <c r="I148"/>
      <c r="J148"/>
      <c r="K148"/>
    </row>
    <row r="149" spans="7:11" x14ac:dyDescent="0.25">
      <c r="G149"/>
      <c r="H149"/>
      <c r="I149"/>
      <c r="J149"/>
      <c r="K149"/>
    </row>
    <row r="150" spans="7:11" x14ac:dyDescent="0.25">
      <c r="G150"/>
      <c r="H150"/>
      <c r="I150"/>
      <c r="J150"/>
      <c r="K150"/>
    </row>
    <row r="151" spans="7:11" x14ac:dyDescent="0.25">
      <c r="G151"/>
      <c r="H151"/>
      <c r="I151"/>
      <c r="J151"/>
      <c r="K151"/>
    </row>
    <row r="152" spans="7:11" x14ac:dyDescent="0.25">
      <c r="G152"/>
      <c r="H152"/>
      <c r="I152"/>
      <c r="J152"/>
      <c r="K152"/>
    </row>
    <row r="153" spans="7:11" x14ac:dyDescent="0.25">
      <c r="G153"/>
      <c r="H153"/>
      <c r="I153"/>
      <c r="J153"/>
      <c r="K153"/>
    </row>
    <row r="154" spans="7:11" x14ac:dyDescent="0.25">
      <c r="G154"/>
      <c r="H154"/>
      <c r="I154"/>
      <c r="J154"/>
      <c r="K154"/>
    </row>
    <row r="155" spans="7:11" x14ac:dyDescent="0.25">
      <c r="G155"/>
      <c r="H155"/>
      <c r="I155"/>
      <c r="J155"/>
      <c r="K155"/>
    </row>
    <row r="156" spans="7:11" x14ac:dyDescent="0.25">
      <c r="G156"/>
      <c r="H156"/>
      <c r="I156"/>
      <c r="J156"/>
      <c r="K156"/>
    </row>
    <row r="157" spans="7:11" x14ac:dyDescent="0.25">
      <c r="G157"/>
      <c r="H157"/>
      <c r="I157"/>
      <c r="J157"/>
      <c r="K157"/>
    </row>
    <row r="158" spans="7:11" x14ac:dyDescent="0.25">
      <c r="G158"/>
      <c r="H158"/>
      <c r="I158"/>
      <c r="J158"/>
      <c r="K158"/>
    </row>
    <row r="159" spans="7:11" x14ac:dyDescent="0.25">
      <c r="G159"/>
      <c r="H159"/>
      <c r="I159"/>
      <c r="J159"/>
      <c r="K159"/>
    </row>
    <row r="160" spans="7:11" x14ac:dyDescent="0.25">
      <c r="G160"/>
      <c r="H160"/>
      <c r="I160"/>
      <c r="J160"/>
      <c r="K160"/>
    </row>
    <row r="161" spans="7:11" x14ac:dyDescent="0.25">
      <c r="G161"/>
      <c r="H161"/>
      <c r="I161"/>
      <c r="J161"/>
      <c r="K161"/>
    </row>
    <row r="162" spans="7:11" x14ac:dyDescent="0.25">
      <c r="G162"/>
      <c r="H162"/>
      <c r="I162"/>
      <c r="J162"/>
      <c r="K162"/>
    </row>
    <row r="163" spans="7:11" x14ac:dyDescent="0.25">
      <c r="G163"/>
      <c r="H163"/>
      <c r="I163"/>
      <c r="J163"/>
      <c r="K163"/>
    </row>
    <row r="164" spans="7:11" x14ac:dyDescent="0.25">
      <c r="G164"/>
      <c r="H164"/>
      <c r="I164"/>
      <c r="J164"/>
      <c r="K164"/>
    </row>
    <row r="165" spans="7:11" x14ac:dyDescent="0.25">
      <c r="G165"/>
      <c r="H165"/>
      <c r="I165"/>
      <c r="J165"/>
      <c r="K165"/>
    </row>
    <row r="166" spans="7:11" x14ac:dyDescent="0.25">
      <c r="G166"/>
      <c r="H166"/>
      <c r="I166"/>
      <c r="J166"/>
      <c r="K166"/>
    </row>
    <row r="167" spans="7:11" x14ac:dyDescent="0.25">
      <c r="G167"/>
      <c r="H167"/>
      <c r="I167"/>
      <c r="J167"/>
      <c r="K167"/>
    </row>
    <row r="168" spans="7:11" x14ac:dyDescent="0.25">
      <c r="G168"/>
      <c r="H168"/>
      <c r="I168"/>
      <c r="J168"/>
      <c r="K168"/>
    </row>
    <row r="169" spans="7:11" x14ac:dyDescent="0.25">
      <c r="G169"/>
      <c r="H169"/>
      <c r="I169"/>
      <c r="J169"/>
      <c r="K169"/>
    </row>
    <row r="170" spans="7:11" x14ac:dyDescent="0.25">
      <c r="G170"/>
      <c r="H170"/>
      <c r="I170"/>
      <c r="J170"/>
      <c r="K170"/>
    </row>
    <row r="171" spans="7:11" x14ac:dyDescent="0.25">
      <c r="G171"/>
      <c r="H171"/>
      <c r="I171"/>
      <c r="J171"/>
      <c r="K171"/>
    </row>
    <row r="172" spans="7:11" x14ac:dyDescent="0.25">
      <c r="G172"/>
      <c r="H172"/>
      <c r="I172"/>
      <c r="J172"/>
      <c r="K172"/>
    </row>
    <row r="173" spans="7:11" x14ac:dyDescent="0.25">
      <c r="G173"/>
      <c r="H173"/>
      <c r="I173"/>
      <c r="J173"/>
      <c r="K173"/>
    </row>
    <row r="174" spans="7:11" x14ac:dyDescent="0.25">
      <c r="G174"/>
      <c r="H174"/>
      <c r="I174"/>
      <c r="J174"/>
      <c r="K174"/>
    </row>
    <row r="175" spans="7:11" x14ac:dyDescent="0.25">
      <c r="G175"/>
      <c r="H175"/>
      <c r="I175"/>
      <c r="J175"/>
      <c r="K175"/>
    </row>
    <row r="176" spans="7:11" x14ac:dyDescent="0.25">
      <c r="G176"/>
      <c r="H176"/>
      <c r="I176"/>
      <c r="J176"/>
      <c r="K176"/>
    </row>
    <row r="177" spans="7:11" x14ac:dyDescent="0.25">
      <c r="G177"/>
      <c r="H177"/>
      <c r="I177"/>
      <c r="J177"/>
      <c r="K177"/>
    </row>
    <row r="178" spans="7:11" x14ac:dyDescent="0.25">
      <c r="G178"/>
      <c r="H178"/>
      <c r="I178"/>
      <c r="J178"/>
      <c r="K178"/>
    </row>
    <row r="179" spans="7:11" x14ac:dyDescent="0.25">
      <c r="G179"/>
      <c r="H179"/>
      <c r="I179"/>
      <c r="J179"/>
      <c r="K179"/>
    </row>
    <row r="180" spans="7:11" x14ac:dyDescent="0.25">
      <c r="G180"/>
      <c r="H180"/>
      <c r="I180"/>
      <c r="J180"/>
      <c r="K180"/>
    </row>
    <row r="181" spans="7:11" x14ac:dyDescent="0.25">
      <c r="G181"/>
      <c r="H181"/>
      <c r="I181"/>
      <c r="J181"/>
      <c r="K181"/>
    </row>
    <row r="182" spans="7:11" x14ac:dyDescent="0.25">
      <c r="G182"/>
      <c r="H182"/>
      <c r="I182"/>
      <c r="J182"/>
      <c r="K182"/>
    </row>
    <row r="183" spans="7:11" x14ac:dyDescent="0.25">
      <c r="G183"/>
      <c r="H183"/>
      <c r="I183"/>
      <c r="J183"/>
      <c r="K183"/>
    </row>
    <row r="184" spans="7:11" x14ac:dyDescent="0.25">
      <c r="G184"/>
      <c r="H184"/>
      <c r="I184"/>
      <c r="J184"/>
      <c r="K184"/>
    </row>
    <row r="185" spans="7:11" x14ac:dyDescent="0.25">
      <c r="G185"/>
      <c r="H185"/>
      <c r="I185"/>
      <c r="J185"/>
      <c r="K185"/>
    </row>
    <row r="186" spans="7:11" x14ac:dyDescent="0.25">
      <c r="G186"/>
      <c r="H186"/>
      <c r="I186"/>
      <c r="J186"/>
      <c r="K186"/>
    </row>
    <row r="187" spans="7:11" x14ac:dyDescent="0.25">
      <c r="G187"/>
      <c r="H187"/>
      <c r="I187"/>
      <c r="J187"/>
      <c r="K187"/>
    </row>
    <row r="188" spans="7:11" x14ac:dyDescent="0.25">
      <c r="G188"/>
      <c r="H188"/>
      <c r="I188"/>
      <c r="J188"/>
      <c r="K188"/>
    </row>
    <row r="189" spans="7:11" x14ac:dyDescent="0.25">
      <c r="G189"/>
      <c r="H189"/>
      <c r="I189"/>
      <c r="J189"/>
      <c r="K189"/>
    </row>
    <row r="190" spans="7:11" x14ac:dyDescent="0.25">
      <c r="G190"/>
      <c r="H190"/>
      <c r="I190"/>
      <c r="J190"/>
      <c r="K190"/>
    </row>
    <row r="191" spans="7:11" x14ac:dyDescent="0.25">
      <c r="G191"/>
      <c r="H191"/>
      <c r="I191"/>
      <c r="J191"/>
      <c r="K191"/>
    </row>
    <row r="192" spans="7:11" x14ac:dyDescent="0.25">
      <c r="G192"/>
      <c r="H192"/>
      <c r="I192"/>
      <c r="J192"/>
      <c r="K192"/>
    </row>
    <row r="193" spans="7:11" x14ac:dyDescent="0.25">
      <c r="G193"/>
      <c r="H193"/>
      <c r="I193"/>
      <c r="J193"/>
      <c r="K193"/>
    </row>
    <row r="194" spans="7:11" x14ac:dyDescent="0.25">
      <c r="G194"/>
      <c r="H194"/>
      <c r="I194"/>
      <c r="J194"/>
      <c r="K194"/>
    </row>
    <row r="195" spans="7:11" x14ac:dyDescent="0.25">
      <c r="G195"/>
      <c r="H195"/>
      <c r="I195"/>
      <c r="J195"/>
      <c r="K195"/>
    </row>
    <row r="196" spans="7:11" x14ac:dyDescent="0.25">
      <c r="G196"/>
      <c r="H196"/>
      <c r="I196"/>
      <c r="J196"/>
      <c r="K196"/>
    </row>
    <row r="197" spans="7:11" x14ac:dyDescent="0.25">
      <c r="G197"/>
      <c r="H197"/>
      <c r="I197"/>
      <c r="J197"/>
      <c r="K197"/>
    </row>
    <row r="198" spans="7:11" x14ac:dyDescent="0.25">
      <c r="G198"/>
      <c r="H198"/>
      <c r="I198"/>
      <c r="J198"/>
      <c r="K198"/>
    </row>
  </sheetData>
  <mergeCells count="12">
    <mergeCell ref="AN65:AP65"/>
    <mergeCell ref="AC14:AG14"/>
    <mergeCell ref="T16:X18"/>
    <mergeCell ref="AC16:AG16"/>
    <mergeCell ref="AC18:AG18"/>
    <mergeCell ref="T14:V14"/>
    <mergeCell ref="Z20:AA20"/>
    <mergeCell ref="Z22:AA22"/>
    <mergeCell ref="Z24:AA24"/>
    <mergeCell ref="Z26:AA26"/>
    <mergeCell ref="Z28:AA28"/>
    <mergeCell ref="Z30:AA30"/>
  </mergeCells>
  <pageMargins left="0.7" right="0.7" top="0.75" bottom="0.75" header="0.3" footer="0.3"/>
  <pageSetup paperSize="9" orientation="portrait" r:id="rId7"/>
  <drawing r:id="rId8"/>
  <extLst>
    <ext xmlns:x14="http://schemas.microsoft.com/office/spreadsheetml/2009/9/main" uri="{A8765BA9-456A-4dab-B4F3-ACF838C121DE}">
      <x14:slicerList>
        <x14:slicer r:id="rId9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P r o y e c t o s _ i n v e r s i o n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1 2 9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R e c u r s o s _ M e t a p r o d u c t o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1 3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M a g n i t u d _ M e t a p r o d u c t o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4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E s t r u c t u r a _ p l a n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1 3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0.xml>��< ? x m l   v e r s i o n = " 1 . 0 "   e n c o d i n g = " u t f - 1 6 " ? > < D a t a M a s h u p   x m l n s = " h t t p : / / s c h e m a s . m i c r o s o f t . c o m / D a t a M a s h u p " > A A A A A B g D A A B Q S w M E F A A C A A g A x A j / T s e b n W i o A A A A + A A A A B I A H A B D b 2 5 m a W c v U G F j a 2 F n Z S 5 4 b W w g o h g A K K A U A A A A A A A A A A A A A A A A A A A A A A A A A A A A h Y 9 N D o I w F I S v Q r q n r y D G n z z K g q 1 E E x P j t o E K j V A M L Z a 7 u f B I X k E S R d 2 5 m s z k m 2 T m c b t j M j S 1 d 5 W d U a 2 O S U A Z 8 a T O 2 0 L p M i a 9 P f l L k n D c i f w s S u m N s D b r w a i Y V N Z e 1 g D O O e p m t O 1 K C B k L 4 J h t 9 n k l G + E r b a z Q u S S f V v G / R T g e X m N 4 S B e M z q N V N G q A M M W Y K f 1 F w n E x Z Q g / I a Z 9 b f t O c m n 8 d I s w W Y T 3 C / 4 E U E s D B B Q A A g A I A M Q I / 0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C P 9 O K I p H u A 4 A A A A R A A A A E w A c A E Z v c m 1 1 b G F z L 1 N l Y 3 R p b 2 4 x L m 0 g o h g A K K A U A A A A A A A A A A A A A A A A A A A A A A A A A A A A K 0 5 N L s n M z 1 M I h t C G 1 g B Q S w E C L Q A U A A I A C A D E C P 9 O x 5 u d a K g A A A D 4 A A A A E g A A A A A A A A A A A A A A A A A A A A A A Q 2 9 u Z m l n L 1 B h Y 2 t h Z 2 U u e G 1 s U E s B A i 0 A F A A C A A g A x A j / T g / K 6 a u k A A A A 6 Q A A A B M A A A A A A A A A A A A A A A A A 9 A A A A F t D b 2 5 0 Z W 5 0 X 1 R 5 c G V z X S 5 4 b W x Q S w E C L Q A U A A I A C A D E C P 9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6 a R 3 8 g V c 0 W Y 0 j + 5 L 9 K P 6 A A A A A A C A A A A A A A Q Z g A A A A E A A C A A A A B 5 i U G U 7 E v K 3 i I 4 4 A w 9 p R L n l t F 1 S d e j Y 1 U p Q f S d n u E m D Q A A A A A O g A A A A A I A A C A A A A D o a M p z t 4 X a V h 6 u + S q h r D R S o U p c V + C 6 j g L m b d + X o I 7 8 Y 1 A A A A C h 6 d H d 8 K b I q U x r k a P c k / 7 h R w d O i q H 6 I n e p Z I C j y + S Y T + 0 u 7 + c g u 8 G G 8 Y i 7 Y f B j 1 a y Y X a t m + H X G N Q + q 7 g h u 9 T P D E f r D 2 7 5 r o A a 8 j h m J W g o q Z 0 A A A A D k V k J 9 A Q P Q w Y u L v Z / A h G v E K j I V k F W R G o + m Z I C R z l k S n l s b k G x e g z T w V O N 8 A t e Z A i t w + 1 b Q r W E B x n w x A A b y I q / 7 < / D a t a M a s h u p > 
</file>

<file path=customXml/item11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 P r o y e c t o s _ i n v e r s i o n < / E x c e l T a b l e N a m e > < G e m i n i T a b l e I d > P r o y e c t o s _ i n v e r s i o n 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 M a g n i t u d _ M e t a p r o d u c t o < / E x c e l T a b l e N a m e > < G e m i n i T a b l e I d > M a g n i t u d _ M e t a p r o d u c t o 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 R e c u r s o s _ M e t a p r o d u c t o < / E x c e l T a b l e N a m e > < G e m i n i T a b l e I d > R e c u r s o s _ M e t a p r o d u c t o 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 E s t r u c t u r a _ p l a n < / E x c e l T a b l e N a m e > < G e m i n i T a b l e I d > E s t r u c t u r a _ p l a n 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R a n g o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 i : t y p e = " S a n d b o x E d i t o r M e a s u r e G r i d K e y " & g t ; & l t ; T a b l e N a m e & g t ; R a n g o & l t ; / T a b l e N a m e & g t ; & l t ; / K e y & g t ; & l t ; M a i n t a i n e r 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 r e a d o n l y & l t ; / K e y & g t ; & l t ; / D i a g r a m O b j e c t K e y & g t ; & l t ; D i a g r a m O b j e c t K e y & g t ; & l t ; K e y & g t ; M e a s u r e s \ R e c u e n t o   d e   C � d i g o   i n d i c a d o r & l t ; / K e y & g t ; & l t ; / D i a g r a m O b j e c t K e y & g t ; & l t ; D i a g r a m O b j e c t K e y & g t ; & l t ; K e y & g t ; M e a s u r e s \ R e c u e n t o   d e   C � d i g o   i n d i c a d o r \ T a g I n f o \ F � r m u l a & l t ; / K e y & g t ; & l t ; / D i a g r a m O b j e c t K e y & g t ; & l t ; D i a g r a m O b j e c t K e y & g t ; & l t ; K e y & g t ; M e a s u r e s \ R e c u e n t o   d e   C � d i g o   i n d i c a d o r \ T a g I n f o \ V a l o r & l t ; / K e y & g t ; & l t ; / D i a g r a m O b j e c t K e y & g t ; & l t ; D i a g r a m O b j e c t K e y & g t ; & l t ; K e y & g t ; M e a s u r e s \ R e c u e n t o   d e   A n u a l i z a c i � n _ M e t a   2 0 1 6 & l t ; / K e y & g t ; & l t ; / D i a g r a m O b j e c t K e y & g t ; & l t ; D i a g r a m O b j e c t K e y & g t ; & l t ; K e y & g t ; M e a s u r e s \ R e c u e n t o   d e   A n u a l i z a c i � n _ M e t a   2 0 1 6 \ T a g I n f o \ F � r m u l a & l t ; / K e y & g t ; & l t ; / D i a g r a m O b j e c t K e y & g t ; & l t ; D i a g r a m O b j e c t K e y & g t ; & l t ; K e y & g t ; M e a s u r e s \ R e c u e n t o   d e   A n u a l i z a c i � n _ M e t a   2 0 1 6 \ T a g I n f o \ V a l o r & l t ; / K e y & g t ; & l t ; / D i a g r a m O b j e c t K e y & g t ; & l t ; D i a g r a m O b j e c t K e y & g t ; & l t ; K e y & g t ; M e a s u r e s \ R e c u e n t o   d e   A n u a l i z a c i � n _ M e t a   2 0 1 7 & l t ; / K e y & g t ; & l t ; / D i a g r a m O b j e c t K e y & g t ; & l t ; D i a g r a m O b j e c t K e y & g t ; & l t ; K e y & g t ; M e a s u r e s \ R e c u e n t o   d e   A n u a l i z a c i � n _ M e t a   2 0 1 7 \ T a g I n f o \ F � r m u l a & l t ; / K e y & g t ; & l t ; / D i a g r a m O b j e c t K e y & g t ; & l t ; D i a g r a m O b j e c t K e y & g t ; & l t ; K e y & g t ; M e a s u r e s \ R e c u e n t o   d e   A n u a l i z a c i � n _ M e t a   2 0 1 7 \ T a g I n f o \ V a l o r & l t ; / K e y & g t ; & l t ; / D i a g r a m O b j e c t K e y & g t ; & l t ; D i a g r a m O b j e c t K e y & g t ; & l t ; K e y & g t ; M e a s u r e s \ R e c u e n t o   d e   A n u a l i z a c i � n _ M e t a   2 0 1 8 & l t ; / K e y & g t ; & l t ; / D i a g r a m O b j e c t K e y & g t ; & l t ; D i a g r a m O b j e c t K e y & g t ; & l t ; K e y & g t ; M e a s u r e s \ R e c u e n t o   d e   A n u a l i z a c i � n _ M e t a   2 0 1 8 \ T a g I n f o \ F � r m u l a & l t ; / K e y & g t ; & l t ; / D i a g r a m O b j e c t K e y & g t ; & l t ; D i a g r a m O b j e c t K e y & g t ; & l t ; K e y & g t ; M e a s u r e s \ R e c u e n t o   d e   A n u a l i z a c i � n _ M e t a   2 0 1 8 \ T a g I n f o \ V a l o r & l t ; / K e y & g t ; & l t ; / D i a g r a m O b j e c t K e y & g t ; & l t ; D i a g r a m O b j e c t K e y & g t ; & l t ; K e y & g t ; M e a s u r e s \ R e c u e n t o   d e   A n u a l i z a c i � n _ M e t a   2 0 1 9 & l t ; / K e y & g t ; & l t ; / D i a g r a m O b j e c t K e y & g t ; & l t ; D i a g r a m O b j e c t K e y & g t ; & l t ; K e y & g t ; M e a s u r e s \ R e c u e n t o   d e   A n u a l i z a c i � n _ M e t a   2 0 1 9 \ T a g I n f o \ F � r m u l a & l t ; / K e y & g t ; & l t ; / D i a g r a m O b j e c t K e y & g t ; & l t ; D i a g r a m O b j e c t K e y & g t ; & l t ; K e y & g t ; M e a s u r e s \ R e c u e n t o   d e   A n u a l i z a c i � n _ M e t a   2 0 1 9 \ T a g I n f o \ V a l o r & l t ; / K e y & g t ; & l t ; / D i a g r a m O b j e c t K e y & g t ; & l t ; D i a g r a m O b j e c t K e y & g t ; & l t ; K e y & g t ; M e a s u r e s \ R e c u e n t o   d e   A v a n c e   C u a l i t a t i v o & l t ; / K e y & g t ; & l t ; / D i a g r a m O b j e c t K e y & g t ; & l t ; D i a g r a m O b j e c t K e y & g t ; & l t ; K e y & g t ; M e a s u r e s \ R e c u e n t o   d e   A v a n c e   C u a l i t a t i v o \ T a g I n f o \ F � r m u l a & l t ; / K e y & g t ; & l t ; / D i a g r a m O b j e c t K e y & g t ; & l t ; D i a g r a m O b j e c t K e y & g t ; & l t ; K e y & g t ; M e a s u r e s \ R e c u e n t o   d e   A v a n c e   C u a l i t a t i v o \ T a g I n f o \ V a l o r & l t ; / K e y & g t ; & l t ; / D i a g r a m O b j e c t K e y & g t ; & l t ; D i a g r a m O b j e c t K e y & g t ; & l t ; K e y & g t ; M e a s u r e s \ R e c u e n t o   d e   A v a n c e   M a g n i t u d   M e t a & l t ; / K e y & g t ; & l t ; / D i a g r a m O b j e c t K e y & g t ; & l t ; D i a g r a m O b j e c t K e y & g t ; & l t ; K e y & g t ; M e a s u r e s \ R e c u e n t o   d e   A v a n c e   M a g n i t u d   M e t a \ T a g I n f o \ F � r m u l a & l t ; / K e y & g t ; & l t ; / D i a g r a m O b j e c t K e y & g t ; & l t ; D i a g r a m O b j e c t K e y & g t ; & l t ; K e y & g t ; M e a s u r e s \ R e c u e n t o   d e   A v a n c e   M a g n i t u d   M e t a \ T a g I n f o \ V a l o r & l t ; / K e y & g t ; & l t ; / D i a g r a m O b j e c t K e y & g t ; & l t ; D i a g r a m O b j e c t K e y & g t ; & l t ; K e y & g t ; M e a s u r e s \ R e c u e n t o   d e   %   A v a n c e   M e t a   2 0 1 6 & l t ; / K e y & g t ; & l t ; / D i a g r a m O b j e c t K e y & g t ; & l t ; D i a g r a m O b j e c t K e y & g t ; & l t ; K e y & g t ; M e a s u r e s \ R e c u e n t o   d e   %   A v a n c e   M e t a   2 0 1 6 \ T a g I n f o \ F � r m u l a & l t ; / K e y & g t ; & l t ; / D i a g r a m O b j e c t K e y & g t ; & l t ; D i a g r a m O b j e c t K e y & g t ; & l t ; K e y & g t ; M e a s u r e s \ R e c u e n t o   d e   %   A v a n c e   M e t a   2 0 1 6 \ T a g I n f o \ V a l o r & l t ; / K e y & g t ; & l t ; / D i a g r a m O b j e c t K e y & g t ; & l t ; D i a g r a m O b j e c t K e y & g t ; & l t ; K e y & g t ; M e a s u r e s \ R e c u e n t o   d e   %   A v a n c e   M e t a   2 0 2 0 & l t ; / K e y & g t ; & l t ; / D i a g r a m O b j e c t K e y & g t ; & l t ; D i a g r a m O b j e c t K e y & g t ; & l t ; K e y & g t ; M e a s u r e s \ R e c u e n t o   d e   %   A v a n c e   M e t a   2 0 2 0 \ T a g I n f o \ F � r m u l a & l t ; / K e y & g t ; & l t ; / D i a g r a m O b j e c t K e y & g t ; & l t ; D i a g r a m O b j e c t K e y & g t ; & l t ; K e y & g t ; M e a s u r e s \ R e c u e n t o   d e   %   A v a n c e   M e t a   2 0 2 0 \ T a g I n f o \ V a l o r & l t ; / K e y & g t ; & l t ; / D i a g r a m O b j e c t K e y & g t ; & l t ; D i a g r a m O b j e c t K e y & g t ; & l t ; K e y & g t ; M e a s u r e s \ R e c u e n t o   d e   C o d _ P r o y e c t o _ E s t r a t � g i c o & l t ; / K e y & g t ; & l t ; / D i a g r a m O b j e c t K e y & g t ; & l t ; D i a g r a m O b j e c t K e y & g t ; & l t ; K e y & g t ; M e a s u r e s \ R e c u e n t o   d e   C o d _ P r o y e c t o _ E s t r a t � g i c o \ T a g I n f o \ F � r m u l a & l t ; / K e y & g t ; & l t ; / D i a g r a m O b j e c t K e y & g t ; & l t ; D i a g r a m O b j e c t K e y & g t ; & l t ; K e y & g t ; M e a s u r e s \ R e c u e n t o   d e   C o d _ P r o y e c t o _ E s t r a t � g i c o \ T a g I n f o \ V a l o r & l t ; / K e y & g t ; & l t ; / D i a g r a m O b j e c t K e y & g t ; & l t ; D i a g r a m O b j e c t K e y & g t ; & l t ; K e y & g t ; C o l u m n s \ I D & l t ; / K e y & g t ; & l t ; / D i a g r a m O b j e c t K e y & g t ; & l t ; D i a g r a m O b j e c t K e y & g t ; & l t ; K e y & g t ; C o l u m n s \ I D _ R e s u l t a d o   a s o c i a d o & l t ; / K e y & g t ; & l t ; / D i a g r a m O b j e c t K e y & g t ; & l t ; D i a g r a m O b j e c t K e y & g t ; & l t ; K e y & g t ; C o l u m n s \ C l a s i f i c a c i � n _ M e t a s R e s u l t a d o & l t ; / K e y & g t ; & l t ; / D i a g r a m O b j e c t K e y & g t ; & l t ; D i a g r a m O b j e c t K e y & g t ; & l t ; K e y & g t ; C o l u m n s \ C l a s i f i c a c i � n _ M e t a s R e s u l t a d o 2 & l t ; / K e y & g t ; & l t ; / D i a g r a m O b j e c t K e y & g t ; & l t ; D i a g r a m O b j e c t K e y & g t ; & l t ; K e y & g t ; C o l u m n s \ C o d _ P i l a r   /   E j e & l t ; / K e y & g t ; & l t ; / D i a g r a m O b j e c t K e y & g t ; & l t ; D i a g r a m O b j e c t K e y & g t ; & l t ; K e y & g t ; C o l u m n s \ P i l a r   /   E j e & l t ; / K e y & g t ; & l t ; / D i a g r a m O b j e c t K e y & g t ; & l t ; D i a g r a m O b j e c t K e y & g t ; & l t ; K e y & g t ; C o l u m n s \ C o d _ P r o g r a m a & l t ; / K e y & g t ; & l t ; / D i a g r a m O b j e c t K e y & g t ; & l t ; D i a g r a m O b j e c t K e y & g t ; & l t ; K e y & g t ; C o l u m n s \ P r o g r a m a & l t ; / K e y & g t ; & l t ; / D i a g r a m O b j e c t K e y & g t ; & l t ; D i a g r a m O b j e c t K e y & g t ; & l t ; K e y & g t ; C o l u m n s \ C o d _ P r o y e c t o _ E s t r a t � g i c o & l t ; / K e y & g t ; & l t ; / D i a g r a m O b j e c t K e y & g t ; & l t ; D i a g r a m O b j e c t K e y & g t ; & l t ; K e y & g t ; C o l u m n s \ P r o y e c t o _ E s t r a t � g i c o & l t ; / K e y & g t ; & l t ; / D i a g r a m O b j e c t K e y & g t ; & l t ; D i a g r a m O b j e c t K e y & g t ; & l t ; K e y & g t ; C o l u m n s \ C o d _ S e c t o r & l t ; / K e y & g t ; & l t ; / D i a g r a m O b j e c t K e y & g t ; & l t ; D i a g r a m O b j e c t K e y & g t ; & l t ; K e y & g t ; C o l u m n s \ S e c t o r & l t ; / K e y & g t ; & l t ; / D i a g r a m O b j e c t K e y & g t ; & l t ; D i a g r a m O b j e c t K e y & g t ; & l t ; K e y & g t ; C o l u m n s \ C o d _ E n t i d a d & l t ; / K e y & g t ; & l t ; / D i a g r a m O b j e c t K e y & g t ; & l t ; D i a g r a m O b j e c t K e y & g t ; & l t ; K e y & g t ; C o l u m n s \ E n t i d a d & l t ; / K e y & g t ; & l t ; / D i a g r a m O b j e c t K e y & g t ; & l t ; D i a g r a m O b j e c t K e y & g t ; & l t ; K e y & g t ; C o l u m n s \ C l a s i f i c a c i � n   I n d i c a d o r & l t ; / K e y & g t ; & l t ; / D i a g r a m O b j e c t K e y & g t ; & l t ; D i a g r a m O b j e c t K e y & g t ; & l t ; K e y & g t ; C o l u m n s \ C � d i g o   i n d i c a d o r & l t ; / K e y & g t ; & l t ; / D i a g r a m O b j e c t K e y & g t ; & l t ; D i a g r a m O b j e c t K e y & g t ; & l t ; K e y & g t ; C o l u m n s \ I n d i c a d o r & l t ; / K e y & g t ; & l t ; / D i a g r a m O b j e c t K e y & g t ; & l t ; D i a g r a m O b j e c t K e y & g t ; & l t ; K e y & g t ; C o l u m n s \ M a g n i t u d   M e t a & l t ; / K e y & g t ; & l t ; / D i a g r a m O b j e c t K e y & g t ; & l t ; D i a g r a m O b j e c t K e y & g t ; & l t ; K e y & g t ; C o l u m n s \ A n u a l i z a c i � n _ M e t a   2 0 1 6 & l t ; / K e y & g t ; & l t ; / D i a g r a m O b j e c t K e y & g t ; & l t ; D i a g r a m O b j e c t K e y & g t ; & l t ; K e y & g t ; C o l u m n s \ A n u a l i z a c i � n _ M e t a   2 0 1 7 & l t ; / K e y & g t ; & l t ; / D i a g r a m O b j e c t K e y & g t ; & l t ; D i a g r a m O b j e c t K e y & g t ; & l t ; K e y & g t ; C o l u m n s \ A n u a l i z a c i � n _ M e t a   2 0 1 8 & l t ; / K e y & g t ; & l t ; / D i a g r a m O b j e c t K e y & g t ; & l t ; D i a g r a m O b j e c t K e y & g t ; & l t ; K e y & g t ; C o l u m n s \ A n u a l i z a c i � n _ M e t a   2 0 1 9 & l t ; / K e y & g t ; & l t ; / D i a g r a m O b j e c t K e y & g t ; & l t ; D i a g r a m O b j e c t K e y & g t ; & l t ; K e y & g t ; C o l u m n s \ A n u a l i z a c i � n _ M e t a   2 0 2 0 & l t ; / K e y & g t ; & l t ; / D i a g r a m O b j e c t K e y & g t ; & l t ; D i a g r a m O b j e c t K e y & g t ; & l t ; K e y & g t ; C o l u m n s \ V a r i a b l e s & l t ; / K e y & g t ; & l t ; / D i a g r a m O b j e c t K e y & g t ; & l t ; D i a g r a m O b j e c t K e y & g t ; & l t ; K e y & g t ; C o l u m n s \ P e r i o d i c i d a d & l t ; / K e y & g t ; & l t ; / D i a g r a m O b j e c t K e y & g t ; & l t ; D i a g r a m O b j e c t K e y & g t ; & l t ; K e y & g t ; C o l u m n s \ F o r m u l a   d e   C a l c u l o & l t ; / K e y & g t ; & l t ; / D i a g r a m O b j e c t K e y & g t ; & l t ; D i a g r a m O b j e c t K e y & g t ; & l t ; K e y & g t ; C o l u m n s \ U n i d a d   d e   M e d i d a & l t ; / K e y & g t ; & l t ; / D i a g r a m O b j e c t K e y & g t ; & l t ; D i a g r a m O b j e c t K e y & g t ; & l t ; K e y & g t ; C o l u m n s \ L � n e a   B a s e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F u e n t e & l t ; / K e y & g t ; & l t ; / D i a g r a m O b j e c t K e y & g t ; & l t ; D i a g r a m O b j e c t K e y & g t ; & l t ; K e y & g t ; C o l u m n s \ I n d i c a d o r _ L B & l t ; / K e y & g t ; & l t ; / D i a g r a m O b j e c t K e y & g t ; & l t ; D i a g r a m O b j e c t K e y & g t ; & l t ; K e y & g t ; C o l u m n s \ V a r i a b l e s _ L B & l t ; / K e y & g t ; & l t ; / D i a g r a m O b j e c t K e y & g t ; & l t ; D i a g r a m O b j e c t K e y & g t ; & l t ; K e y & g t ; C o l u m n s \ F o r m u l a   d e   C a l c u l o _ L B & l t ; / K e y & g t ; & l t ; / D i a g r a m O b j e c t K e y & g t ; & l t ; D i a g r a m O b j e c t K e y & g t ; & l t ; K e y & g t ; C o l u m n s \ M a g n i t u d _ L B & l t ; / K e y & g t ; & l t ; / D i a g r a m O b j e c t K e y & g t ; & l t ; D i a g r a m O b j e c t K e y & g t ; & l t ; K e y & g t ; C o l u m n s \ U n i d a d   d e   M e d i d a _ L B & l t ; / K e y & g t ; & l t ; / D i a g r a m O b j e c t K e y & g t ; & l t ; D i a g r a m O b j e c t K e y & g t ; & l t ; K e y & g t ; C o l u m n s \ A g r e g a & l t ; / K e y & g t ; & l t ; / D i a g r a m O b j e c t K e y & g t ; & l t ; D i a g r a m O b j e c t K e y & g t ; & l t ; K e y & g t ; C o l u m n s \ N o   A g r e g a & l t ; / K e y & g t ; & l t ; / D i a g r a m O b j e c t K e y & g t ; & l t ; D i a g r a m O b j e c t K e y & g t ; & l t ; K e y & g t ; C o l u m n s \ T i p o   I n d i c a d o r & l t ; / K e y & g t ; & l t ; / D i a g r a m O b j e c t K e y & g t ; & l t ; D i a g r a m O b j e c t K e y & g t ; & l t ; K e y & g t ; C o l u m n s \ G P _ G � n e r o & l t ; / K e y & g t ; & l t ; / D i a g r a m O b j e c t K e y & g t ; & l t ; D i a g r a m O b j e c t K e y & g t ; & l t ; K e y & g t ; C o l u m n s \ G P _ I n d � g e n a s & l t ; / K e y & g t ; & l t ; / D i a g r a m O b j e c t K e y & g t ; & l t ; D i a g r a m O b j e c t K e y & g t ; & l t ; K e y & g t ; C o l u m n s \ G P _ A f r o d e s c e n d i e n t e s & l t ; / K e y & g t ; & l t ; / D i a g r a m O b j e c t K e y & g t ; & l t ; D i a g r a m O b j e c t K e y & g t ; & l t ; K e y & g t ; C o l u m n s \ G P _ R o m & l t ; / K e y & g t ; & l t ; / D i a g r a m O b j e c t K e y & g t ; & l t ; D i a g r a m O b j e c t K e y & g t ; & l t ; K e y & g t ; C o l u m n s \ G P _ R a i z a l e s & l t ; / K e y & g t ; & l t ; / D i a g r a m O b j e c t K e y & g t ; & l t ; D i a g r a m O b j e c t K e y & g t ; & l t ; K e y & g t ; C o l u m n s \ G P _ P a l e n q u e r a & l t ; / K e y & g t ; & l t ; / D i a g r a m O b j e c t K e y & g t ; & l t ; D i a g r a m O b j e c t K e y & g t ; & l t ; K e y & g t ; C o l u m n s \ G P _ M u l a t a & l t ; / K e y & g t ; & l t ; / D i a g r a m O b j e c t K e y & g t ; & l t ; D i a g r a m O b j e c t K e y & g t ; & l t ; K e y & g t ; C o l u m n s \ G P _ N i � a s   -   N i � o s & l t ; / K e y & g t ; & l t ; / D i a g r a m O b j e c t K e y & g t ; & l t ; D i a g r a m O b j e c t K e y & g t ; & l t ; K e y & g t ; C o l u m n s \ G P _ J � v e n e s & l t ; / K e y & g t ; & l t ; / D i a g r a m O b j e c t K e y & g t ; & l t ; D i a g r a m O b j e c t K e y & g t ; & l t ; K e y & g t ; C o l u m n s \ G P _ A d o l e s c e n t e s & l t ; / K e y & g t ; & l t ; / D i a g r a m O b j e c t K e y & g t ; & l t ; D i a g r a m O b j e c t K e y & g t ; & l t ; K e y & g t ; C o l u m n s \ G P _ A d u l t o   M a y o r & l t ; / K e y & g t ; & l t ; / D i a g r a m O b j e c t K e y & g t ; & l t ; D i a g r a m O b j e c t K e y & g t ; & l t ; K e y & g t ; C o l u m n s \ G P _ D i s c a p a c i d a d & l t ; / K e y & g t ; & l t ; / D i a g r a m O b j e c t K e y & g t ; & l t ; D i a g r a m O b j e c t K e y & g t ; & l t ; K e y & g t ; C o l u m n s \ G P _ L G B T I & l t ; / K e y & g t ; & l t ; / D i a g r a m O b j e c t K e y & g t ; & l t ; D i a g r a m O b j e c t K e y & g t ; & l t ; K e y & g t ; C o l u m n s \ G E _ 0   -   6   A � o s & l t ; / K e y & g t ; & l t ; / D i a g r a m O b j e c t K e y & g t ; & l t ; D i a g r a m O b j e c t K e y & g t ; & l t ; K e y & g t ; C o l u m n s \ G E _ 7   -   1 5   A � o s & l t ; / K e y & g t ; & l t ; / D i a g r a m O b j e c t K e y & g t ; & l t ; D i a g r a m O b j e c t K e y & g t ; & l t ; K e y & g t ; C o l u m n s \ G E _ 1 6   -   1 8   A � o s & l t ; / K e y & g t ; & l t ; / D i a g r a m O b j e c t K e y & g t ; & l t ; D i a g r a m O b j e c t K e y & g t ; & l t ; K e y & g t ; C o l u m n s \ G E _ 1 9   -   2 7   A � o s & l t ; / K e y & g t ; & l t ; / D i a g r a m O b j e c t K e y & g t ; & l t ; D i a g r a m O b j e c t K e y & g t ; & l t ; K e y & g t ; C o l u m n s \ G E   2 8   -   6 0   A � o s & l t ; / K e y & g t ; & l t ; / D i a g r a m O b j e c t K e y & g t ; & l t ; D i a g r a m O b j e c t K e y & g t ; & l t ; K e y & g t ; C o l u m n s \ G E _ 6 1   o   m � s & l t ; / K e y & g t ; & l t ; / D i a g r a m O b j e c t K e y & g t ; & l t ; D i a g r a m O b j e c t K e y & g t ; & l t ; K e y & g t ; C o l u m n s \ G R _ B e n _ L o c a l i d a d & l t ; / K e y & g t ; & l t ; / D i a g r a m O b j e c t K e y & g t ; & l t ; D i a g r a m O b j e c t K e y & g t ; & l t ; K e y & g t ; C o l u m n s \ G R _ B e n _ U P Z & l t ; / K e y & g t ; & l t ; / D i a g r a m O b j e c t K e y & g t ; & l t ; D i a g r a m O b j e c t K e y & g t ; & l t ; K e y & g t ; C o l u m n s \ G R _ I n t _ L o c a l i d a d & l t ; / K e y & g t ; & l t ; / D i a g r a m O b j e c t K e y & g t ; & l t ; D i a g r a m O b j e c t K e y & g t ; & l t ; K e y & g t ; C o l u m n s \ G R _ I n t _ U P Z & l t ; / K e y & g t ; & l t ; / D i a g r a m O b j e c t K e y & g t ; & l t ; D i a g r a m O b j e c t K e y & g t ; & l t ; K e y & g t ; C o l u m n s \ N u e v a   e n   P D D & l t ; / K e y & g t ; & l t ; / D i a g r a m O b j e c t K e y & g t ; & l t ; D i a g r a m O b j e c t K e y & g t ; & l t ; K e y & g t ; C o l u m n s \ A c u e r d o   6 4 5   d e   2 0 1 4 & l t ; / K e y & g t ; & l t ; / D i a g r a m O b j e c t K e y & g t ; & l t ; D i a g r a m O b j e c t K e y & g t ; & l t ; K e y & g t ; C o l u m n s \ C � d i g o   M e t a   P D D & l t ; / K e y & g t ; & l t ; / D i a g r a m O b j e c t K e y & g t ; & l t ; D i a g r a m O b j e c t K e y & g t ; & l t ; K e y & g t ; C o l u m n s \ M e t a s   P D D & l t ; / K e y & g t ; & l t ; / D i a g r a m O b j e c t K e y & g t ; & l t ; D i a g r a m O b j e c t K e y & g t ; & l t ; K e y & g t ; C o l u m n s \ O r i g e n   D a t o & l t ; / K e y & g t ; & l t ; / D i a g r a m O b j e c t K e y & g t ; & l t ; D i a g r a m O b j e c t K e y & g t ; & l t ; K e y & g t ; C o l u m n s \ A v a n c e   M a g n i t u d   M e t a & l t ; / K e y & g t ; & l t ; / D i a g r a m O b j e c t K e y & g t ; & l t ; D i a g r a m O b j e c t K e y & g t ; & l t ; K e y & g t ; C o l u m n s \ A v a n c e   C u a l i t a t i v o & l t ; / K e y & g t ; & l t ; / D i a g r a m O b j e c t K e y & g t ; & l t ; D i a g r a m O b j e c t K e y & g t ; & l t ; K e y & g t ; C o l u m n s \ %   A v a n c e   M e t a   2 0 1 6 & l t ; / K e y & g t ; & l t ; / D i a g r a m O b j e c t K e y & g t ; & l t ; D i a g r a m O b j e c t K e y & g t ; & l t ; K e y & g t ; C o l u m n s \ %   A v a n c e   M e t a   2 0 2 0 & l t ; / K e y & g t ; & l t ; / D i a g r a m O b j e c t K e y & g t ; & l t ; D i a g r a m O b j e c t K e y & g t ; & l t ; K e y & g t ; L i n k s \ & a m p ; l t ; C o l u m n s \ R e c u e n t o   d e   C � d i g o   i n d i c a d o r & a m p ; g t ; - & a m p ; l t ; M e a s u r e s \ C � d i g o   i n d i c a d o r & a m p ; g t ; & l t ; / K e y & g t ; & l t ; / D i a g r a m O b j e c t K e y & g t ; & l t ; D i a g r a m O b j e c t K e y & g t ; & l t ; K e y & g t ; L i n k s \ & a m p ; l t ; C o l u m n s \ R e c u e n t o   d e   C � d i g o   i n d i c a d o r & a m p ; g t ; - & a m p ; l t ; M e a s u r e s \ C � d i g o   i n d i c a d o r & a m p ; g t ; \ C O L U M N & l t ; / K e y & g t ; & l t ; / D i a g r a m O b j e c t K e y & g t ; & l t ; D i a g r a m O b j e c t K e y & g t ; & l t ; K e y & g t ; L i n k s \ & a m p ; l t ; C o l u m n s \ R e c u e n t o   d e   C � d i g o   i n d i c a d o r & a m p ; g t ; - & a m p ; l t ; M e a s u r e s \ C � d i g o   i n d i c a d o r & a m p ; g t ; \ M E A S U R E & l t ; / K e y & g t ; & l t ; / D i a g r a m O b j e c t K e y & g t ; & l t ; D i a g r a m O b j e c t K e y & g t ; & l t ; K e y & g t ; L i n k s \ & a m p ; l t ; C o l u m n s \ R e c u e n t o   d e   A n u a l i z a c i � n _ M e t a   2 0 1 6 & a m p ; g t ; - & a m p ; l t ; M e a s u r e s \ A n u a l i z a c i � n _ M e t a   2 0 1 6 & a m p ; g t ; & l t ; / K e y & g t ; & l t ; / D i a g r a m O b j e c t K e y & g t ; & l t ; D i a g r a m O b j e c t K e y & g t ; & l t ; K e y & g t ; L i n k s \ & a m p ; l t ; C o l u m n s \ R e c u e n t o   d e   A n u a l i z a c i � n _ M e t a   2 0 1 6 & a m p ; g t ; - & a m p ; l t ; M e a s u r e s \ A n u a l i z a c i � n _ M e t a   2 0 1 6 & a m p ; g t ; \ C O L U M N & l t ; / K e y & g t ; & l t ; / D i a g r a m O b j e c t K e y & g t ; & l t ; D i a g r a m O b j e c t K e y & g t ; & l t ; K e y & g t ; L i n k s \ & a m p ; l t ; C o l u m n s \ R e c u e n t o   d e   A n u a l i z a c i � n _ M e t a   2 0 1 6 & a m p ; g t ; - & a m p ; l t ; M e a s u r e s \ A n u a l i z a c i � n _ M e t a   2 0 1 6 & a m p ; g t ; \ M E A S U R E & l t ; / K e y & g t ; & l t ; / D i a g r a m O b j e c t K e y & g t ; & l t ; D i a g r a m O b j e c t K e y & g t ; & l t ; K e y & g t ; L i n k s \ & a m p ; l t ; C o l u m n s \ R e c u e n t o   d e   A n u a l i z a c i � n _ M e t a   2 0 1 7 & a m p ; g t ; - & a m p ; l t ; M e a s u r e s \ A n u a l i z a c i � n _ M e t a   2 0 1 7 & a m p ; g t ; & l t ; / K e y & g t ; & l t ; / D i a g r a m O b j e c t K e y & g t ; & l t ; D i a g r a m O b j e c t K e y & g t ; & l t ; K e y & g t ; L i n k s \ & a m p ; l t ; C o l u m n s \ R e c u e n t o   d e   A n u a l i z a c i � n _ M e t a   2 0 1 7 & a m p ; g t ; - & a m p ; l t ; M e a s u r e s \ A n u a l i z a c i � n _ M e t a   2 0 1 7 & a m p ; g t ; \ C O L U M N & l t ; / K e y & g t ; & l t ; / D i a g r a m O b j e c t K e y & g t ; & l t ; D i a g r a m O b j e c t K e y & g t ; & l t ; K e y & g t ; L i n k s \ & a m p ; l t ; C o l u m n s \ R e c u e n t o   d e   A n u a l i z a c i � n _ M e t a   2 0 1 7 & a m p ; g t ; - & a m p ; l t ; M e a s u r e s \ A n u a l i z a c i � n _ M e t a   2 0 1 7 & a m p ; g t ; \ M E A S U R E & l t ; / K e y & g t ; & l t ; / D i a g r a m O b j e c t K e y & g t ; & l t ; D i a g r a m O b j e c t K e y & g t ; & l t ; K e y & g t ; L i n k s \ & a m p ; l t ; C o l u m n s \ R e c u e n t o   d e   A n u a l i z a c i � n _ M e t a   2 0 1 8 & a m p ; g t ; - & a m p ; l t ; M e a s u r e s \ A n u a l i z a c i � n _ M e t a   2 0 1 8 & a m p ; g t ; & l t ; / K e y & g t ; & l t ; / D i a g r a m O b j e c t K e y & g t ; & l t ; D i a g r a m O b j e c t K e y & g t ; & l t ; K e y & g t ; L i n k s \ & a m p ; l t ; C o l u m n s \ R e c u e n t o   d e   A n u a l i z a c i � n _ M e t a   2 0 1 8 & a m p ; g t ; - & a m p ; l t ; M e a s u r e s \ A n u a l i z a c i � n _ M e t a   2 0 1 8 & a m p ; g t ; \ C O L U M N & l t ; / K e y & g t ; & l t ; / D i a g r a m O b j e c t K e y & g t ; & l t ; D i a g r a m O b j e c t K e y & g t ; & l t ; K e y & g t ; L i n k s \ & a m p ; l t ; C o l u m n s \ R e c u e n t o   d e   A n u a l i z a c i � n _ M e t a   2 0 1 8 & a m p ; g t ; - & a m p ; l t ; M e a s u r e s \ A n u a l i z a c i � n _ M e t a   2 0 1 8 & a m p ; g t ; \ M E A S U R E & l t ; / K e y & g t ; & l t ; / D i a g r a m O b j e c t K e y & g t ; & l t ; D i a g r a m O b j e c t K e y & g t ; & l t ; K e y & g t ; L i n k s \ & a m p ; l t ; C o l u m n s \ R e c u e n t o   d e   A n u a l i z a c i � n _ M e t a   2 0 1 9 & a m p ; g t ; - & a m p ; l t ; M e a s u r e s \ A n u a l i z a c i � n _ M e t a   2 0 1 9 & a m p ; g t ; & l t ; / K e y & g t ; & l t ; / D i a g r a m O b j e c t K e y & g t ; & l t ; D i a g r a m O b j e c t K e y & g t ; & l t ; K e y & g t ; L i n k s \ & a m p ; l t ; C o l u m n s \ R e c u e n t o   d e   A n u a l i z a c i � n _ M e t a   2 0 1 9 & a m p ; g t ; - & a m p ; l t ; M e a s u r e s \ A n u a l i z a c i � n _ M e t a   2 0 1 9 & a m p ; g t ; \ C O L U M N & l t ; / K e y & g t ; & l t ; / D i a g r a m O b j e c t K e y & g t ; & l t ; D i a g r a m O b j e c t K e y & g t ; & l t ; K e y & g t ; L i n k s \ & a m p ; l t ; C o l u m n s \ R e c u e n t o   d e   A n u a l i z a c i � n _ M e t a   2 0 1 9 & a m p ; g t ; - & a m p ; l t ; M e a s u r e s \ A n u a l i z a c i � n _ M e t a   2 0 1 9 & a m p ; g t ; \ M E A S U R E & l t ; / K e y & g t ; & l t ; / D i a g r a m O b j e c t K e y & g t ; & l t ; D i a g r a m O b j e c t K e y & g t ; & l t ; K e y & g t ; L i n k s \ & a m p ; l t ; C o l u m n s \ R e c u e n t o   d e   A v a n c e   C u a l i t a t i v o & a m p ; g t ; - & a m p ; l t ; M e a s u r e s \ A v a n c e   C u a l i t a t i v o & a m p ; g t ; & l t ; / K e y & g t ; & l t ; / D i a g r a m O b j e c t K e y & g t ; & l t ; D i a g r a m O b j e c t K e y & g t ; & l t ; K e y & g t ; L i n k s \ & a m p ; l t ; C o l u m n s \ R e c u e n t o   d e   A v a n c e   C u a l i t a t i v o & a m p ; g t ; - & a m p ; l t ; M e a s u r e s \ A v a n c e   C u a l i t a t i v o & a m p ; g t ; \ C O L U M N & l t ; / K e y & g t ; & l t ; / D i a g r a m O b j e c t K e y & g t ; & l t ; D i a g r a m O b j e c t K e y & g t ; & l t ; K e y & g t ; L i n k s \ & a m p ; l t ; C o l u m n s \ R e c u e n t o   d e   A v a n c e   C u a l i t a t i v o & a m p ; g t ; - & a m p ; l t ; M e a s u r e s \ A v a n c e   C u a l i t a t i v o & a m p ; g t ; \ M E A S U R E & l t ; / K e y & g t ; & l t ; / D i a g r a m O b j e c t K e y & g t ; & l t ; D i a g r a m O b j e c t K e y & g t ; & l t ; K e y & g t ; L i n k s \ & a m p ; l t ; C o l u m n s \ R e c u e n t o   d e   A v a n c e   M a g n i t u d   M e t a & a m p ; g t ; - & a m p ; l t ; M e a s u r e s \ A v a n c e   M a g n i t u d   M e t a & a m p ; g t ; & l t ; / K e y & g t ; & l t ; / D i a g r a m O b j e c t K e y & g t ; & l t ; D i a g r a m O b j e c t K e y & g t ; & l t ; K e y & g t ; L i n k s \ & a m p ; l t ; C o l u m n s \ R e c u e n t o   d e   A v a n c e   M a g n i t u d   M e t a & a m p ; g t ; - & a m p ; l t ; M e a s u r e s \ A v a n c e   M a g n i t u d   M e t a & a m p ; g t ; \ C O L U M N & l t ; / K e y & g t ; & l t ; / D i a g r a m O b j e c t K e y & g t ; & l t ; D i a g r a m O b j e c t K e y & g t ; & l t ; K e y & g t ; L i n k s \ & a m p ; l t ; C o l u m n s \ R e c u e n t o   d e   A v a n c e   M a g n i t u d   M e t a & a m p ; g t ; - & a m p ; l t ; M e a s u r e s \ A v a n c e   M a g n i t u d   M e t a & a m p ; g t ; \ M E A S U R E & l t ; / K e y & g t ; & l t ; / D i a g r a m O b j e c t K e y & g t ; & l t ; D i a g r a m O b j e c t K e y & g t ; & l t ; K e y & g t ; L i n k s \ & a m p ; l t ; C o l u m n s \ R e c u e n t o   d e   %   A v a n c e   M e t a   2 0 1 6 & a m p ; g t ; - & a m p ; l t ; M e a s u r e s \ %   A v a n c e   M e t a   2 0 1 6 & a m p ; g t ; & l t ; / K e y & g t ; & l t ; / D i a g r a m O b j e c t K e y & g t ; & l t ; D i a g r a m O b j e c t K e y & g t ; & l t ; K e y & g t ; L i n k s \ & a m p ; l t ; C o l u m n s \ R e c u e n t o   d e   %   A v a n c e   M e t a   2 0 1 6 & a m p ; g t ; - & a m p ; l t ; M e a s u r e s \ %   A v a n c e   M e t a   2 0 1 6 & a m p ; g t ; \ C O L U M N & l t ; / K e y & g t ; & l t ; / D i a g r a m O b j e c t K e y & g t ; & l t ; D i a g r a m O b j e c t K e y & g t ; & l t ; K e y & g t ; L i n k s \ & a m p ; l t ; C o l u m n s \ R e c u e n t o   d e   %   A v a n c e   M e t a   2 0 1 6 & a m p ; g t ; - & a m p ; l t ; M e a s u r e s \ %   A v a n c e   M e t a   2 0 1 6 & a m p ; g t ; \ M E A S U R E & l t ; / K e y & g t ; & l t ; / D i a g r a m O b j e c t K e y & g t ; & l t ; D i a g r a m O b j e c t K e y & g t ; & l t ; K e y & g t ; L i n k s \ & a m p ; l t ; C o l u m n s \ R e c u e n t o   d e   %   A v a n c e   M e t a   2 0 2 0 & a m p ; g t ; - & a m p ; l t ; M e a s u r e s \ %   A v a n c e   M e t a   2 0 2 0 & a m p ; g t ; & l t ; / K e y & g t ; & l t ; / D i a g r a m O b j e c t K e y & g t ; & l t ; D i a g r a m O b j e c t K e y & g t ; & l t ; K e y & g t ; L i n k s \ & a m p ; l t ; C o l u m n s \ R e c u e n t o   d e   %   A v a n c e   M e t a   2 0 2 0 & a m p ; g t ; - & a m p ; l t ; M e a s u r e s \ %   A v a n c e   M e t a   2 0 2 0 & a m p ; g t ; \ C O L U M N & l t ; / K e y & g t ; & l t ; / D i a g r a m O b j e c t K e y & g t ; & l t ; D i a g r a m O b j e c t K e y & g t ; & l t ; K e y & g t ; L i n k s \ & a m p ; l t ; C o l u m n s \ R e c u e n t o   d e   %   A v a n c e   M e t a   2 0 2 0 & a m p ; g t ; - & a m p ; l t ; M e a s u r e s \ %   A v a n c e   M e t a   2 0 2 0 & a m p ; g t ; \ M E A S U R E & l t ; / K e y & g t ; & l t ; / D i a g r a m O b j e c t K e y & g t ; & l t ; D i a g r a m O b j e c t K e y & g t ; & l t ; K e y & g t ; L i n k s \ & a m p ; l t ; C o l u m n s \ R e c u e n t o   d e   C o d _ P r o y e c t o _ E s t r a t � g i c o & a m p ; g t ; - & a m p ; l t ; M e a s u r e s \ C o d _ P r o y e c t o _ E s t r a t � g i c o & a m p ; g t ; & l t ; / K e y & g t ; & l t ; / D i a g r a m O b j e c t K e y & g t ; & l t ; D i a g r a m O b j e c t K e y & g t ; & l t ; K e y & g t ; L i n k s \ & a m p ; l t ; C o l u m n s \ R e c u e n t o   d e   C o d _ P r o y e c t o _ E s t r a t � g i c o & a m p ; g t ; - & a m p ; l t ; M e a s u r e s \ C o d _ P r o y e c t o _ E s t r a t � g i c o & a m p ; g t ; \ C O L U M N & l t ; / K e y & g t ; & l t ; / D i a g r a m O b j e c t K e y & g t ; & l t ; D i a g r a m O b j e c t K e y & g t ; & l t ; K e y & g t ; L i n k s \ & a m p ; l t ; C o l u m n s \ R e c u e n t o   d e   C o d _ P r o y e c t o _ E s t r a t � g i c o & a m p ; g t ; - & a m p ; l t ; M e a s u r e s \ C o d _ P r o y e c t o _ E s t r a t � g i c o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 C � d i g o   i n d i c a d o r & l t ; / K e y & g t ; & l t ; / a : K e y & g t ; & l t ; a : V a l u e 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 C � d i g o   i n d i c a d o r \ T a g I n f o \ F � r m u l a & l t ; / K e y & g t ; & l t ; / a : K e y & g t ; & l t ; a : V a l u e 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 C � d i g o   i n d i c a d o r \ T a g I n f o \ V a l o r & l t ; / K e y & g t ; & l t ; / a : K e y & g t ; & l t ; a : V a l u e 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 A n u a l i z a c i � n _ M e t a   2 0 1 6 & l t ; / K e y & g t ; & l t ; / a : K e y & g t ; & l t ; a : V a l u e 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 A n u a l i z a c i � n _ M e t a   2 0 1 6 \ T a g I n f o \ F � r m u l a & l t ; / K e y & g t ; & l t ; / a : K e y & g t ; & l t ; a : V a l u e 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 A n u a l i z a c i � n _ M e t a   2 0 1 6 \ T a g I n f o \ V a l o r & l t ; / K e y & g t ; & l t ; / a : K e y & g t ; & l t ; a : V a l u e 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 A n u a l i z a c i � n _ M e t a   2 0 1 7 & l t ; / K e y & g t ; & l t ; / a : K e y & g t ; & l t ; a : V a l u e 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 A n u a l i z a c i � n _ M e t a   2 0 1 7 \ T a g I n f o \ F � r m u l a & l t ; / K e y & g t ; & l t ; / a : K e y & g t ; & l t ; a : V a l u e 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 A n u a l i z a c i � n _ M e t a   2 0 1 7 \ T a g I n f o \ V a l o r & l t ; / K e y & g t ; & l t ; / a : K e y & g t ; & l t ; a : V a l u e 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 A n u a l i z a c i � n _ M e t a   2 0 1 8 & l t ; / K e y & g t ; & l t ; / a : K e y & g t ; & l t ; a : V a l u e 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 A n u a l i z a c i � n _ M e t a   2 0 1 8 \ T a g I n f o \ F � r m u l a & l t ; / K e y & g t ; & l t ; / a : K e y & g t ; & l t ; a : V a l u e 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 A n u a l i z a c i � n _ M e t a   2 0 1 8 \ T a g I n f o \ V a l o r & l t ; / K e y & g t ; & l t ; / a : K e y & g t ; & l t ; a : V a l u e 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 A n u a l i z a c i � n _ M e t a   2 0 1 9 & l t ; / K e y & g t ; & l t ; / a : K e y & g t ; & l t ; a : V a l u e 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 A n u a l i z a c i � n _ M e t a   2 0 1 9 \ T a g I n f o \ F � r m u l a & l t ; / K e y & g t ; & l t ; / a : K e y & g t ; & l t ; a : V a l u e 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 A n u a l i z a c i � n _ M e t a   2 0 1 9 \ T a g I n f o \ V a l o r & l t ; / K e y & g t ; & l t ; / a : K e y & g t ; & l t ; a : V a l u e 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 A v a n c e   C u a l i t a t i v o & l t ; / K e y & g t ; & l t ; / a : K e y & g t ; & l t ; a : V a l u e   i : t y p e = " M e a s u r e G r i d N o d e V i e w S t a t e " & g t ; & l t ; C o l u m n & g t ; 6 7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 A v a n c e   C u a l i t a t i v o \ T a g I n f o \ F � r m u l a & l t ; / K e y & g t ; & l t ; / a : K e y & g t ; & l t ; a : V a l u e 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 A v a n c e   C u a l i t a t i v o \ T a g I n f o \ V a l o r & l t ; / K e y & g t ; & l t ; / a : K e y & g t ; & l t ; a : V a l u e 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 A v a n c e   M a g n i t u d   M e t a & l t ; / K e y & g t ; & l t ; / a : K e y & g t ; & l t ; a : V a l u e   i : t y p e = " M e a s u r e G r i d N o d e V i e w S t a t e " & g t ; & l t ; C o l u m n & g t ; 6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 A v a n c e   M a g n i t u d   M e t a \ T a g I n f o \ F � r m u l a & l t ; / K e y & g t ; & l t ; / a : K e y & g t ; & l t ; a : V a l u e 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 A v a n c e   M a g n i t u d   M e t a \ T a g I n f o \ V a l o r & l t ; / K e y & g t ; & l t ; / a : K e y & g t ; & l t ; a : V a l u e 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 %   A v a n c e   M e t a   2 0 1 6 & l t ; / K e y & g t ; & l t ; / a : K e y & g t ; & l t ; a : V a l u e   i : t y p e = " M e a s u r e G r i d N o d e V i e w S t a t e " & g t ; & l t ; C o l u m n & g t ; 6 8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 %   A v a n c e   M e t a   2 0 1 6 \ T a g I n f o \ F � r m u l a & l t ; / K e y & g t ; & l t ; / a : K e y & g t ; & l t ; a : V a l u e 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 %   A v a n c e   M e t a   2 0 1 6 \ T a g I n f o \ V a l o r & l t ; / K e y & g t ; & l t ; / a : K e y & g t ; & l t ; a : V a l u e 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 %   A v a n c e   M e t a   2 0 2 0 & l t ; / K e y & g t ; & l t ; / a : K e y & g t ; & l t ; a : V a l u e   i : t y p e = " M e a s u r e G r i d N o d e V i e w S t a t e " & g t ; & l t ; C o l u m n & g t ; 6 9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 %   A v a n c e   M e t a   2 0 2 0 \ T a g I n f o \ F � r m u l a & l t ; / K e y & g t ; & l t ; / a : K e y & g t ; & l t ; a : V a l u e 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 %   A v a n c e   M e t a   2 0 2 0 \ T a g I n f o \ V a l o r & l t ; / K e y & g t ; & l t ; / a : K e y & g t ; & l t ; a : V a l u e 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 C o d _ P r o y e c t o _ E s t r a t � g i c o & l t ; / K e y & g t ; & l t ; / a : K e y & g t ; & l t ; a : V a l u e 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 C o d _ P r o y e c t o _ E s t r a t � g i c o \ T a g I n f o \ F � r m u l a & l t ; / K e y & g t ; & l t ; / a : K e y & g t ; & l t ; a : V a l u e 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 C o d _ P r o y e c t o _ E s t r a t � g i c o \ T a g I n f o \ V a l o r & l t ; / K e y & g t ; & l t ; / a : K e y & g t ; & l t ; a : V a l u e 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R e s u l t a d o   a s o c i a d o & l t ; / K e y & g t ; & l t ; / a : K e y & g t ; & l t ; a : V a l u e 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a s i f i c a c i � n _ M e t a s R e s u l t a d o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a s i f i c a c i � n _ M e t a s R e s u l t a d o 2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P i l a r   /   E j e & l t ; / K e y & g t ; & l t ; / a : K e y & g t ; & l t ; a : V a l u e 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i l a r   /   E j e & l t ; / K e y & g t ; & l t ; / a : K e y & g t ; & l t ; a : V a l u e 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P r o g r a m a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a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P r o y e c t o _ E s t r a t � g i c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y e c t o _ E s t r a t � g i c o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S e c t o r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c t o r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n t i d a d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i d a d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a s i f i c a c i � n   I n d i c a d o r & l t ; / K e y & g t ; & l t ; / a : K e y & g t ; & l t ; a : V a l u e 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� d i g o   i n d i c a d o r & l t ; / K e y & g t ; & l t ; / a : K e y & g t ; & l t ; a : V a l u e 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a d o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 M e t a & l t ; / K e y & g t ; & l t ; / a : K e y & g t ; & l t ; a : V a l u e 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u a l i z a c i � n _ M e t a   2 0 1 6 & l t ; / K e y & g t ; & l t ; / a : K e y & g t ; & l t ; a : V a l u e 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u a l i z a c i � n _ M e t a   2 0 1 7 & l t ; / K e y & g t ; & l t ; / a : K e y & g t ; & l t ; a : V a l u e 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u a l i z a c i � n _ M e t a   2 0 1 8 & l t ; / K e y & g t ; & l t ; / a : K e y & g t ; & l t ; a : V a l u e 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u a l i z a c i � n _ M e t a   2 0 1 9 & l t ; / K e y & g t ; & l t ; / a : K e y & g t ; & l t ; a : V a l u e 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u a l i z a c i � n _ M e t a   2 0 2 0 & l t ; / K e y & g t ; & l t ; / a : K e y & g t ; & l t ; a : V a l u e 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r i a b l e s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e r i o d i c i d a d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r m u l a   d e   C a l c u l o & l t ; / K e y & g t ; & l t ; / a : K e y & g t ; & l t ; a : V a l u e 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n i d a d   d e   M e d i d a & l t ; / K e y & g t ; & l t ; / a : K e y & g t ; & l t ; a : V a l u e 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� n e a   B a s e & l t ; / K e y & g t ; & l t ; / a : K e y & g t ; & l t ; a : V a l u e 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e n t e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a d o r _ L B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r i a b l e s _ L B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r m u l a   d e   C a l c u l o _ L B & l t ; / K e y & g t ; & l t ; / a : K e y & g t ; & l t ; a : V a l u e 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_ L B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n i d a d   d e   M e d i d a _ L B & l t ; / K e y & g t ; & l t ; / a : K e y & g t ; & l t ; a : V a l u e 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g r e g a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  A g r e g a & l t ; / K e y & g t ; & l t ; / a : K e y & g t ; & l t ; a : V a l u e 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p o   I n d i c a d o r & l t ; / K e y & g t ; & l t ; / a : K e y & g t ; & l t ; a : V a l u e 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G � n e r o 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I n d � g e n a s 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A f r o d e s c e n d i e n t e s 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R o m 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R a i z a l e s 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P a l e n q u e r a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M u l a t a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N i � a s   -   N i � o s & l t ; / K e y & g t ; & l t ; / a : K e y & g t ; & l t ; a : V a l u e 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J � v e n e s 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A d o l e s c e n t e s & l t ; / K e y & g t ; & l t ; / a : K e y & g t ; & l t ; a : V a l u e   i : t y p e = " M e a s u r e G r i d N o d e V i e w S t a t e " & g t ; & l t ; C o l u m n & g t ; 4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A d u l t o   M a y o r & l t ; / K e y & g t ; & l t ; / a : K e y & g t ; & l t ; a : V a l u e   i : t y p e = " M e a s u r e G r i d N o d e V i e w S t a t e " & g t ; & l t ; C o l u m n & g t ; 4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D i s c a p a c i d a d & l t ; / K e y & g t ; & l t ; / a : K e y & g t ; & l t ; a : V a l u e   i : t y p e = " M e a s u r e G r i d N o d e V i e w S t a t e " & g t ; & l t ; C o l u m n & g t ; 4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L G B T I & l t ; / K e y & g t ; & l t ; / a : K e y & g t ; & l t ; a : V a l u e   i : t y p e = " M e a s u r e G r i d N o d e V i e w S t a t e " & g t ; & l t ; C o l u m n & g t ; 5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_ 0   -   6   A � o s & l t ; / K e y & g t ; & l t ; / a : K e y & g t ; & l t ; a : V a l u e   i : t y p e = " M e a s u r e G r i d N o d e V i e w S t a t e " & g t ; & l t ; C o l u m n & g t ; 5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_ 7   -   1 5   A � o s & l t ; / K e y & g t ; & l t ; / a : K e y & g t ; & l t ; a : V a l u e   i : t y p e = " M e a s u r e G r i d N o d e V i e w S t a t e " & g t ; & l t ; C o l u m n & g t ; 5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_ 1 6   -   1 8   A � o s & l t ; / K e y & g t ; & l t ; / a : K e y & g t ; & l t ; a : V a l u e   i : t y p e = " M e a s u r e G r i d N o d e V i e w S t a t e " & g t ; & l t ; C o l u m n & g t ; 5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_ 1 9   -   2 7   A � o s & l t ; / K e y & g t ; & l t ; / a : K e y & g t ; & l t ; a : V a l u e   i : t y p e = " M e a s u r e G r i d N o d e V i e w S t a t e " & g t ; & l t ; C o l u m n & g t ; 5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  2 8   -   6 0   A � o s & l t ; / K e y & g t ; & l t ; / a : K e y & g t ; & l t ; a : V a l u e   i : t y p e = " M e a s u r e G r i d N o d e V i e w S t a t e " & g t ; & l t ; C o l u m n & g t ; 5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_ 6 1   o   m � s & l t ; / K e y & g t ; & l t ; / a : K e y & g t ; & l t ; a : V a l u e   i : t y p e = " M e a s u r e G r i d N o d e V i e w S t a t e " & g t ; & l t ; C o l u m n & g t ; 5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_ B e n _ L o c a l i d a d & l t ; / K e y & g t ; & l t ; / a : K e y & g t ; & l t ; a : V a l u e   i : t y p e = " M e a s u r e G r i d N o d e V i e w S t a t e " & g t ; & l t ; C o l u m n & g t ; 5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_ B e n _ U P Z & l t ; / K e y & g t ; & l t ; / a : K e y & g t ; & l t ; a : V a l u e   i : t y p e = " M e a s u r e G r i d N o d e V i e w S t a t e " & g t ; & l t ; C o l u m n & g t ; 5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_ I n t _ L o c a l i d a d & l t ; / K e y & g t ; & l t ; / a : K e y & g t ; & l t ; a : V a l u e   i : t y p e = " M e a s u r e G r i d N o d e V i e w S t a t e " & g t ; & l t ; C o l u m n & g t ; 5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_ I n t _ U P Z & l t ; / K e y & g t ; & l t ; / a : K e y & g t ; & l t ; a : V a l u e   i : t y p e = " M e a s u r e G r i d N o d e V i e w S t a t e " & g t ; & l t ; C o l u m n & g t ; 6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u e v a   e n   P D D & l t ; / K e y & g t ; & l t ; / a : K e y & g t ; & l t ; a : V a l u e   i : t y p e = " M e a s u r e G r i d N o d e V i e w S t a t e " & g t ; & l t ; C o l u m n & g t ; 6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e r d o   6 4 5   d e   2 0 1 4 & l t ; / K e y & g t ; & l t ; / a : K e y & g t ; & l t ; a : V a l u e   i : t y p e = " M e a s u r e G r i d N o d e V i e w S t a t e " & g t ; & l t ; C o l u m n & g t ; 6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� d i g o   M e t a   P D D & l t ; / K e y & g t ; & l t ; / a : K e y & g t ; & l t ; a : V a l u e   i : t y p e = " M e a s u r e G r i d N o d e V i e w S t a t e " & g t ; & l t ; C o l u m n & g t ; 6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t a s   P D D & l t ; / K e y & g t ; & l t ; / a : K e y & g t ; & l t ; a : V a l u e   i : t y p e = " M e a s u r e G r i d N o d e V i e w S t a t e " & g t ; & l t ; C o l u m n & g t ; 6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r i g e n   D a t o & l t ; / K e y & g t ; & l t ; / a : K e y & g t ; & l t ; a : V a l u e   i : t y p e = " M e a s u r e G r i d N o d e V i e w S t a t e " & g t ; & l t ; C o l u m n & g t ; 6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v a n c e   M a g n i t u d   M e t a & l t ; / K e y & g t ; & l t ; / a : K e y & g t ; & l t ; a : V a l u e   i : t y p e = " M e a s u r e G r i d N o d e V i e w S t a t e " & g t ; & l t ; C o l u m n & g t ; 6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v a n c e   C u a l i t a t i v o & l t ; / K e y & g t ; & l t ; / a : K e y & g t ; & l t ; a : V a l u e   i : t y p e = " M e a s u r e G r i d N o d e V i e w S t a t e " & g t ; & l t ; C o l u m n & g t ; 6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 M e t a   2 0 1 6 & l t ; / K e y & g t ; & l t ; / a : K e y & g t ; & l t ; a : V a l u e   i : t y p e = " M e a s u r e G r i d N o d e V i e w S t a t e " & g t ; & l t ; C o l u m n & g t ; 6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 M e t a   2 0 2 0 & l t ; / K e y & g t ; & l t ; / a : K e y & g t ; & l t ; a : V a l u e   i : t y p e = " M e a s u r e G r i d N o d e V i e w S t a t e " & g t ; & l t ; C o l u m n & g t ; 6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 C � d i g o   i n d i c a d o r & a m p ; g t ; - & a m p ; l t ; M e a s u r e s \ C � d i g o   i n d i c a d o r & a m p ; g t ; & l t ; / K e y & g t ; & l t ; / a : K e y & g t ; & l t ; a : V a l u e 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 C � d i g o   i n d i c a d o r & a m p ; g t ; - & a m p ; l t ; M e a s u r e s \ C � d i g o   i n d i c a d o r & a m p ; g t ; \ C O L U M N & l t ; / K e y & g t ; & l t ; / a : K e y & g t ; & l t ; a : V a l u e 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 C � d i g o   i n d i c a d o r & a m p ; g t ; - & a m p ; l t ; M e a s u r e s \ C � d i g o   i n d i c a d o r & a m p ; g t ; \ M E A S U R E & l t ; / K e y & g t ; & l t ; / a : K e y & g t ; & l t ; a : V a l u e 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 A n u a l i z a c i � n _ M e t a   2 0 1 6 & a m p ; g t ; - & a m p ; l t ; M e a s u r e s \ A n u a l i z a c i � n _ M e t a   2 0 1 6 & a m p ; g t ; & l t ; / K e y & g t ; & l t ; / a : K e y & g t ; & l t ; a : V a l u e 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 A n u a l i z a c i � n _ M e t a   2 0 1 6 & a m p ; g t ; - & a m p ; l t ; M e a s u r e s \ A n u a l i z a c i � n _ M e t a   2 0 1 6 & a m p ; g t ; \ C O L U M N & l t ; / K e y & g t ; & l t ; / a : K e y & g t ; & l t ; a : V a l u e 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 A n u a l i z a c i � n _ M e t a   2 0 1 6 & a m p ; g t ; - & a m p ; l t ; M e a s u r e s \ A n u a l i z a c i � n _ M e t a   2 0 1 6 & a m p ; g t ; \ M E A S U R E & l t ; / K e y & g t ; & l t ; / a : K e y & g t ; & l t ; a : V a l u e 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 A n u a l i z a c i � n _ M e t a   2 0 1 7 & a m p ; g t ; - & a m p ; l t ; M e a s u r e s \ A n u a l i z a c i � n _ M e t a   2 0 1 7 & a m p ; g t ; & l t ; / K e y & g t ; & l t ; / a : K e y & g t ; & l t ; a : V a l u e 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 A n u a l i z a c i � n _ M e t a   2 0 1 7 & a m p ; g t ; - & a m p ; l t ; M e a s u r e s \ A n u a l i z a c i � n _ M e t a   2 0 1 7 & a m p ; g t ; \ C O L U M N & l t ; / K e y & g t ; & l t ; / a : K e y & g t ; & l t ; a : V a l u e 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 A n u a l i z a c i � n _ M e t a   2 0 1 7 & a m p ; g t ; - & a m p ; l t ; M e a s u r e s \ A n u a l i z a c i � n _ M e t a   2 0 1 7 & a m p ; g t ; \ M E A S U R E & l t ; / K e y & g t ; & l t ; / a : K e y & g t ; & l t ; a : V a l u e 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 A n u a l i z a c i � n _ M e t a   2 0 1 8 & a m p ; g t ; - & a m p ; l t ; M e a s u r e s \ A n u a l i z a c i � n _ M e t a   2 0 1 8 & a m p ; g t ; & l t ; / K e y & g t ; & l t ; / a : K e y & g t ; & l t ; a : V a l u e 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 A n u a l i z a c i � n _ M e t a   2 0 1 8 & a m p ; g t ; - & a m p ; l t ; M e a s u r e s \ A n u a l i z a c i � n _ M e t a   2 0 1 8 & a m p ; g t ; \ C O L U M N & l t ; / K e y & g t ; & l t ; / a : K e y & g t ; & l t ; a : V a l u e 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 A n u a l i z a c i � n _ M e t a   2 0 1 8 & a m p ; g t ; - & a m p ; l t ; M e a s u r e s \ A n u a l i z a c i � n _ M e t a   2 0 1 8 & a m p ; g t ; \ M E A S U R E & l t ; / K e y & g t ; & l t ; / a : K e y & g t ; & l t ; a : V a l u e 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 A n u a l i z a c i � n _ M e t a   2 0 1 9 & a m p ; g t ; - & a m p ; l t ; M e a s u r e s \ A n u a l i z a c i � n _ M e t a   2 0 1 9 & a m p ; g t ; & l t ; / K e y & g t ; & l t ; / a : K e y & g t ; & l t ; a : V a l u e 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 A n u a l i z a c i � n _ M e t a   2 0 1 9 & a m p ; g t ; - & a m p ; l t ; M e a s u r e s \ A n u a l i z a c i � n _ M e t a   2 0 1 9 & a m p ; g t ; \ C O L U M N & l t ; / K e y & g t ; & l t ; / a : K e y & g t ; & l t ; a : V a l u e 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 A n u a l i z a c i � n _ M e t a   2 0 1 9 & a m p ; g t ; - & a m p ; l t ; M e a s u r e s \ A n u a l i z a c i � n _ M e t a   2 0 1 9 & a m p ; g t ; \ M E A S U R E & l t ; / K e y & g t ; & l t ; / a : K e y & g t ; & l t ; a : V a l u e 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 A v a n c e   C u a l i t a t i v o & a m p ; g t ; - & a m p ; l t ; M e a s u r e s \ A v a n c e   C u a l i t a t i v o & a m p ; g t ; & l t ; / K e y & g t ; & l t ; / a : K e y & g t ; & l t ; a : V a l u e 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 A v a n c e   C u a l i t a t i v o & a m p ; g t ; - & a m p ; l t ; M e a s u r e s \ A v a n c e   C u a l i t a t i v o & a m p ; g t ; \ C O L U M N & l t ; / K e y & g t ; & l t ; / a : K e y & g t ; & l t ; a : V a l u e 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 A v a n c e   C u a l i t a t i v o & a m p ; g t ; - & a m p ; l t ; M e a s u r e s \ A v a n c e   C u a l i t a t i v o & a m p ; g t ; \ M E A S U R E & l t ; / K e y & g t ; & l t ; / a : K e y & g t ; & l t ; a : V a l u e 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 A v a n c e   M a g n i t u d   M e t a & a m p ; g t ; - & a m p ; l t ; M e a s u r e s \ A v a n c e   M a g n i t u d   M e t a & a m p ; g t ; & l t ; / K e y & g t ; & l t ; / a : K e y & g t ; & l t ; a : V a l u e 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 A v a n c e   M a g n i t u d   M e t a & a m p ; g t ; - & a m p ; l t ; M e a s u r e s \ A v a n c e   M a g n i t u d   M e t a & a m p ; g t ; \ C O L U M N & l t ; / K e y & g t ; & l t ; / a : K e y & g t ; & l t ; a : V a l u e 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 A v a n c e   M a g n i t u d   M e t a & a m p ; g t ; - & a m p ; l t ; M e a s u r e s \ A v a n c e   M a g n i t u d   M e t a & a m p ; g t ; \ M E A S U R E & l t ; / K e y & g t ; & l t ; / a : K e y & g t ; & l t ; a : V a l u e 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 %   A v a n c e   M e t a   2 0 1 6 & a m p ; g t ; - & a m p ; l t ; M e a s u r e s \ %   A v a n c e   M e t a   2 0 1 6 & a m p ; g t ; & l t ; / K e y & g t ; & l t ; / a : K e y & g t ; & l t ; a : V a l u e 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 %   A v a n c e   M e t a   2 0 1 6 & a m p ; g t ; - & a m p ; l t ; M e a s u r e s \ %   A v a n c e   M e t a   2 0 1 6 & a m p ; g t ; \ C O L U M N & l t ; / K e y & g t ; & l t ; / a : K e y & g t ; & l t ; a : V a l u e 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 %   A v a n c e   M e t a   2 0 1 6 & a m p ; g t ; - & a m p ; l t ; M e a s u r e s \ %   A v a n c e   M e t a   2 0 1 6 & a m p ; g t ; \ M E A S U R E & l t ; / K e y & g t ; & l t ; / a : K e y & g t ; & l t ; a : V a l u e 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 %   A v a n c e   M e t a   2 0 2 0 & a m p ; g t ; - & a m p ; l t ; M e a s u r e s \ %   A v a n c e   M e t a   2 0 2 0 & a m p ; g t ; & l t ; / K e y & g t ; & l t ; / a : K e y & g t ; & l t ; a : V a l u e 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 %   A v a n c e   M e t a   2 0 2 0 & a m p ; g t ; - & a m p ; l t ; M e a s u r e s \ %   A v a n c e   M e t a   2 0 2 0 & a m p ; g t ; \ C O L U M N & l t ; / K e y & g t ; & l t ; / a : K e y & g t ; & l t ; a : V a l u e 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 %   A v a n c e   M e t a   2 0 2 0 & a m p ; g t ; - & a m p ; l t ; M e a s u r e s \ %   A v a n c e   M e t a   2 0 2 0 & a m p ; g t ; \ M E A S U R E & l t ; / K e y & g t ; & l t ; / a : K e y & g t ; & l t ; a : V a l u e 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 C o d _ P r o y e c t o _ E s t r a t � g i c o & a m p ; g t ; - & a m p ; l t ; M e a s u r e s \ C o d _ P r o y e c t o _ E s t r a t � g i c o & a m p ; g t ; & l t ; / K e y & g t ; & l t ; / a : K e y & g t ; & l t ; a : V a l u e 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 C o d _ P r o y e c t o _ E s t r a t � g i c o & a m p ; g t ; - & a m p ; l t ; M e a s u r e s \ C o d _ P r o y e c t o _ E s t r a t � g i c o & a m p ; g t ; \ C O L U M N & l t ; / K e y & g t ; & l t ; / a : K e y & g t ; & l t ; a : V a l u e 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 C o d _ P r o y e c t o _ E s t r a t � g i c o & a m p ; g t ; - & a m p ; l t ; M e a s u r e s \ C o d _ P r o y e c t o _ E s t r a t � g i c o & a m p ; g t ; \ M E A S U R E & l t ; / K e y & g t ; & l t ; / a : K e y & g t ; & l t ; a : V a l u e 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 i : t y p e = " E R D i a g r a m S a n d b o x A d a p t e r " & g t ; & l t ; P e r s p e c t i v e N a m e & g t ; N u e v a   p e r s p e c t i v a & l t ; / P e r s p e c t i v e N a m e & g t ; & l t ; / A d a p t e r & g t ; & l t ; D i a g r a m T y p e & g t ; E R D i a g r a m & l t ; / D i a g r a m T y p e & g t ; & l t ; D i s p l a y C o n t e x t 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 i : t y p e = " S a n d b o x E d i t o r D i a g r a m K e y " & g t ; & l t ; P e r s p e c t i v e & g t ; N u e v a   p e r s p e c t i v a & l t ; / P e r s p e c t i v e & g t ; & l t ; / K e y & g t ; & l t ; M a i n t a i n e r 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 m o d e l & l t ; / K e y & g t ; & l t ; / D i a g r a m O b j e c t K e y & g t ; & l t ; D i a g r a m O b j e c t K e y & g t ; & l t ; K e y & g t ; A c t i o n s \ D e l e t e   f r o m   p e r s p e c t i v e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 I n a c t i v e & l t ; / K e y & g t ; & l t ; / D i a g r a m O b j e c t K e y & g t ; & l t ; D i a g r a m O b j e c t K e y & g t ; & l t ; K e y & g t ; A c t i o n s \ R e l a t i o n s h i p   C r o s s   F i l t e r   D i r e c t i o n   S i n g l e & l t ; / K e y & g t ; & l t ; / D i a g r a m O b j e c t K e y & g t ; & l t ; D i a g r a m O b j e c t K e y & g t ; & l t ; K e y & g t ; A c t i o n s \ R e l a t i o n s h i p   C r o s s   F i l t e r   D i r e c t i o n   B o t h & l t ; / K e y & g t ; & l t ; / D i a g r a m O b j e c t K e y & g t ; & l t ; D i a g r a m O b j e c t K e y & g t ; & l t ; K e y & g t ; A c t i o n s \ R e l a t i o n s h i p   E n d   P o i n t   M u l t i p l i c i t y   O n e & l t ; / K e y & g t ; & l t ; / D i a g r a m O b j e c t K e y & g t ; & l t ; D i a g r a m O b j e c t K e y & g t ; & l t ; K e y & g t ; A c t i o n s \ R e l a t i o n s h i p   E n d   P o i n t   M u l t i p l i c i t y   M a n y & l t ; / K e y & g t ; & l t ; / D i a g r a m O b j e c t K e y & g t ; & l t ; D i a g r a m O b j e c t K e y & g t ; & l t ; K e y & g t ; T a g G r o u p s \ N o d e 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 I n a c t i v e & l t ; / K e y & g t ; & l t ; / D i a g r a m O b j e c t K e y & g t ; & l t ; D i a g r a m O b j e c t K e y & g t ; & l t ; K e y & g t ; S t a t i c   T a g s \ C r o s s F i l t e r D i r e c t i o n & l t ; / K e y & g t ; & l t ; / D i a g r a m O b j e c t K e y & g t ; & l t ; D i a g r a m O b j e c t K e y & g t ; & l t ; K e y & g t ; S t a t i c   T a g s \ C r o s s F i l t e r D i r e c t i o n S i n g l e & l t ; / K e y & g t ; & l t ; / D i a g r a m O b j e c t K e y & g t ; & l t ; D i a g r a m O b j e c t K e y & g t ; & l t ; K e y & g t ; S t a t i c   T a g s \ C r o s s F i l t e r D i r e c t i o n B o t h & l t ; / K e y & g t ; & l t ; / D i a g r a m O b j e c t K e y & g t ; & l t ; D i a g r a m O b j e c t K e y & g t ; & l t ; K e y & g t ; S t a t i c   T a g s \ E n d P o i n t M u l t i p l i c i t y O n e & l t ; / K e y & g t ; & l t ; / D i a g r a m O b j e c t K e y & g t ; & l t ; D i a g r a m O b j e c t K e y & g t ; & l t ; K e y & g t ; S t a t i c   T a g s \ E n d P o i n t M u l t i p l i c i t y M a n y & l t ; / K e y & g t ; & l t ; / D i a g r a m O b j e c t K e y & g t ; & l t ; D i a g r a m O b j e c t K e y & g t ; & l t ; K e y & g t ; D i a g r a m \ T a g G r o u p s \ H i g h l i g h t 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 T a g s \ T a b l e s \ & a m p ; l t ; T a b l e s \ P r o y e c t o s _ i n v e r s i o n & a m p ; g t ; & l t ; / K e y & g t ; & l t ; / D i a g r a m O b j e c t K e y & g t ; & l t ; D i a g r a m O b j e c t K e y & g t ; & l t ; K e y & g t ; D y n a m i c   T a g s \ T a b l e s \ & a m p ; l t ; T a b l e s \ E s t r u c t u r a _ p l a n & a m p ; g t ; & l t ; / K e y & g t ; & l t ; / D i a g r a m O b j e c t K e y & g t ; & l t ; D i a g r a m O b j e c t K e y & g t ; & l t ; K e y & g t ; T a b l e s \ P r o y e c t o s _ i n v e r s i o n & l t ; / K e y & g t ; & l t ; / D i a g r a m O b j e c t K e y & g t ; & l t ; D i a g r a m O b j e c t K e y & g t ; & l t ; K e y & g t ; T a b l e s \ P r o y e c t o s _ i n v e r s i o n \ C o l u m n s \ C o d i g o   p r o y e c t o   i n v e r s i � n & l t ; / K e y & g t ; & l t ; / D i a g r a m O b j e c t K e y & g t ; & l t ; D i a g r a m O b j e c t K e y & g t ; & l t ; K e y & g t ; T a b l e s \ P r o y e c t o s _ i n v e r s i o n \ C o l u m n s \ P r o y e c t o   d e   i n v e r s i � n & l t ; / K e y & g t ; & l t ; / D i a g r a m O b j e c t K e y & g t ; & l t ; D i a g r a m O b j e c t K e y & g t ; & l t ; K e y & g t ; T a b l e s \ E s t r u c t u r a _ p l a n & l t ; / K e y & g t ; & l t ; / D i a g r a m O b j e c t K e y & g t ; & l t ; D i a g r a m O b j e c t K e y & g t ; & l t ; K e y & g t ; T a b l e s \ E s t r u c t u r a _ p l a n \ C o l u m n s \ C o d   P i l a r   /   E j e & l t ; / K e y & g t ; & l t ; / D i a g r a m O b j e c t K e y & g t ; & l t ; D i a g r a m O b j e c t K e y & g t ; & l t ; K e y & g t ; T a b l e s \ E s t r u c t u r a _ p l a n \ C o l u m n s \ P i l a r   /   E j e & l t ; / K e y & g t ; & l t ; / D i a g r a m O b j e c t K e y & g t ; & l t ; D i a g r a m O b j e c t K e y & g t ; & l t ; K e y & g t ; T a b l e s \ E s t r u c t u r a _ p l a n \ C o l u m n s \ C o d   P r o g r a m a & l t ; / K e y & g t ; & l t ; / D i a g r a m O b j e c t K e y & g t ; & l t ; D i a g r a m O b j e c t K e y & g t ; & l t ; K e y & g t ; T a b l e s \ E s t r u c t u r a _ p l a n \ C o l u m n s \ P r o g r a m a & l t ; / K e y & g t ; & l t ; / D i a g r a m O b j e c t K e y & g t ; & l t ; D i a g r a m O b j e c t K e y & g t ; & l t ; K e y & g t ; T a b l e s \ E s t r u c t u r a _ p l a n \ C o l u m n s \ C o d   P r o y e c t o   p r i o r i t a r i o & l t ; / K e y & g t ; & l t ; / D i a g r a m O b j e c t K e y & g t ; & l t ; D i a g r a m O b j e c t K e y & g t ; & l t ; K e y & g t ; T a b l e s \ E s t r u c t u r a _ p l a n \ C o l u m n s \ P r o y e c t o   p r i o r i t a r i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 p e r s p e c t i v e & l t ; / K e y & g t ; & l t ; / a : K e y & g t ; & l t ; a : V a l u e 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 C r o s s   F i l t e r   D i r e c t i o n   S i n g l e & l t ; / K e y & g t ; & l t ; / a : K e y & g t ; & l t ; a : V a l u e 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 C r o s s   F i l t e r   D i r e c t i o n   B o t h & l t ; / K e y & g t ; & l t ; / a : K e y & g t ; & l t ; a : V a l u e 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 E n d   P o i n t   M u l t i p l i c i t y   O n e & l t ; / K e y & g t ; & l t ; / a : K e y & g t ; & l t ; a : V a l u e 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 E n d   P o i n t   M u l t i p l i c i t y   M a n y & l t ; / K e y & g t ; & l t ; / a : K e y & g t ; & l t ; a : V a l u e 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 T a g s \ C r o s s F i l t e r D i r e c t i o n S i n g l e & l t ; / K e y & g t ; & l t ; / a : K e y & g t ; & l t ; a : V a l u e 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 T a g s \ C r o s s F i l t e r D i r e c t i o n B o t h & l t ; / K e y & g t ; & l t ; / a : K e y & g t ; & l t ; a : V a l u e 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 T a g s \ E n d P o i n t M u l t i p l i c i t y O n e & l t ; / K e y & g t ; & l t ; / a : K e y & g t ; & l t ; a : V a l u e 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 T a g s \ E n d P o i n t M u l t i p l i c i t y M a n y & l t ; / K e y & g t ; & l t ; / a : K e y & g t ; & l t ; a : V a l u e 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 T a g s \ T a b l e s \ & a m p ; l t ; T a b l e s \ P r o y e c t o s _ i n v e r s i o n & a m p ; g t ; & l t ; / K e y & g t ; & l t ; / a : K e y & g t ; & l t ; a : V a l u e 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 T a g s \ T a b l e s \ & a m p ; l t ; T a b l e s \ E s t r u c t u r a _ p l a n & a m p ; g t ; & l t ; / K e y & g t ; & l t ; / a : K e y & g t ; & l t ; a : V a l u e 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C o d i g o   p r o y e c t o   i n v e r s i � n & l t ; / K e y & g t ; & l t ; / a : K e y & g t ; & l t ; a : V a l u e 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P r o y e c t o   d e   i n v e r s i � n & l t ; / K e y & g t ; & l t ; / a : K e y & g t ; & l t ; a : V a l u e 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3 2 9 . 9 0 3 8 1 0 5 6 7 6 6 5 8 & l t ; / L e f t & g t ; & l t ; T a b I n d e x & g t ; 1 & l t ; / T a b I n d e x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C o l u m n s \ C o d   P i l a r   /   E j e & l t ; / K e y & g t ; & l t ; / a : K e y & g t ; & l t ; a : V a l u e 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C o l u m n s \ P i l a r   /   E j e & l t ; / K e y & g t ; & l t ; / a : K e y & g t ; & l t ; a : V a l u e 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C o l u m n s \ C o d   P r o g r a m a & l t ; / K e y & g t ; & l t ; / a : K e y & g t ; & l t ; a : V a l u e 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C o l u m n s \ P r o g r a m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C o l u m n s \ C o d   P r o y e c t o   p r i o r i t a r i o & l t ; / K e y & g t ; & l t ; / a : K e y & g t ; & l t ; a : V a l u e 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C o l u m n s \ P r o y e c t o   p r i o r i t a r i o & l t ; / K e y & g t ; & l t ; / a : K e y & g t ; & l t ; a : V a l u e 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 I n a c t i v e & l t ; / K e y & g t ; & l t ; / D i a g r a m O b j e c t K e y & g t ; & l t ; D i a g r a m O b j e c t K e y & g t ; & l t ; K e y & g t ; A c t i o n s \ R e l a t i o n s h i p   C r o s s   F i l t e r   D i r e c t i o n   S i n g l e & l t ; / K e y & g t ; & l t ; / D i a g r a m O b j e c t K e y & g t ; & l t ; D i a g r a m O b j e c t K e y & g t ; & l t ; K e y & g t ; A c t i o n s \ R e l a t i o n s h i p   C r o s s   F i l t e r   D i r e c t i o n   B o t h & l t ; / K e y & g t ; & l t ; / D i a g r a m O b j e c t K e y & g t ; & l t ; D i a g r a m O b j e c t K e y & g t ; & l t ; K e y & g t ; A c t i o n s \ R e l a t i o n s h i p   E n d   P o i n t   M u l t i p l i c i t y   O n e & l t ; / K e y & g t ; & l t ; / D i a g r a m O b j e c t K e y & g t ; & l t ; D i a g r a m O b j e c t K e y & g t ; & l t ; K e y & g t ; A c t i o n s \ R e l a t i o n s h i p   E n d   P o i n t   M u l t i p l i c i t y   M a n y & l t ; / K e y & g t ; & l t ; / D i a g r a m O b j e c t K e y & g t ; & l t ; D i a g r a m O b j e c t K e y & g t ; & l t ; K e y & g t ; A c t i o n s \ A d d   t o   a   H i e r a r c h y   i n   T a b l e   P r o y e c t o s _ i n v e r s i o n & l t ; / K e y & g t ; & l t ; / D i a g r a m O b j e c t K e y & g t ; & l t ; D i a g r a m O b j e c t K e y & g t ; & l t ; K e y & g t ; A c t i o n s \ A d d   t o   h i e r a r c h y   F o r   & a m p ; l t ; T a b l e s \ P r o y e c t o s _ i n v e r s i o n \ H i e r a r c h i e s \ J e r a r q u � a 1 & a m p ; g t ; & l t ; / K e y & g t ; & l t ; / D i a g r a m O b j e c t K e y & g t ; & l t ; D i a g r a m O b j e c t K e y & g t ; & l t ; K e y & g t ; A c t i o n s \ M o v e   t o   a   H i e r a r c h y   i n   T a b l e   P r o y e c t o s _ i n v e r s i o n & l t ; / K e y & g t ; & l t ; / D i a g r a m O b j e c t K e y & g t ; & l t ; D i a g r a m O b j e c t K e y & g t ; & l t ; K e y & g t ; A c t i o n s \ M o v e   i n t o   h i e r a r c h y   F o r   & a m p ; l t ; T a b l e s \ P r o y e c t o s _ i n v e r s i o n \ H i e r a r c h i e s \ J e r a r q u � a 1 & a m p ; g t ;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 I n a c t i v e & l t ; / K e y & g t ; & l t ; / D i a g r a m O b j e c t K e y & g t ; & l t ; D i a g r a m O b j e c t K e y & g t ; & l t ; K e y & g t ; S t a t i c   T a g s \ C r o s s F i l t e r D i r e c t i o n & l t ; / K e y & g t ; & l t ; / D i a g r a m O b j e c t K e y & g t ; & l t ; D i a g r a m O b j e c t K e y & g t ; & l t ; K e y & g t ; S t a t i c   T a g s \ C r o s s F i l t e r D i r e c t i o n S i n g l e & l t ; / K e y & g t ; & l t ; / D i a g r a m O b j e c t K e y & g t ; & l t ; D i a g r a m O b j e c t K e y & g t ; & l t ; K e y & g t ; S t a t i c   T a g s \ C r o s s F i l t e r D i r e c t i o n B o t h & l t ; / K e y & g t ; & l t ; / D i a g r a m O b j e c t K e y & g t ; & l t ; D i a g r a m O b j e c t K e y & g t ; & l t ; K e y & g t ; S t a t i c   T a g s \ E n d P o i n t M u l t i p l i c i t y O n e & l t ; / K e y & g t ; & l t ; / D i a g r a m O b j e c t K e y & g t ; & l t ; D i a g r a m O b j e c t K e y & g t ; & l t ; K e y & g t ; S t a t i c   T a g s \ E n d P o i n t M u l t i p l i c i t y M a n y & l t ; / K e y & g t ; & l t ; / D i a g r a m O b j e c t K e y & g t ; & l t ; D i a g r a m O b j e c t K e y & g t ; & l t ; K e y & g t ; D i a g r a m \ T a g G r o u p s \ H i g h l i g h t 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 T a g s \ T a b l e s \ & a m p ; l t ; T a b l e s \ P r o y e c t o s _ i n v e r s i o n & a m p ; g t ; & l t ; / K e y & g t ; & l t ; / D i a g r a m O b j e c t K e y & g t ; & l t ; D i a g r a m O b j e c t K e y & g t ; & l t ; K e y & g t ; D y n a m i c   T a g s \ H i e r a r c h i e s \ & a m p ; l t ; T a b l e s \ P r o y e c t o s _ i n v e r s i o n \ H i e r a r c h i e s \ J e r a r q u � a 1 & a m p ; g t ; & l t ; / K e y & g t ; & l t ; / D i a g r a m O b j e c t K e y & g t ; & l t ; D i a g r a m O b j e c t K e y & g t ; & l t ; K e y & g t ; D y n a m i c   T a g s \ T a b l e s \ & a m p ; l t ; T a b l e s \ M a g n i t u d _ M e t a p r o d u c t o & a m p ; g t ; & l t ; / K e y & g t ; & l t ; / D i a g r a m O b j e c t K e y & g t ; & l t ; D i a g r a m O b j e c t K e y & g t ; & l t ; K e y & g t ; D y n a m i c   T a g s \ T a b l e s \ & a m p ; l t ; T a b l e s \ R e c u r s o s _ M e t a p r o d u c t o & a m p ; g t ; & l t ; / K e y & g t ; & l t ; / D i a g r a m O b j e c t K e y & g t ; & l t ; D i a g r a m O b j e c t K e y & g t ; & l t ; K e y & g t ; D y n a m i c   T a g s \ T a b l e s \ & a m p ; l t ; T a b l e s \ E s t r u c t u r a _ p l a n & a m p ; g t ; & l t ; / K e y & g t ; & l t ; / D i a g r a m O b j e c t K e y & g t ; & l t ; D i a g r a m O b j e c t K e y & g t ; & l t ; K e y & g t ; T a b l e s \ P r o y e c t o s _ i n v e r s i o n & l t ; / K e y & g t ; & l t ; / D i a g r a m O b j e c t K e y & g t ; & l t ; D i a g r a m O b j e c t K e y & g t ; & l t ; K e y & g t ; T a b l e s \ P r o y e c t o s _ i n v e r s i o n \ C o l u m n s \ p y _ i d _ r e p & l t ; / K e y & g t ; & l t ; / D i a g r a m O b j e c t K e y & g t ; & l t ; D i a g r a m O b j e c t K e y & g t ; & l t ; K e y & g t ; T a b l e s \ P r o y e c t o s _ i n v e r s i o n \ C o l u m n s \ p y _ i d & l t ; / K e y & g t ; & l t ; / D i a g r a m O b j e c t K e y & g t ; & l t ; D i a g r a m O b j e c t K e y & g t ; & l t ; K e y & g t ; T a b l e s \ P r o y e c t o s _ i n v e r s i o n \ C o l u m n s \ C o d   P l a n   d e   d e s a r r o l l o & l t ; / K e y & g t ; & l t ; / D i a g r a m O b j e c t K e y & g t ; & l t ; D i a g r a m O b j e c t K e y & g t ; & l t ; K e y & g t ; T a b l e s \ P r o y e c t o s _ i n v e r s i o n \ C o l u m n s \ V i g e n c i a   r e p o r t e & l t ; / K e y & g t ; & l t ; / D i a g r a m O b j e c t K e y & g t ; & l t ; D i a g r a m O b j e c t K e y & g t ; & l t ; K e y & g t ; T a b l e s \ P r o y e c t o s _ i n v e r s i o n \ C o l u m n s \ V e r s i � n   p l a n   d e   a c c i � n & l t ; / K e y & g t ; & l t ; / D i a g r a m O b j e c t K e y & g t ; & l t ; D i a g r a m O b j e c t K e y & g t ; & l t ; K e y & g t ; T a b l e s \ P r o y e c t o s _ i n v e r s i o n \ C o l u m n s \ C o d   S e c t o r & l t ; / K e y & g t ; & l t ; / D i a g r a m O b j e c t K e y & g t ; & l t ; D i a g r a m O b j e c t K e y & g t ; & l t ; K e y & g t ; T a b l e s \ P r o y e c t o s _ i n v e r s i o n \ C o l u m n s \ C o d   E n t i d a d & l t ; / K e y & g t ; & l t ; / D i a g r a m O b j e c t K e y & g t ; & l t ; D i a g r a m O b j e c t K e y & g t ; & l t ; K e y & g t ; T a b l e s \ P r o y e c t o s _ i n v e r s i o n \ C o l u m n s \ C o d   i n t e r n o   p r o g r a m a & l t ; / K e y & g t ; & l t ; / D i a g r a m O b j e c t K e y & g t ; & l t ; D i a g r a m O b j e c t K e y & g t ; & l t ; K e y & g t ; T a b l e s \ P r o y e c t o s _ i n v e r s i o n \ C o l u m n s \ C o d   P r o y e c t o   p r i o r i t a r i o & l t ; / K e y & g t ; & l t ; / D i a g r a m O b j e c t K e y & g t ; & l t ; D i a g r a m O b j e c t K e y & g t ; & l t ; K e y & g t ; T a b l e s \ P r o y e c t o s _ i n v e r s i o n \ C o l u m n s \ C o d   M e t a   P r o d u c t o & l t ; / K e y & g t ; & l t ; / D i a g r a m O b j e c t K e y & g t ; & l t ; D i a g r a m O b j e c t K e y & g t ; & l t ; K e y & g t ; T a b l e s \ P r o y e c t o s _ i n v e r s i o n \ C o l u m n s \ C o d i g o   p r o y e c t o   i n v e r s i � n & l t ; / K e y & g t ; & l t ; / D i a g r a m O b j e c t K e y & g t ; & l t ; D i a g r a m O b j e c t K e y & g t ; & l t ; K e y & g t ; T a b l e s \ P r o y e c t o s _ i n v e r s i o n \ C o l u m n s \ p y _ n 7 _ d i f e r e n t e & l t ; / K e y & g t ; & l t ; / D i a g r a m O b j e c t K e y & g t ; & l t ; D i a g r a m O b j e c t K e y & g t ; & l t ; K e y & g t ; T a b l e s \ P r o y e c t o s _ i n v e r s i o n \ C o l u m n s \ P r o y e c t o   d e   i n v e r s i � n & l t ; / K e y & g t ; & l t ; / D i a g r a m O b j e c t K e y & g t ; & l t ; D i a g r a m O b j e c t K e y & g t ; & l t ; K e y & g t ; T a b l e s \ P r o y e c t o s _ i n v e r s i o n \ C o l u m n s \ C o d i g o   i n t e r n o   m e t a & l t ; / K e y & g t ; & l t ; / D i a g r a m O b j e c t K e y & g t ; & l t ; D i a g r a m O b j e c t K e y & g t ; & l t ; K e y & g t ; T a b l e s \ P r o y e c t o s _ i n v e r s i o n \ C o l u m n s \ T i p o   a n u a l i z a c i � n & l t ; / K e y & g t ; & l t ; / D i a g r a m O b j e c t K e y & g t ; & l t ; D i a g r a m O b j e c t K e y & g t ; & l t ; K e y & g t ; T a b l e s \ P r o y e c t o s _ i n v e r s i o n \ C o l u m n s \ M e t a   p r o y e c t o & l t ; / K e y & g t ; & l t ; / D i a g r a m O b j e c t K e y & g t ; & l t ; D i a g r a m O b j e c t K e y & g t ; & l t ; K e y & g t ; T a b l e s \ P r o y e c t o s _ i n v e r s i o n \ C o l u m n s \ E s t a d o   m e t a & l t ; / K e y & g t ; & l t ; / D i a g r a m O b j e c t K e y & g t ; & l t ; D i a g r a m O b j e c t K e y & g t ; & l t ; K e y & g t ; T a b l e s \ P r o y e c t o s _ i n v e r s i o n \ C o l u m n s \ M a g n i t u d   p r o g r a m a d a   2 0 1 6 & l t ; / K e y & g t ; & l t ; / D i a g r a m O b j e c t K e y & g t ; & l t ; D i a g r a m O b j e c t K e y & g t ; & l t ; K e y & g t ; T a b l e s \ P r o y e c t o s _ i n v e r s i o n \ C o l u m n s \ M a g n i t u d   e j e c u t a d a   2 0 1 6 & l t ; / K e y & g t ; & l t ; / D i a g r a m O b j e c t K e y & g t ; & l t ; D i a g r a m O b j e c t K e y & g t ; & l t ; K e y & g t ; T a b l e s \ P r o y e c t o s _ i n v e r s i o n \ C o l u m n s \ %   a v a n c e   2 0 1 6 & l t ; / K e y & g t ; & l t ; / D i a g r a m O b j e c t K e y & g t ; & l t ; D i a g r a m O b j e c t K e y & g t ; & l t ; K e y & g t ; T a b l e s \ P r o y e c t o s _ i n v e r s i o n \ C o l u m n s \ M a g n i t u d   p r o g r a m a d a   2 0 1 7 & l t ; / K e y & g t ; & l t ; / D i a g r a m O b j e c t K e y & g t ; & l t ; D i a g r a m O b j e c t K e y & g t ; & l t ; K e y & g t ; T a b l e s \ P r o y e c t o s _ i n v e r s i o n \ C o l u m n s \ M a g n i t u d   e j e c u t a d a   2 0 1 7 & l t ; / K e y & g t ; & l t ; / D i a g r a m O b j e c t K e y & g t ; & l t ; D i a g r a m O b j e c t K e y & g t ; & l t ; K e y & g t ; T a b l e s \ P r o y e c t o s _ i n v e r s i o n \ C o l u m n s \ %   a v a n c e   2 0 1 7 & l t ; / K e y & g t ; & l t ; / D i a g r a m O b j e c t K e y & g t ; & l t ; D i a g r a m O b j e c t K e y & g t ; & l t ; K e y & g t ; T a b l e s \ P r o y e c t o s _ i n v e r s i o n \ C o l u m n s \ M a g n i t u d   p r o g r a m a d a   2 0 1 8 & l t ; / K e y & g t ; & l t ; / D i a g r a m O b j e c t K e y & g t ; & l t ; D i a g r a m O b j e c t K e y & g t ; & l t ; K e y & g t ; T a b l e s \ P r o y e c t o s _ i n v e r s i o n \ C o l u m n s \ M a g n i t u d   e j e c u t a d a   2 0 1 8 & l t ; / K e y & g t ; & l t ; / D i a g r a m O b j e c t K e y & g t ; & l t ; D i a g r a m O b j e c t K e y & g t ; & l t ; K e y & g t ; T a b l e s \ P r o y e c t o s _ i n v e r s i o n \ C o l u m n s \ %   a v a n c e   2 0 1 8 & l t ; / K e y & g t ; & l t ; / D i a g r a m O b j e c t K e y & g t ; & l t ; D i a g r a m O b j e c t K e y & g t ; & l t ; K e y & g t ; T a b l e s \ P r o y e c t o s _ i n v e r s i o n \ C o l u m n s \ M a g n i t u d   p r o g r a m a d a   2 0 1 9 & l t ; / K e y & g t ; & l t ; / D i a g r a m O b j e c t K e y & g t ; & l t ; D i a g r a m O b j e c t K e y & g t ; & l t ; K e y & g t ; T a b l e s \ P r o y e c t o s _ i n v e r s i o n \ C o l u m n s \ M a g n i t u d   e j e c u t a d a   2 0 1 9 & l t ; / K e y & g t ; & l t ; / D i a g r a m O b j e c t K e y & g t ; & l t ; D i a g r a m O b j e c t K e y & g t ; & l t ; K e y & g t ; T a b l e s \ P r o y e c t o s _ i n v e r s i o n \ C o l u m n s \ %   a v a n c e   2 0 1 9 & l t ; / K e y & g t ; & l t ; / D i a g r a m O b j e c t K e y & g t ; & l t ; D i a g r a m O b j e c t K e y & g t ; & l t ; K e y & g t ; T a b l e s \ P r o y e c t o s _ i n v e r s i o n \ C o l u m n s \ M a g n i t u d   p r o g r a m a d a   2 0 2 0 & l t ; / K e y & g t ; & l t ; / D i a g r a m O b j e c t K e y & g t ; & l t ; D i a g r a m O b j e c t K e y & g t ; & l t ; K e y & g t ; T a b l e s \ P r o y e c t o s _ i n v e r s i o n \ C o l u m n s \ M a g n i t u d   e j e c u t a d a   2 0 2 0 & l t ; / K e y & g t ; & l t ; / D i a g r a m O b j e c t K e y & g t ; & l t ; D i a g r a m O b j e c t K e y & g t ; & l t ; K e y & g t ; T a b l e s \ P r o y e c t o s _ i n v e r s i o n \ C o l u m n s \ %   a v a n c e   2 0 2 0 & l t ; / K e y & g t ; & l t ; / D i a g r a m O b j e c t K e y & g t ; & l t ; D i a g r a m O b j e c t K e y & g t ; & l t ; K e y & g t ; T a b l e s \ P r o y e c t o s _ i n v e r s i o n \ C o l u m n s \ M a g n i t u d   p r o g r a m a d a   P D D & l t ; / K e y & g t ; & l t ; / D i a g r a m O b j e c t K e y & g t ; & l t ; D i a g r a m O b j e c t K e y & g t ; & l t ; K e y & g t ; T a b l e s \ P r o y e c t o s _ i n v e r s i o n \ C o l u m n s \ M a g n i t u d   e j e c u t a d a   P D D & l t ; / K e y & g t ; & l t ; / D i a g r a m O b j e c t K e y & g t ; & l t ; D i a g r a m O b j e c t K e y & g t ; & l t ; K e y & g t ; T a b l e s \ P r o y e c t o s _ i n v e r s i o n \ C o l u m n s \ %   A v a n c e   P D D & l t ; / K e y & g t ; & l t ; / D i a g r a m O b j e c t K e y & g t ; & l t ; D i a g r a m O b j e c t K e y & g t ; & l t ; K e y & g t ; T a b l e s \ P r o y e c t o s _ i n v e r s i o n \ C o l u m n s \ $   p r o g r a m a d o s   2 0 1 6 & l t ; / K e y & g t ; & l t ; / D i a g r a m O b j e c t K e y & g t ; & l t ; D i a g r a m O b j e c t K e y & g t ; & l t ; K e y & g t ; T a b l e s \ P r o y e c t o s _ i n v e r s i o n \ C o l u m n s \ $   e j e c u t a d o s   2 0 1 6 & l t ; / K e y & g t ; & l t ; / D i a g r a m O b j e c t K e y & g t ; & l t ; D i a g r a m O b j e c t K e y & g t ; & l t ; K e y & g t ; T a b l e s \ P r o y e c t o s _ i n v e r s i o n \ C o l u m n s \ %   A v a n c e   $   2 0 1 6 & l t ; / K e y & g t ; & l t ; / D i a g r a m O b j e c t K e y & g t ; & l t ; D i a g r a m O b j e c t K e y & g t ; & l t ; K e y & g t ; T a b l e s \ P r o y e c t o s _ i n v e r s i o n \ C o l u m n s \ $   p r o g r a m a d o s   2 0 1 7 & l t ; / K e y & g t ; & l t ; / D i a g r a m O b j e c t K e y & g t ; & l t ; D i a g r a m O b j e c t K e y & g t ; & l t ; K e y & g t ; T a b l e s \ P r o y e c t o s _ i n v e r s i o n \ C o l u m n s \ $   e j e c u t a d o s   2 0 1 7 & l t ; / K e y & g t ; & l t ; / D i a g r a m O b j e c t K e y & g t ; & l t ; D i a g r a m O b j e c t K e y & g t ; & l t ; K e y & g t ; T a b l e s \ P r o y e c t o s _ i n v e r s i o n \ C o l u m n s \ %   A v a n c e   $   2 0 1 7 & l t ; / K e y & g t ; & l t ; / D i a g r a m O b j e c t K e y & g t ; & l t ; D i a g r a m O b j e c t K e y & g t ; & l t ; K e y & g t ; T a b l e s \ P r o y e c t o s _ i n v e r s i o n \ C o l u m n s \ $   p r o g r a m a d o s   2 0 1 8 & l t ; / K e y & g t ; & l t ; / D i a g r a m O b j e c t K e y & g t ; & l t ; D i a g r a m O b j e c t K e y & g t ; & l t ; K e y & g t ; T a b l e s \ P r o y e c t o s _ i n v e r s i o n \ C o l u m n s \ $   e j e c u t a d o s   2 0 1 8 & l t ; / K e y & g t ; & l t ; / D i a g r a m O b j e c t K e y & g t ; & l t ; D i a g r a m O b j e c t K e y & g t ; & l t ; K e y & g t ; T a b l e s \ P r o y e c t o s _ i n v e r s i o n \ C o l u m n s \ %   A v a n c e   $   2 0 1 8 & l t ; / K e y & g t ; & l t ; / D i a g r a m O b j e c t K e y & g t ; & l t ; D i a g r a m O b j e c t K e y & g t ; & l t ; K e y & g t ; T a b l e s \ P r o y e c t o s _ i n v e r s i o n \ C o l u m n s \ $   p r o g r a m a d o s   2 0 1 9 & l t ; / K e y & g t ; & l t ; / D i a g r a m O b j e c t K e y & g t ; & l t ; D i a g r a m O b j e c t K e y & g t ; & l t ; K e y & g t ; T a b l e s \ P r o y e c t o s _ i n v e r s i o n \ C o l u m n s \ $   e j e c u t a d o s   2 0 1 9 & l t ; / K e y & g t ; & l t ; / D i a g r a m O b j e c t K e y & g t ; & l t ; D i a g r a m O b j e c t K e y & g t ; & l t ; K e y & g t ; T a b l e s \ P r o y e c t o s _ i n v e r s i o n \ C o l u m n s \ %   A v a n c e   $   2 0 1 9 & l t ; / K e y & g t ; & l t ; / D i a g r a m O b j e c t K e y & g t ; & l t ; D i a g r a m O b j e c t K e y & g t ; & l t ; K e y & g t ; T a b l e s \ P r o y e c t o s _ i n v e r s i o n \ C o l u m n s \ $   p r o g r a m a d o s   2 0 2 0 & l t ; / K e y & g t ; & l t ; / D i a g r a m O b j e c t K e y & g t ; & l t ; D i a g r a m O b j e c t K e y & g t ; & l t ; K e y & g t ; T a b l e s \ P r o y e c t o s _ i n v e r s i o n \ C o l u m n s \ $   e j e c u t a d o s   2 0 2 0 & l t ; / K e y & g t ; & l t ; / D i a g r a m O b j e c t K e y & g t ; & l t ; D i a g r a m O b j e c t K e y & g t ; & l t ; K e y & g t ; T a b l e s \ P r o y e c t o s _ i n v e r s i o n \ C o l u m n s \ %   A v a n c e   $   2 0 2 0 & l t ; / K e y & g t ; & l t ; / D i a g r a m O b j e c t K e y & g t ; & l t ; D i a g r a m O b j e c t K e y & g t ; & l t ; K e y & g t ; T a b l e s \ P r o y e c t o s _ i n v e r s i o n \ C o l u m n s \ $   p r o g r a m a d o s   P D D & l t ; / K e y & g t ; & l t ; / D i a g r a m O b j e c t K e y & g t ; & l t ; D i a g r a m O b j e c t K e y & g t ; & l t ; K e y & g t ; T a b l e s \ P r o y e c t o s _ i n v e r s i o n \ C o l u m n s \ $   e j e c u t a d o s   P D D & l t ; / K e y & g t ; & l t ; / D i a g r a m O b j e c t K e y & g t ; & l t ; D i a g r a m O b j e c t K e y & g t ; & l t ; K e y & g t ; T a b l e s \ P r o y e c t o s _ i n v e r s i o n \ C o l u m n s \ %   A v a n c e   $   P D D & l t ; / K e y & g t ; & l t ; / D i a g r a m O b j e c t K e y & g t ; & l t ; D i a g r a m O b j e c t K e y & g t ; & l t ; K e y & g t ; T a b l e s \ P r o y e c t o s _ i n v e r s i o n \ M e a s u r e s \ S u m a   d e   M a g n i t u d   p r o g r a m a d a   2 0 1 6 & l t ; / K e y & g t ; & l t ; / D i a g r a m O b j e c t K e y & g t ; & l t ; D i a g r a m O b j e c t K e y & g t ; & l t ; K e y & g t ; T a b l e s \ P r o y e c t o s _ i n v e r s i o n \ S u m a   d e   M a g n i t u d   p r o g r a m a d a   2 0 1 6 \ A d d i t i o n a l 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 M a g n i t u d   e j e c u t a d a   2 0 1 6 & l t ; / K e y & g t ; & l t ; / D i a g r a m O b j e c t K e y & g t ; & l t ; D i a g r a m O b j e c t K e y & g t ; & l t ; K e y & g t ; T a b l e s \ P r o y e c t o s _ i n v e r s i o n \ S u m a   d e   M a g n i t u d   e j e c u t a d a   2 0 1 6 \ A d d i t i o n a l 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 M a g n i t u d   p r o g r a m a d a   2 0 1 7 & l t ; / K e y & g t ; & l t ; / D i a g r a m O b j e c t K e y & g t ; & l t ; D i a g r a m O b j e c t K e y & g t ; & l t ; K e y & g t ; T a b l e s \ P r o y e c t o s _ i n v e r s i o n \ S u m a   d e   M a g n i t u d   p r o g r a m a d a   2 0 1 7 \ A d d i t i o n a l 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 M a g n i t u d   e j e c u t a d a   2 0 1 7 & l t ; / K e y & g t ; & l t ; / D i a g r a m O b j e c t K e y & g t ; & l t ; D i a g r a m O b j e c t K e y & g t ; & l t ; K e y & g t ; T a b l e s \ P r o y e c t o s _ i n v e r s i o n \ S u m a   d e   M a g n i t u d   e j e c u t a d a   2 0 1 7 \ A d d i t i o n a l 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 %   a v a n c e   2 0 1 6 & l t ; / K e y & g t ; & l t ; / D i a g r a m O b j e c t K e y & g t ; & l t ; D i a g r a m O b j e c t K e y & g t ; & l t ; K e y & g t ; T a b l e s \ P r o y e c t o s _ i n v e r s i o n \ S u m a   d e   %   a v a n c e   2 0 1 6 \ A d d i t i o n a l 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 %   a v a n c e   2 0 1 7 & l t ; / K e y & g t ; & l t ; / D i a g r a m O b j e c t K e y & g t ; & l t ; D i a g r a m O b j e c t K e y & g t ; & l t ; K e y & g t ; T a b l e s \ P r o y e c t o s _ i n v e r s i o n \ S u m a   d e   %   a v a n c e   2 0 1 7 \ A d d i t i o n a l 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 M a g n i t u d   p r o g r a m a d a   2 0 1 8 & l t ; / K e y & g t ; & l t ; / D i a g r a m O b j e c t K e y & g t ; & l t ; D i a g r a m O b j e c t K e y & g t ; & l t ; K e y & g t ; T a b l e s \ P r o y e c t o s _ i n v e r s i o n \ S u m a   d e   M a g n i t u d   p r o g r a m a d a   2 0 1 8 \ A d d i t i o n a l 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 M a g n i t u d   e j e c u t a d a   2 0 1 8 & l t ; / K e y & g t ; & l t ; / D i a g r a m O b j e c t K e y & g t ; & l t ; D i a g r a m O b j e c t K e y & g t ; & l t ; K e y & g t ; T a b l e s \ P r o y e c t o s _ i n v e r s i o n \ S u m a   d e   M a g n i t u d   e j e c u t a d a   2 0 1 8 \ A d d i t i o n a l 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 %   a v a n c e   2 0 1 8 & l t ; / K e y & g t ; & l t ; / D i a g r a m O b j e c t K e y & g t ; & l t ; D i a g r a m O b j e c t K e y & g t ; & l t ; K e y & g t ; T a b l e s \ P r o y e c t o s _ i n v e r s i o n \ S u m a   d e   %   a v a n c e   2 0 1 8 \ A d d i t i o n a l 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 M a g n i t u d   p r o g r a m a d a   2 0 1 9 & l t ; / K e y & g t ; & l t ; / D i a g r a m O b j e c t K e y & g t ; & l t ; D i a g r a m O b j e c t K e y & g t ; & l t ; K e y & g t ; T a b l e s \ P r o y e c t o s _ i n v e r s i o n \ S u m a   d e   M a g n i t u d   p r o g r a m a d a   2 0 1 9 \ A d d i t i o n a l 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 M a g n i t u d   e j e c u t a d a   2 0 1 9 & l t ; / K e y & g t ; & l t ; / D i a g r a m O b j e c t K e y & g t ; & l t ; D i a g r a m O b j e c t K e y & g t ; & l t ; K e y & g t ; T a b l e s \ P r o y e c t o s _ i n v e r s i o n \ S u m a   d e   M a g n i t u d   e j e c u t a d a   2 0 1 9 \ A d d i t i o n a l 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 %   a v a n c e   2 0 1 9 & l t ; / K e y & g t ; & l t ; / D i a g r a m O b j e c t K e y & g t ; & l t ; D i a g r a m O b j e c t K e y & g t ; & l t ; K e y & g t ; T a b l e s \ P r o y e c t o s _ i n v e r s i o n \ S u m a   d e   %   a v a n c e   2 0 1 9 \ A d d i t i o n a l 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 M a g n i t u d   p r o g r a m a d a   2 0 2 0 & l t ; / K e y & g t ; & l t ; / D i a g r a m O b j e c t K e y & g t ; & l t ; D i a g r a m O b j e c t K e y & g t ; & l t ; K e y & g t ; T a b l e s \ P r o y e c t o s _ i n v e r s i o n \ S u m a   d e   M a g n i t u d   p r o g r a m a d a   2 0 2 0 \ A d d i t i o n a l 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 M a g n i t u d   e j e c u t a d a   2 0 2 0 & l t ; / K e y & g t ; & l t ; / D i a g r a m O b j e c t K e y & g t ; & l t ; D i a g r a m O b j e c t K e y & g t ; & l t ; K e y & g t ; T a b l e s \ P r o y e c t o s _ i n v e r s i o n \ S u m a   d e   M a g n i t u d   e j e c u t a d a   2 0 2 0 \ A d d i t i o n a l 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 %   a v a n c e   2 0 2 0 & l t ; / K e y & g t ; & l t ; / D i a g r a m O b j e c t K e y & g t ; & l t ; D i a g r a m O b j e c t K e y & g t ; & l t ; K e y & g t ; T a b l e s \ P r o y e c t o s _ i n v e r s i o n \ S u m a   d e   %   a v a n c e   2 0 2 0 \ A d d i t i o n a l 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 i m p l � c i t a & l t ; / K e y & g t ; & l t ; / D i a g r a m O b j e c t K e y & g t ; & l t ; D i a g r a m O b j e c t K e y & g t ; & l t ; K e y & g t ; T a b l e s \ P r o y e c t o s _ i n v e r s i o n \ M e a s u r e s \ R e c u e n t o   d e   M e t a   p r o y e c t o & l t ; / K e y & g t ; & l t ; / D i a g r a m O b j e c t K e y & g t ; & l t ; D i a g r a m O b j e c t K e y & g t ; & l t ; K e y & g t ; T a b l e s \ P r o y e c t o s _ i n v e r s i o n \ R e c u e n t o   d e   M e t a   p r o y e c t o \ A d d i t i o n a l 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 C o d i g o   i n t e r n o   m e t a & l t ; / K e y & g t ; & l t ; / D i a g r a m O b j e c t K e y & g t ; & l t ; D i a g r a m O b j e c t K e y & g t ; & l t ; K e y & g t ; T a b l e s \ P r o y e c t o s _ i n v e r s i o n \ S u m a   d e   C o d i g o   i n t e r n o   m e t a \ A d d i t i o n a l 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 %   A v a n c e   $   P D D & l t ; / K e y & g t ; & l t ; / D i a g r a m O b j e c t K e y & g t ; & l t ; D i a g r a m O b j e c t K e y & g t ; & l t ; K e y & g t ; T a b l e s \ P r o y e c t o s _ i n v e r s i o n \ S u m a   d e   %   A v a n c e   $   P D D \ A d d i t i o n a l 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 i m p l � c i t a & l t ; / K e y & g t ; & l t ; / D i a g r a m O b j e c t K e y & g t ; & l t ; D i a g r a m O b j e c t K e y & g t ; & l t ; K e y & g t ; T a b l e s \ P r o y e c t o s _ i n v e r s i o n \ M e a s u r e s \ R e c u e n t o   d e   %   A v a n c e   P D D & l t ; / K e y & g t ; & l t ; / D i a g r a m O b j e c t K e y & g t ; & l t ; D i a g r a m O b j e c t K e y & g t ; & l t ; K e y & g t ; T a b l e s \ P r o y e c t o s _ i n v e r s i o n \ R e c u e n t o   d e   %   A v a n c e   P D D \ A d d i t i o n a l 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 i m p l � c i t a & l t ; / K e y & g t ; & l t ; / D i a g r a m O b j e c t K e y & g t ; & l t ; D i a g r a m O b j e c t K e y & g t ; & l t ; K e y & g t ; T a b l e s \ P r o y e c t o s _ i n v e r s i o n \ M e a s u r e s \ R e c u e n t o   d e   M a g n i t u d   e j e c u t a d a   P D D & l t ; / K e y & g t ; & l t ; / D i a g r a m O b j e c t K e y & g t ; & l t ; D i a g r a m O b j e c t K e y & g t ; & l t ; K e y & g t ; T a b l e s \ P r o y e c t o s _ i n v e r s i o n \ R e c u e n t o   d e   M a g n i t u d   e j e c u t a d a   P D D \ A d d i t i o n a l 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 %   A v a n c e   P D D & l t ; / K e y & g t ; & l t ; / D i a g r a m O b j e c t K e y & g t ; & l t ; D i a g r a m O b j e c t K e y & g t ; & l t ; K e y & g t ; T a b l e s \ P r o y e c t o s _ i n v e r s i o n \ S u m a   d e   %   A v a n c e   P D D \ A d d i t i o n a l 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 i m p l � c i t a & l t ; / K e y & g t ; & l t ; / D i a g r a m O b j e c t K e y & g t ; & l t ; D i a g r a m O b j e c t K e y & g t ; & l t ; K e y & g t ; T a b l e s \ P r o y e c t o s _ i n v e r s i o n \ M e a s u r e s \ R e c u e n t o   d e   T i p o   a n u a l i z a c i � n & l t ; / K e y & g t ; & l t ; / D i a g r a m O b j e c t K e y & g t ; & l t ; D i a g r a m O b j e c t K e y & g t ; & l t ; K e y & g t ; T a b l e s \ P r o y e c t o s _ i n v e r s i o n \ R e c u e n t o   d e   T i p o   a n u a l i z a c i � n \ A d d i t i o n a l 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 $   p r o g r a m a d o s   2 0 1 6   2 & l t ; / K e y & g t ; & l t ; / D i a g r a m O b j e c t K e y & g t ; & l t ; D i a g r a m O b j e c t K e y & g t ; & l t ; K e y & g t ; T a b l e s \ P r o y e c t o s _ i n v e r s i o n \ S u m a   d e   $   p r o g r a m a d o s   2 0 1 6   2 \ A d d i t i o n a l 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 $   e j e c u t a d o s   2 0 1 6   2 & l t ; / K e y & g t ; & l t ; / D i a g r a m O b j e c t K e y & g t ; & l t ; D i a g r a m O b j e c t K e y & g t ; & l t ; K e y & g t ; T a b l e s \ P r o y e c t o s _ i n v e r s i o n \ S u m a   d e   $   e j e c u t a d o s   2 0 1 6   2 \ A d d i t i o n a l 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 %   A v a n c e   $   2 0 1 6 & l t ; / K e y & g t ; & l t ; / D i a g r a m O b j e c t K e y & g t ; & l t ; D i a g r a m O b j e c t K e y & g t ; & l t ; K e y & g t ; T a b l e s \ P r o y e c t o s _ i n v e r s i o n \ S u m a   d e   %   A v a n c e   $   2 0 1 6 \ A d d i t i o n a l 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 $   p r o g r a m a d o s   2 0 1 7   2 & l t ; / K e y & g t ; & l t ; / D i a g r a m O b j e c t K e y & g t ; & l t ; D i a g r a m O b j e c t K e y & g t ; & l t ; K e y & g t ; T a b l e s \ P r o y e c t o s _ i n v e r s i o n \ S u m a   d e   $   p r o g r a m a d o s   2 0 1 7   2 \ A d d i t i o n a l 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 $   e j e c u t a d o s   2 0 1 7   2 & l t ; / K e y & g t ; & l t ; / D i a g r a m O b j e c t K e y & g t ; & l t ; D i a g r a m O b j e c t K e y & g t ; & l t ; K e y & g t ; T a b l e s \ P r o y e c t o s _ i n v e r s i o n \ S u m a   d e   $   e j e c u t a d o s   2 0 1 7   2 \ A d d i t i o n a l 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 %   A v a n c e   $   2 0 1 7 & l t ; / K e y & g t ; & l t ; / D i a g r a m O b j e c t K e y & g t ; & l t ; D i a g r a m O b j e c t K e y & g t ; & l t ; K e y & g t ; T a b l e s \ P r o y e c t o s _ i n v e r s i o n \ S u m a   d e   %   A v a n c e   $   2 0 1 7 \ A d d i t i o n a l 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 $   p r o g r a m a d o s   2 0 1 8   2 & l t ; / K e y & g t ; & l t ; / D i a g r a m O b j e c t K e y & g t ; & l t ; D i a g r a m O b j e c t K e y & g t ; & l t ; K e y & g t ; T a b l e s \ P r o y e c t o s _ i n v e r s i o n \ S u m a   d e   $   p r o g r a m a d o s   2 0 1 8   2 \ A d d i t i o n a l 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 $   e j e c u t a d o s   2 0 1 8   2 & l t ; / K e y & g t ; & l t ; / D i a g r a m O b j e c t K e y & g t ; & l t ; D i a g r a m O b j e c t K e y & g t ; & l t ; K e y & g t ; T a b l e s \ P r o y e c t o s _ i n v e r s i o n \ S u m a   d e   $   e j e c u t a d o s   2 0 1 8   2 \ A d d i t i o n a l 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 %   A v a n c e   $   2 0 1 8 & l t ; / K e y & g t ; & l t ; / D i a g r a m O b j e c t K e y & g t ; & l t ; D i a g r a m O b j e c t K e y & g t ; & l t ; K e y & g t ; T a b l e s \ P r o y e c t o s _ i n v e r s i o n \ S u m a   d e   %   A v a n c e   $   2 0 1 8 \ A d d i t i o n a l 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 $   p r o g r a m a d o s   2 0 1 9   2 & l t ; / K e y & g t ; & l t ; / D i a g r a m O b j e c t K e y & g t ; & l t ; D i a g r a m O b j e c t K e y & g t ; & l t ; K e y & g t ; T a b l e s \ P r o y e c t o s _ i n v e r s i o n \ S u m a   d e   $   p r o g r a m a d o s   2 0 1 9   2 \ A d d i t i o n a l 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 $   e j e c u t a d o s   2 0 1 9   2 & l t ; / K e y & g t ; & l t ; / D i a g r a m O b j e c t K e y & g t ; & l t ; D i a g r a m O b j e c t K e y & g t ; & l t ; K e y & g t ; T a b l e s \ P r o y e c t o s _ i n v e r s i o n \ S u m a   d e   $   e j e c u t a d o s   2 0 1 9   2 \ A d d i t i o n a l 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 %   A v a n c e   $   2 0 1 9 & l t ; / K e y & g t ; & l t ; / D i a g r a m O b j e c t K e y & g t ; & l t ; D i a g r a m O b j e c t K e y & g t ; & l t ; K e y & g t ; T a b l e s \ P r o y e c t o s _ i n v e r s i o n \ S u m a   d e   %   A v a n c e   $   2 0 1 9 \ A d d i t i o n a l 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 $   p r o g r a m a d o s   2 0 2 0   2 & l t ; / K e y & g t ; & l t ; / D i a g r a m O b j e c t K e y & g t ; & l t ; D i a g r a m O b j e c t K e y & g t ; & l t ; K e y & g t ; T a b l e s \ P r o y e c t o s _ i n v e r s i o n \ S u m a   d e   $   p r o g r a m a d o s   2 0 2 0   2 \ A d d i t i o n a l 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 $   e j e c u t a d o s   2 0 2 0   2 & l t ; / K e y & g t ; & l t ; / D i a g r a m O b j e c t K e y & g t ; & l t ; D i a g r a m O b j e c t K e y & g t ; & l t ; K e y & g t ; T a b l e s \ P r o y e c t o s _ i n v e r s i o n \ S u m a   d e   $   e j e c u t a d o s   2 0 2 0   2 \ A d d i t i o n a l 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 %   A v a n c e   $   2 0 2 0 & l t ; / K e y & g t ; & l t ; / D i a g r a m O b j e c t K e y & g t ; & l t ; D i a g r a m O b j e c t K e y & g t ; & l t ; K e y & g t ; T a b l e s \ P r o y e c t o s _ i n v e r s i o n \ S u m a   d e   %   A v a n c e   $   2 0 2 0 \ A d d i t i o n a l 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 $   p r o g r a m a d o s   P D D & l t ; / K e y & g t ; & l t ; / D i a g r a m O b j e c t K e y & g t ; & l t ; D i a g r a m O b j e c t K e y & g t ; & l t ; K e y & g t ; T a b l e s \ P r o y e c t o s _ i n v e r s i o n \ S u m a   d e   $   p r o g r a m a d o s   P D D \ A d d i t i o n a l 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 $   e j e c u t a d o s   P D D & l t ; / K e y & g t ; & l t ; / D i a g r a m O b j e c t K e y & g t ; & l t ; D i a g r a m O b j e c t K e y & g t ; & l t ; K e y & g t ; T a b l e s \ P r o y e c t o s _ i n v e r s i o n \ S u m a   d e   $   e j e c u t a d o s   P D D \ A d d i t i o n a l 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 M a g n i t u d   p r o g r a m a d a   P D D & l t ; / K e y & g t ; & l t ; / D i a g r a m O b j e c t K e y & g t ; & l t ; D i a g r a m O b j e c t K e y & g t ; & l t ; K e y & g t ; T a b l e s \ P r o y e c t o s _ i n v e r s i o n \ S u m a   d e   M a g n i t u d   p r o g r a m a d a   P D D \ A d d i t i o n a l 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 M a g n i t u d   e j e c u t a d a   P D D & l t ; / K e y & g t ; & l t ; / D i a g r a m O b j e c t K e y & g t ; & l t ; D i a g r a m O b j e c t K e y & g t ; & l t ; K e y & g t ; T a b l e s \ P r o y e c t o s _ i n v e r s i o n \ S u m a   d e   M a g n i t u d   e j e c u t a d a   P D D \ A d d i t i o n a l 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 i m p l � c i t a & l t ; / K e y & g t ; & l t ; / D i a g r a m O b j e c t K e y & g t ; & l t ; D i a g r a m O b j e c t K e y & g t ; & l t ; K e y & g t ; T a b l e s \ P r o y e c t o s _ i n v e r s i o n \ M e a s u r e s \ R e c u e n t o   d e   P r o y e c t o   d e   i n v e r s i � n & l t ; / K e y & g t ; & l t ; / D i a g r a m O b j e c t K e y & g t ; & l t ; D i a g r a m O b j e c t K e y & g t ; & l t ; K e y & g t ; T a b l e s \ P r o y e c t o s _ i n v e r s i o n \ R e c u e n t o   d e   P r o y e c t o   d e   i n v e r s i � n \ A d d i t i o n a l 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 C o d i g o   p r o y e c t o   i n v e r s i � n & l t ; / K e y & g t ; & l t ; / D i a g r a m O b j e c t K e y & g t ; & l t ; D i a g r a m O b j e c t K e y & g t ; & l t ; K e y & g t ; T a b l e s \ P r o y e c t o s _ i n v e r s i o n \ S u m a   d e   C o d i g o   p r o y e c t o   i n v e r s i � n \ A d d i t i o n a l 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 C o d   M e t a   P r o d u c t o   2 & l t ; / K e y & g t ; & l t ; / D i a g r a m O b j e c t K e y & g t ; & l t ; D i a g r a m O b j e c t K e y & g t ; & l t ; K e y & g t ; T a b l e s \ P r o y e c t o s _ i n v e r s i o n \ S u m a   d e   C o d   M e t a   P r o d u c t o   2 \ A d d i t i o n a l   I n f o \ M e d i d a   i m p l � c i t a & l t ; / K e y & g t ; & l t ; / D i a g r a m O b j e c t K e y & g t ; & l t ; D i a g r a m O b j e c t K e y & g t ; & l t ; K e y & g t ; T a b l e s \ P r o y e c t o s _ i n v e r s i o n \ M e a s u r e s \ S u m a   d e   C o d   P r o y e c t o   p r i o r i t a r i o & l t ; / K e y & g t ; & l t ; / D i a g r a m O b j e c t K e y & g t ; & l t ; D i a g r a m O b j e c t K e y & g t ; & l t ; K e y & g t ; T a b l e s \ P r o y e c t o s _ i n v e r s i o n \ S u m a   d e   C o d   P r o y e c t o   p r i o r i t a r i o \ A d d i t i o n a l   I n f o \ M e d i d a   i m p l � c i t a & l t ; / K e y & g t ; & l t ; / D i a g r a m O b j e c t K e y & g t ; & l t ; D i a g r a m O b j e c t K e y & g t ; & l t ; K e y & g t ; T a b l e s \ P r o y e c t o s _ i n v e r s i o n \ H i e r a r c h i e s \ J e r a r q u � a 1 & l t ; / K e y & g t ; & l t ; / D i a g r a m O b j e c t K e y & g t ; & l t ; D i a g r a m O b j e c t K e y & g t ; & l t ; K e y & g t ; T a b l e s \ P r o y e c t o s _ i n v e r s i o n \ J e r a r q u � a 1 \ A d d i t i o n a l   I n f o \ S u g e r e n c i a & l t ; / K e y & g t ; & l t ; / D i a g r a m O b j e c t K e y & g t ; & l t ; D i a g r a m O b j e c t K e y & g t ; & l t ; K e y & g t ; T a b l e s \ M a g n i t u d _ M e t a p r o d u c t o & l t ; / K e y & g t ; & l t ; / D i a g r a m O b j e c t K e y & g t ; & l t ; D i a g r a m O b j e c t K e y & g t ; & l t ; K e y & g t ; T a b l e s \ M a g n i t u d _ M e t a p r o d u c t o \ C o l u m n s \ i n d _ i d _ r e p & l t ; / K e y & g t ; & l t ; / D i a g r a m O b j e c t K e y & g t ; & l t ; D i a g r a m O b j e c t K e y & g t ; & l t ; K e y & g t ; T a b l e s \ M a g n i t u d _ M e t a p r o d u c t o \ C o l u m n s \ i n d _ i d & l t ; / K e y & g t ; & l t ; / D i a g r a m O b j e c t K e y & g t ; & l t ; D i a g r a m O b j e c t K e y & g t ; & l t ; K e y & g t ; T a b l e s \ M a g n i t u d _ M e t a p r o d u c t o \ C o l u m n s \ i n d _ c o d i g o _ p d & l t ; / K e y & g t ; & l t ; / D i a g r a m O b j e c t K e y & g t ; & l t ; D i a g r a m O b j e c t K e y & g t ; & l t ; K e y & g t ; T a b l e s \ M a g n i t u d _ M e t a p r o d u c t o \ C o l u m n s \ i n d _ a n o _ p r o g _ r e p r & l t ; / K e y & g t ; & l t ; / D i a g r a m O b j e c t K e y & g t ; & l t ; D i a g r a m O b j e c t K e y & g t ; & l t ; K e y & g t ; T a b l e s \ M a g n i t u d _ M e t a p r o d u c t o \ C o l u m n s \ i n d _ v e r s i o n _ p a & l t ; / K e y & g t ; & l t ; / D i a g r a m O b j e c t K e y & g t ; & l t ; D i a g r a m O b j e c t K e y & g t ; & l t ; K e y & g t ; T a b l e s \ M a g n i t u d _ M e t a p r o d u c t o \ C o l u m n s \ C o d   S e c t o r & l t ; / K e y & g t ; & l t ; / D i a g r a m O b j e c t K e y & g t ; & l t ; D i a g r a m O b j e c t K e y & g t ; & l t ; K e y & g t ; T a b l e s \ M a g n i t u d _ M e t a p r o d u c t o \ C o l u m n s \ C o d   E n t i d a d & l t ; / K e y & g t ; & l t ; / D i a g r a m O b j e c t K e y & g t ; & l t ; D i a g r a m O b j e c t K e y & g t ; & l t ; K e y & g t ; T a b l e s \ M a g n i t u d _ M e t a p r o d u c t o \ C o l u m n s \ C o d   i n t e r n o   p r o g r a m a & l t ; / K e y & g t ; & l t ; / D i a g r a m O b j e c t K e y & g t ; & l t ; D i a g r a m O b j e c t K e y & g t ; & l t ; K e y & g t ; T a b l e s \ M a g n i t u d _ M e t a p r o d u c t o \ C o l u m n s \ C o d   P r o y e c t o   p r i o r i t a r i o & l t ; / K e y & g t ; & l t ; / D i a g r a m O b j e c t K e y & g t ; & l t ; D i a g r a m O b j e c t K e y & g t ; & l t ; K e y & g t ; T a b l e s \ M a g n i t u d _ M e t a p r o d u c t o \ C o l u m n s \ C o d   M e t a   P r o d u c t o & l t ; / K e y & g t ; & l t ; / D i a g r a m O b j e c t K e y & g t ; & l t ; D i a g r a m O b j e c t K e y & g t ; & l t ; K e y & g t ; T a b l e s \ M a g n i t u d _ M e t a p r o d u c t o \ C o l u m n s \ C o d   I n d i c a d o r & l t ; / K e y & g t ; & l t ; / D i a g r a m O b j e c t K e y & g t ; & l t ; D i a g r a m O b j e c t K e y & g t ; & l t ; K e y & g t ; T a b l e s \ M a g n i t u d _ M e t a p r o d u c t o \ C o l u m n s \ N o m b r e   i n d i c a d o r & l t ; / K e y & g t ; & l t ; / D i a g r a m O b j e c t K e y & g t ; & l t ; D i a g r a m O b j e c t K e y & g t ; & l t ; K e y & g t ; T a b l e s \ M a g n i t u d _ M e t a p r o d u c t o \ C o l u m n s \ T i p o   d e   a n u a l i z a c i � n   i n d i c a d o r & l t ; / K e y & g t ; & l t ; / D i a g r a m O b j e c t K e y & g t ; & l t ; D i a g r a m O b j e c t K e y & g t ; & l t ; K e y & g t ; T a b l e s \ M a g n i t u d _ M e t a p r o d u c t o \ C o l u m n s \ C o d   e s t a d o   i n d i c a d o r   e n   p l a n   d e   a c c i � n & l t ; / K e y & g t ; & l t ; / D i a g r a m O b j e c t K e y & g t ; & l t ; D i a g r a m O b j e c t K e y & g t ; & l t ; K e y & g t ; T a b l e s \ M a g n i t u d _ M e t a p r o d u c t o \ C o l u m n s \ E s t a d o   i n d i c a d o r   e n   p l a n   d e   a c c i � n & l t ; / K e y & g t ; & l t ; / D i a g r a m O b j e c t K e y & g t ; & l t ; D i a g r a m O b j e c t K e y & g t ; & l t ; K e y & g t ; T a b l e s \ M a g n i t u d _ M e t a p r o d u c t o \ C o l u m n s \ V i g e n c i a & l t ; / K e y & g t ; & l t ; / D i a g r a m O b j e c t K e y & g t ; & l t ; D i a g r a m O b j e c t K e y & g t ; & l t ; K e y & g t ; T a b l e s \ M a g n i t u d _ M e t a p r o d u c t o \ C o l u m n s \ P r o g r a m a c i � n   i n i c i a l & l t ; / K e y & g t ; & l t ; / D i a g r a m O b j e c t K e y & g t ; & l t ; D i a g r a m O b j e c t K e y & g t ; & l t ; K e y & g t ; T a b l e s \ M a g n i t u d _ M e t a p r o d u c t o \ C o l u m n s \ P r o g r a m a c i � n   a c t u a l & l t ; / K e y & g t ; & l t ; / D i a g r a m O b j e c t K e y & g t ; & l t ; D i a g r a m O b j e c t K e y & g t ; & l t ; K e y & g t ; T a b l e s \ M a g n i t u d _ M e t a p r o d u c t o \ C o l u m n s \ E j e c u c i � n & l t ; / K e y & g t ; & l t ; / D i a g r a m O b j e c t K e y & g t ; & l t ; D i a g r a m O b j e c t K e y & g t ; & l t ; K e y & g t ; T a b l e s \ M a g n i t u d _ M e t a p r o d u c t o \ C o l u m n s \ %   A v a n c e & l t ; / K e y & g t ; & l t ; / D i a g r a m O b j e c t K e y & g t ; & l t ; D i a g r a m O b j e c t K e y & g t ; & l t ; K e y & g t ; T a b l e s \ M a g n i t u d _ M e t a p r o d u c t o \ C o l u m n s \ %   A v a n c e   T r a s c u r r i d o   P l a n   d e   D e s a r r o l l o & l t ; / K e y & g t ; & l t ; / D i a g r a m O b j e c t K e y & g t ; & l t ; D i a g r a m O b j e c t K e y & g t ; & l t ; K e y & g t ; T a b l e s \ M a g n i t u d _ M e t a p r o d u c t o \ C o l u m n s \ %   A v a n c e   t o t a l   P l a n   d e   D e s a r r o l l o & l t ; / K e y & g t ; & l t ; / D i a g r a m O b j e c t K e y & g t ; & l t ; D i a g r a m O b j e c t K e y & g t ; & l t ; K e y & g t ; T a b l e s \ M a g n i t u d _ M e t a p r o d u c t o \ C o l u m n s \ F a l t a n t e & l t ; / K e y & g t ; & l t ; / D i a g r a m O b j e c t K e y & g t ; & l t ; D i a g r a m O b j e c t K e y & g t ; & l t ; K e y & g t ; T a b l e s \ M a g n i t u d _ M e t a p r o d u c t o \ M e a s u r e s \ S u m a   d e   P r o g r a m a c i � n   a c t u a l & l t ; / K e y & g t ; & l t ; / D i a g r a m O b j e c t K e y & g t ; & l t ; D i a g r a m O b j e c t K e y & g t ; & l t ; K e y & g t ; T a b l e s \ M a g n i t u d _ M e t a p r o d u c t o \ S u m a   d e   P r o g r a m a c i � n   a c t u a l \ A d d i t i o n a l   I n f o \ M e d i d a   i m p l � c i t a & l t ; / K e y & g t ; & l t ; / D i a g r a m O b j e c t K e y & g t ; & l t ; D i a g r a m O b j e c t K e y & g t ; & l t ; K e y & g t ; T a b l e s \ M a g n i t u d _ M e t a p r o d u c t o \ M e a s u r e s \ S u m a   d e   E j e c u c i � n & l t ; / K e y & g t ; & l t ; / D i a g r a m O b j e c t K e y & g t ; & l t ; D i a g r a m O b j e c t K e y & g t ; & l t ; K e y & g t ; T a b l e s \ M a g n i t u d _ M e t a p r o d u c t o \ S u m a   d e   E j e c u c i � n \ A d d i t i o n a l   I n f o \ M e d i d a   i m p l � c i t a & l t ; / K e y & g t ; & l t ; / D i a g r a m O b j e c t K e y & g t ; & l t ; D i a g r a m O b j e c t K e y & g t ; & l t ; K e y & g t ; T a b l e s \ M a g n i t u d _ M e t a p r o d u c t o \ M e a s u r e s \ S u m a   d e   %   A v a n c e   t o t a l   P l a n   d e   D e s a r r o l l o & l t ; / K e y & g t ; & l t ; / D i a g r a m O b j e c t K e y & g t ; & l t ; D i a g r a m O b j e c t K e y & g t ; & l t ; K e y & g t ; T a b l e s \ M a g n i t u d _ M e t a p r o d u c t o \ S u m a   d e   %   A v a n c e   t o t a l   P l a n   d e   D e s a r r o l l o \ A d d i t i o n a l   I n f o \ M e d i d a   i m p l � c i t a & l t ; / K e y & g t ; & l t ; / D i a g r a m O b j e c t K e y & g t ; & l t ; D i a g r a m O b j e c t K e y & g t ; & l t ; K e y & g t ; T a b l e s \ M a g n i t u d _ M e t a p r o d u c t o \ M e a s u r e s \ S u m a   d e   F a l t a n t e & l t ; / K e y & g t ; & l t ; / D i a g r a m O b j e c t K e y & g t ; & l t ; D i a g r a m O b j e c t K e y & g t ; & l t ; K e y & g t ; T a b l e s \ M a g n i t u d _ M e t a p r o d u c t o \ S u m a   d e   F a l t a n t e \ A d d i t i o n a l   I n f o \ M e d i d a   i m p l � c i t a & l t ; / K e y & g t ; & l t ; / D i a g r a m O b j e c t K e y & g t ; & l t ; D i a g r a m O b j e c t K e y & g t ; & l t ; K e y & g t ; T a b l e s \ M a g n i t u d _ M e t a p r o d u c t o \ M e a s u r e s \ S u m a   d e   C o d   M e t a   P r o d u c t o & l t ; / K e y & g t ; & l t ; / D i a g r a m O b j e c t K e y & g t ; & l t ; D i a g r a m O b j e c t K e y & g t ; & l t ; K e y & g t ; T a b l e s \ M a g n i t u d _ M e t a p r o d u c t o \ S u m a   d e   C o d   M e t a   P r o d u c t o \ A d d i t i o n a l   I n f o \ M e d i d a   i m p l � c i t a & l t ; / K e y & g t ; & l t ; / D i a g r a m O b j e c t K e y & g t ; & l t ; D i a g r a m O b j e c t K e y & g t ; & l t ; K e y & g t ; T a b l e s \ R e c u r s o s _ M e t a p r o d u c t o & l t ; / K e y & g t ; & l t ; / D i a g r a m O b j e c t K e y & g t ; & l t ; D i a g r a m O b j e c t K e y & g t ; & l t ; K e y & g t ; T a b l e s \ R e c u r s o s _ M e t a p r o d u c t o \ C o l u m n s \ g r a l _ i d _ r e p & l t ; / K e y & g t ; & l t ; / D i a g r a m O b j e c t K e y & g t ; & l t ; D i a g r a m O b j e c t K e y & g t ; & l t ; K e y & g t ; T a b l e s \ R e c u r s o s _ M e t a p r o d u c t o \ C o l u m n s \ g r a l _ i d & l t ; / K e y & g t ; & l t ; / D i a g r a m O b j e c t K e y & g t ; & l t ; D i a g r a m O b j e c t K e y & g t ; & l t ; K e y & g t ; T a b l e s \ R e c u r s o s _ M e t a p r o d u c t o \ C o l u m n s \ C o d   P l a n   d e   d e s a r r o l l o & l t ; / K e y & g t ; & l t ; / D i a g r a m O b j e c t K e y & g t ; & l t ; D i a g r a m O b j e c t K e y & g t ; & l t ; K e y & g t ; T a b l e s \ R e c u r s o s _ M e t a p r o d u c t o \ C o l u m n s \ N o m b r e   p l a n   d e   d e s a r r o l l o & l t ; / K e y & g t ; & l t ; / D i a g r a m O b j e c t K e y & g t ; & l t ; D i a g r a m O b j e c t K e y & g t ; & l t ; K e y & g t ; T a b l e s \ R e c u r s o s _ M e t a p r o d u c t o \ C o l u m n s \ V i g e n c i a   r e p o r t e & l t ; / K e y & g t ; & l t ; / D i a g r a m O b j e c t K e y & g t ; & l t ; D i a g r a m O b j e c t K e y & g t ; & l t ; K e y & g t ; T a b l e s \ R e c u r s o s _ M e t a p r o d u c t o \ C o l u m n s \ F e c h a   s e g u i m i e n t o & l t ; / K e y & g t ; & l t ; / D i a g r a m O b j e c t K e y & g t ; & l t ; D i a g r a m O b j e c t K e y & g t ; & l t ; K e y & g t ; T a b l e s \ R e c u r s o s _ M e t a p r o d u c t o \ C o l u m n s \ R e c u r s o s   t i p o & l t ; / K e y & g t ; & l t ; / D i a g r a m O b j e c t K e y & g t ; & l t ; D i a g r a m O b j e c t K e y & g t ; & l t ; K e y & g t ; T a b l e s \ R e c u r s o s _ M e t a p r o d u c t o \ C o l u m n s \ V e r s i � n   p l a n   d e   a c c i � n & l t ; / K e y & g t ; & l t ; / D i a g r a m O b j e c t K e y & g t ; & l t ; D i a g r a m O b j e c t K e y & g t ; & l t ; K e y & g t ; T a b l e s \ R e c u r s o s _ M e t a p r o d u c t o \ C o l u m n s \ D e s c r i p c i � n   v e r s i � n   p l a n   d e   a c c i � n & l t ; / K e y & g t ; & l t ; / D i a g r a m O b j e c t K e y & g t ; & l t ; D i a g r a m O b j e c t K e y & g t ; & l t ; K e y & g t ; T a b l e s \ R e c u r s o s _ M e t a p r o d u c t o \ C o l u m n s \ C o d   S e c t o r & l t ; / K e y & g t ; & l t ; / D i a g r a m O b j e c t K e y & g t ; & l t ; D i a g r a m O b j e c t K e y & g t ; & l t ; K e y & g t ; T a b l e s \ R e c u r s o s _ M e t a p r o d u c t o \ C o l u m n s \ S e c t o r & l t ; / K e y & g t ; & l t ; / D i a g r a m O b j e c t K e y & g t ; & l t ; D i a g r a m O b j e c t K e y & g t ; & l t ; K e y & g t ; T a b l e s \ R e c u r s o s _ M e t a p r o d u c t o \ C o l u m n s \ C o d   E n t i d a d & l t ; / K e y & g t ; & l t ; / D i a g r a m O b j e c t K e y & g t ; & l t ; D i a g r a m O b j e c t K e y & g t ; & l t ; K e y & g t ; T a b l e s \ R e c u r s o s _ M e t a p r o d u c t o \ C o l u m n s \ E n t i d a d & l t ; / K e y & g t ; & l t ; / D i a g r a m O b j e c t K e y & g t ; & l t ; D i a g r a m O b j e c t K e y & g t ; & l t ; K e y & g t ; T a b l e s \ R e c u r s o s _ M e t a p r o d u c t o \ C o l u m n s \ C o d   P i l a r   /   E j e & l t ; / K e y & g t ; & l t ; / D i a g r a m O b j e c t K e y & g t ; & l t ; D i a g r a m O b j e c t K e y & g t ; & l t ; K e y & g t ; T a b l e s \ R e c u r s o s _ M e t a p r o d u c t o \ C o l u m n s \ P i l a r   /   E j e & l t ; / K e y & g t ; & l t ; / D i a g r a m O b j e c t K e y & g t ; & l t ; D i a g r a m O b j e c t K e y & g t ; & l t ; K e y & g t ; T a b l e s \ R e c u r s o s _ M e t a p r o d u c t o \ C o l u m n s \ C o d   P r o g r a m a & l t ; / K e y & g t ; & l t ; / D i a g r a m O b j e c t K e y & g t ; & l t ; D i a g r a m O b j e c t K e y & g t ; & l t ; K e y & g t ; T a b l e s \ R e c u r s o s _ M e t a p r o d u c t o \ C o l u m n s \ P r o g r a m a & l t ; / K e y & g t ; & l t ; / D i a g r a m O b j e c t K e y & g t ; & l t ; D i a g r a m O b j e c t K e y & g t ; & l t ; K e y & g t ; T a b l e s \ R e c u r s o s _ M e t a p r o d u c t o \ C o l u m n s \ g r a l _ c o d i g o _ c o m p o n e n t e _ n 3 & l t ; / K e y & g t ; & l t ; / D i a g r a m O b j e c t K e y & g t ; & l t ; D i a g r a m O b j e c t K e y & g t ; & l t ; K e y & g t ; T a b l e s \ R e c u r s o s _ M e t a p r o d u c t o \ C o l u m n s \ g r a l _ n o m b r e _ c o m p o n e n t e _ n 3 & l t ; / K e y & g t ; & l t ; / D i a g r a m O b j e c t K e y & g t ; & l t ; D i a g r a m O b j e c t K e y & g t ; & l t ; K e y & g t ; T a b l e s \ R e c u r s o s _ M e t a p r o d u c t o \ C o l u m n s \ g r a l _ c o d i g o _ c o m p o n e n t e _ n 4 & l t ; / K e y & g t ; & l t ; / D i a g r a m O b j e c t K e y & g t ; & l t ; D i a g r a m O b j e c t K e y & g t ; & l t ; K e y & g t ; T a b l e s \ R e c u r s o s _ M e t a p r o d u c t o \ C o l u m n s \ g r a l _ n o m b r e _ c o m p o n e n t e _ n 4 & l t ; / K e y & g t ; & l t ; / D i a g r a m O b j e c t K e y & g t ; & l t ; D i a g r a m O b j e c t K e y & g t ; & l t ; K e y & g t ; T a b l e s \ R e c u r s o s _ M e t a p r o d u c t o \ C o l u m n s \ g r a l _ c o d i g o _ c o m p o n e n t e _ n 5 & l t ; / K e y & g t ; & l t ; / D i a g r a m O b j e c t K e y & g t ; & l t ; D i a g r a m O b j e c t K e y & g t ; & l t ; K e y & g t ; T a b l e s \ R e c u r s o s _ M e t a p r o d u c t o \ C o l u m n s \ g r a l _ n o m b r e _ c o m p o n e n t e _ n 5 & l t ; / K e y & g t ; & l t ; / D i a g r a m O b j e c t K e y & g t ; & l t ; D i a g r a m O b j e c t K e y & g t ; & l t ; K e y & g t ; T a b l e s \ R e c u r s o s _ M e t a p r o d u c t o \ C o l u m n s \ g r a l _ c o d i g o _ c o m p o n e n t e _ n 6 & l t ; / K e y & g t ; & l t ; / D i a g r a m O b j e c t K e y & g t ; & l t ; D i a g r a m O b j e c t K e y & g t ; & l t ; K e y & g t ; T a b l e s \ R e c u r s o s _ M e t a p r o d u c t o \ C o l u m n s \ g r a l _ n o m b r e _ c o m p o n e n t e _ n 6 & l t ; / K e y & g t ; & l t ; / D i a g r a m O b j e c t K e y & g t ; & l t ; D i a g r a m O b j e c t K e y & g t ; & l t ; K e y & g t ; T a b l e s \ R e c u r s o s _ M e t a p r o d u c t o \ C o l u m n s \ g r a l _ c o d i g o _ c o m p o n e n t e _ n 7 & l t ; / K e y & g t ; & l t ; / D i a g r a m O b j e c t K e y & g t ; & l t ; D i a g r a m O b j e c t K e y & g t ; & l t ; K e y & g t ; T a b l e s \ R e c u r s o s _ M e t a p r o d u c t o \ C o l u m n s \ P r o g r a m a 2 & l t ; / K e y & g t ; & l t ; / D i a g r a m O b j e c t K e y & g t ; & l t ; D i a g r a m O b j e c t K e y & g t ; & l t ; K e y & g t ; T a b l e s \ R e c u r s o s _ M e t a p r o d u c t o \ C o l u m n s \ C o d   i n t e r n o   p r o g r a m a & l t ; / K e y & g t ; & l t ; / D i a g r a m O b j e c t K e y & g t ; & l t ; D i a g r a m O b j e c t K e y & g t ; & l t ; K e y & g t ; T a b l e s \ R e c u r s o s _ M e t a p r o d u c t o \ C o l u m n s \ C o d   P r o y e c t o   p r i o r i t a r i o & l t ; / K e y & g t ; & l t ; / D i a g r a m O b j e c t K e y & g t ; & l t ; D i a g r a m O b j e c t K e y & g t ; & l t ; K e y & g t ; T a b l e s \ R e c u r s o s _ M e t a p r o d u c t o \ C o l u m n s \ P r o y e c t o   p r i o r i t a r i o & l t ; / K e y & g t ; & l t ; / D i a g r a m O b j e c t K e y & g t ; & l t ; D i a g r a m O b j e c t K e y & g t ; & l t ; K e y & g t ; T a b l e s \ R e c u r s o s _ M e t a p r o d u c t o \ C o l u m n s \ C o d   M e t a   P r o d u c t o & l t ; / K e y & g t ; & l t ; / D i a g r a m O b j e c t K e y & g t ; & l t ; D i a g r a m O b j e c t K e y & g t ; & l t ; K e y & g t ; T a b l e s \ R e c u r s o s _ M e t a p r o d u c t o \ C o l u m n s \ M e t a   p r o d u c t o & l t ; / K e y & g t ; & l t ; / D i a g r a m O b j e c t K e y & g t ; & l t ; D i a g r a m O b j e c t K e y & g t ; & l t ; K e y & g t ; T a b l e s \ R e c u r s o s _ M e t a p r o d u c t o \ C o l u m n s \ $   p r o g r a m a d o s   2 0 1 6 & l t ; / K e y & g t ; & l t ; / D i a g r a m O b j e c t K e y & g t ; & l t ; D i a g r a m O b j e c t K e y & g t ; & l t ; K e y & g t ; T a b l e s \ R e c u r s o s _ M e t a p r o d u c t o \ C o l u m n s \ $   e j e c u t a d o s   2 0 1 6 & l t ; / K e y & g t ; & l t ; / D i a g r a m O b j e c t K e y & g t ; & l t ; D i a g r a m O b j e c t K e y & g t ; & l t ; K e y & g t ; T a b l e s \ R e c u r s o s _ M e t a p r o d u c t o \ C o l u m n s \ %   A v a n c e   $   2 0 1 6 & l t ; / K e y & g t ; & l t ; / D i a g r a m O b j e c t K e y & g t ; & l t ; D i a g r a m O b j e c t K e y & g t ; & l t ; K e y & g t ; T a b l e s \ R e c u r s o s _ M e t a p r o d u c t o \ C o l u m n s \ $   p r o g r a m a d o s   2 0 1 7 & l t ; / K e y & g t ; & l t ; / D i a g r a m O b j e c t K e y & g t ; & l t ; D i a g r a m O b j e c t K e y & g t ; & l t ; K e y & g t ; T a b l e s \ R e c u r s o s _ M e t a p r o d u c t o \ C o l u m n s \ $   e j e c u t a d o s   2 0 1 7 & l t ; / K e y & g t ; & l t ; / D i a g r a m O b j e c t K e y & g t ; & l t ; D i a g r a m O b j e c t K e y & g t ; & l t ; K e y & g t ; T a b l e s \ R e c u r s o s _ M e t a p r o d u c t o \ C o l u m n s \ %   A v a n c e   $   2 0 1 7 & l t ; / K e y & g t ; & l t ; / D i a g r a m O b j e c t K e y & g t ; & l t ; D i a g r a m O b j e c t K e y & g t ; & l t ; K e y & g t ; T a b l e s \ R e c u r s o s _ M e t a p r o d u c t o \ C o l u m n s \ $   p r o g r a m a d o s   2 0 1 8 & l t ; / K e y & g t ; & l t ; / D i a g r a m O b j e c t K e y & g t ; & l t ; D i a g r a m O b j e c t K e y & g t ; & l t ; K e y & g t ; T a b l e s \ R e c u r s o s _ M e t a p r o d u c t o \ C o l u m n s \ $   e j e c u t a d o s   2 0 1 8 & l t ; / K e y & g t ; & l t ; / D i a g r a m O b j e c t K e y & g t ; & l t ; D i a g r a m O b j e c t K e y & g t ; & l t ; K e y & g t ; T a b l e s \ R e c u r s o s _ M e t a p r o d u c t o \ C o l u m n s \ %   A v a n c e   $   2 0 1 8 & l t ; / K e y & g t ; & l t ; / D i a g r a m O b j e c t K e y & g t ; & l t ; D i a g r a m O b j e c t K e y & g t ; & l t ; K e y & g t ; T a b l e s \ R e c u r s o s _ M e t a p r o d u c t o \ C o l u m n s \ $   p r o g r a m a d o s   2 0 1 9 & l t ; / K e y & g t ; & l t ; / D i a g r a m O b j e c t K e y & g t ; & l t ; D i a g r a m O b j e c t K e y & g t ; & l t ; K e y & g t ; T a b l e s \ R e c u r s o s _ M e t a p r o d u c t o \ C o l u m n s \ $   e j e c u t a d o s   2 0 1 9 & l t ; / K e y & g t ; & l t ; / D i a g r a m O b j e c t K e y & g t ; & l t ; D i a g r a m O b j e c t K e y & g t ; & l t ; K e y & g t ; T a b l e s \ R e c u r s o s _ M e t a p r o d u c t o \ C o l u m n s \ %   A v a n c e   $   2 0 1 9 & l t ; / K e y & g t ; & l t ; / D i a g r a m O b j e c t K e y & g t ; & l t ; D i a g r a m O b j e c t K e y & g t ; & l t ; K e y & g t ; T a b l e s \ R e c u r s o s _ M e t a p r o d u c t o \ C o l u m n s \ $   p r o g r a m a d o s   2 0 2 0 & l t ; / K e y & g t ; & l t ; / D i a g r a m O b j e c t K e y & g t ; & l t ; D i a g r a m O b j e c t K e y & g t ; & l t ; K e y & g t ; T a b l e s \ R e c u r s o s _ M e t a p r o d u c t o \ C o l u m n s \ $   e j e c u t a d o s   2 0 2 0 & l t ; / K e y & g t ; & l t ; / D i a g r a m O b j e c t K e y & g t ; & l t ; D i a g r a m O b j e c t K e y & g t ; & l t ; K e y & g t ; T a b l e s \ R e c u r s o s _ M e t a p r o d u c t o \ C o l u m n s \ %   A v a n c e   $   2 0 2 0 & l t ; / K e y & g t ; & l t ; / D i a g r a m O b j e c t K e y & g t ; & l t ; D i a g r a m O b j e c t K e y & g t ; & l t ; K e y & g t ; T a b l e s \ R e c u r s o s _ M e t a p r o d u c t o \ C o l u m n s \ $   p r o g r a m a d o s   P D D & l t ; / K e y & g t ; & l t ; / D i a g r a m O b j e c t K e y & g t ; & l t ; D i a g r a m O b j e c t K e y & g t ; & l t ; K e y & g t ; T a b l e s \ R e c u r s o s _ M e t a p r o d u c t o \ C o l u m n s \ $   e j e c u t a d o s   P D D & l t ; / K e y & g t ; & l t ; / D i a g r a m O b j e c t K e y & g t ; & l t ; D i a g r a m O b j e c t K e y & g t ; & l t ; K e y & g t ; T a b l e s \ R e c u r s o s _ M e t a p r o d u c t o \ C o l u m n s \ %   A v a n c e   $   P D D & l t ; / K e y & g t ; & l t ; / D i a g r a m O b j e c t K e y & g t ; & l t ; D i a g r a m O b j e c t K e y & g t ; & l t ; K e y & g t ; T a b l e s \ R e c u r s o s _ M e t a p r o d u c t o \ C o l u m n s \ M e t a   a s o c i a d a & l t ; / K e y & g t ; & l t ; / D i a g r a m O b j e c t K e y & g t ; & l t ; D i a g r a m O b j e c t K e y & g t ; & l t ; K e y & g t ; T a b l e s \ R e c u r s o s _ M e t a p r o d u c t o \ M e a s u r e s \ S u m a   d e   $   p r o g r a m a d o s   2 0 1 6 & l t ; / K e y & g t ; & l t ; / D i a g r a m O b j e c t K e y & g t ; & l t ; D i a g r a m O b j e c t K e y & g t ; & l t ; K e y & g t ; T a b l e s \ R e c u r s o s _ M e t a p r o d u c t o \ S u m a   d e   $   p r o g r a m a d o s   2 0 1 6 \ A d d i t i o n a l   I n f o \ M e d i d a   i m p l � c i t a & l t ; / K e y & g t ; & l t ; / D i a g r a m O b j e c t K e y & g t ; & l t ; D i a g r a m O b j e c t K e y & g t ; & l t ; K e y & g t ; T a b l e s \ R e c u r s o s _ M e t a p r o d u c t o \ M e a s u r e s \ S u m a   d e   $   e j e c u t a d o s   2 0 1 6 & l t ; / K e y & g t ; & l t ; / D i a g r a m O b j e c t K e y & g t ; & l t ; D i a g r a m O b j e c t K e y & g t ; & l t ; K e y & g t ; T a b l e s \ R e c u r s o s _ M e t a p r o d u c t o \ S u m a   d e   $   e j e c u t a d o s   2 0 1 6 \ A d d i t i o n a l   I n f o \ M e d i d a   i m p l � c i t a & l t ; / K e y & g t ; & l t ; / D i a g r a m O b j e c t K e y & g t ; & l t ; D i a g r a m O b j e c t K e y & g t ; & l t ; K e y & g t ; T a b l e s \ R e c u r s o s _ M e t a p r o d u c t o \ M e a s u r e s \ S u m a   d e   $   p r o g r a m a d o s   2 0 1 7 & l t ; / K e y & g t ; & l t ; / D i a g r a m O b j e c t K e y & g t ; & l t ; D i a g r a m O b j e c t K e y & g t ; & l t ; K e y & g t ; T a b l e s \ R e c u r s o s _ M e t a p r o d u c t o \ S u m a   d e   $   p r o g r a m a d o s   2 0 1 7 \ A d d i t i o n a l   I n f o \ M e d i d a   i m p l � c i t a & l t ; / K e y & g t ; & l t ; / D i a g r a m O b j e c t K e y & g t ; & l t ; D i a g r a m O b j e c t K e y & g t ; & l t ; K e y & g t ; T a b l e s \ R e c u r s o s _ M e t a p r o d u c t o \ M e a s u r e s \ S u m a   d e   $   e j e c u t a d o s   2 0 1 7 & l t ; / K e y & g t ; & l t ; / D i a g r a m O b j e c t K e y & g t ; & l t ; D i a g r a m O b j e c t K e y & g t ; & l t ; K e y & g t ; T a b l e s \ R e c u r s o s _ M e t a p r o d u c t o \ S u m a   d e   $   e j e c u t a d o s   2 0 1 7 \ A d d i t i o n a l   I n f o \ M e d i d a   i m p l � c i t a & l t ; / K e y & g t ; & l t ; / D i a g r a m O b j e c t K e y & g t ; & l t ; D i a g r a m O b j e c t K e y & g t ; & l t ; K e y & g t ; T a b l e s \ R e c u r s o s _ M e t a p r o d u c t o \ M e a s u r e s \ S u m a   d e   $   p r o g r a m a d o s   2 0 1 8 & l t ; / K e y & g t ; & l t ; / D i a g r a m O b j e c t K e y & g t ; & l t ; D i a g r a m O b j e c t K e y & g t ; & l t ; K e y & g t ; T a b l e s \ R e c u r s o s _ M e t a p r o d u c t o \ S u m a   d e   $   p r o g r a m a d o s   2 0 1 8 \ A d d i t i o n a l   I n f o \ M e d i d a   i m p l � c i t a & l t ; / K e y & g t ; & l t ; / D i a g r a m O b j e c t K e y & g t ; & l t ; D i a g r a m O b j e c t K e y & g t ; & l t ; K e y & g t ; T a b l e s \ R e c u r s o s _ M e t a p r o d u c t o \ M e a s u r e s \ S u m a   d e   $   e j e c u t a d o s   2 0 1 8 & l t ; / K e y & g t ; & l t ; / D i a g r a m O b j e c t K e y & g t ; & l t ; D i a g r a m O b j e c t K e y & g t ; & l t ; K e y & g t ; T a b l e s \ R e c u r s o s _ M e t a p r o d u c t o \ S u m a   d e   $   e j e c u t a d o s   2 0 1 8 \ A d d i t i o n a l   I n f o \ M e d i d a   i m p l � c i t a & l t ; / K e y & g t ; & l t ; / D i a g r a m O b j e c t K e y & g t ; & l t ; D i a g r a m O b j e c t K e y & g t ; & l t ; K e y & g t ; T a b l e s \ R e c u r s o s _ M e t a p r o d u c t o \ M e a s u r e s \ S u m a   d e   $   p r o g r a m a d o s   2 0 1 9 & l t ; / K e y & g t ; & l t ; / D i a g r a m O b j e c t K e y & g t ; & l t ; D i a g r a m O b j e c t K e y & g t ; & l t ; K e y & g t ; T a b l e s \ R e c u r s o s _ M e t a p r o d u c t o \ S u m a   d e   $   p r o g r a m a d o s   2 0 1 9 \ A d d i t i o n a l   I n f o \ M e d i d a   i m p l � c i t a & l t ; / K e y & g t ; & l t ; / D i a g r a m O b j e c t K e y & g t ; & l t ; D i a g r a m O b j e c t K e y & g t ; & l t ; K e y & g t ; T a b l e s \ R e c u r s o s _ M e t a p r o d u c t o \ M e a s u r e s \ S u m a   d e   $   e j e c u t a d o s   2 0 1 9 & l t ; / K e y & g t ; & l t ; / D i a g r a m O b j e c t K e y & g t ; & l t ; D i a g r a m O b j e c t K e y & g t ; & l t ; K e y & g t ; T a b l e s \ R e c u r s o s _ M e t a p r o d u c t o \ S u m a   d e   $   e j e c u t a d o s   2 0 1 9 \ A d d i t i o n a l   I n f o \ M e d i d a   i m p l � c i t a & l t ; / K e y & g t ; & l t ; / D i a g r a m O b j e c t K e y & g t ; & l t ; D i a g r a m O b j e c t K e y & g t ; & l t ; K e y & g t ; T a b l e s \ R e c u r s o s _ M e t a p r o d u c t o \ M e a s u r e s \ S u m a   d e   $   p r o g r a m a d o s   2 0 2 0 & l t ; / K e y & g t ; & l t ; / D i a g r a m O b j e c t K e y & g t ; & l t ; D i a g r a m O b j e c t K e y & g t ; & l t ; K e y & g t ; T a b l e s \ R e c u r s o s _ M e t a p r o d u c t o \ S u m a   d e   $   p r o g r a m a d o s   2 0 2 0 \ A d d i t i o n a l   I n f o \ M e d i d a   i m p l � c i t a & l t ; / K e y & g t ; & l t ; / D i a g r a m O b j e c t K e y & g t ; & l t ; D i a g r a m O b j e c t K e y & g t ; & l t ; K e y & g t ; T a b l e s \ R e c u r s o s _ M e t a p r o d u c t o \ M e a s u r e s \ S u m a   d e   $   e j e c u t a d o s   2 0 2 0 & l t ; / K e y & g t ; & l t ; / D i a g r a m O b j e c t K e y & g t ; & l t ; D i a g r a m O b j e c t K e y & g t ; & l t ; K e y & g t ; T a b l e s \ R e c u r s o s _ M e t a p r o d u c t o \ S u m a   d e   $   e j e c u t a d o s   2 0 2 0 \ A d d i t i o n a l   I n f o \ M e d i d a   i m p l � c i t a & l t ; / K e y & g t ; & l t ; / D i a g r a m O b j e c t K e y & g t ; & l t ; D i a g r a m O b j e c t K e y & g t ; & l t ; K e y & g t ; T a b l e s \ R e c u r s o s _ M e t a p r o d u c t o \ M e a s u r e s \ R e c u e n t o   d e   M e t a   a s o c i a d a & l t ; / K e y & g t ; & l t ; / D i a g r a m O b j e c t K e y & g t ; & l t ; D i a g r a m O b j e c t K e y & g t ; & l t ; K e y & g t ; T a b l e s \ R e c u r s o s _ M e t a p r o d u c t o \ R e c u e n t o   d e   M e t a   a s o c i a d a \ A d d i t i o n a l   I n f o \ M e d i d a   i m p l � c i t a & l t ; / K e y & g t ; & l t ; / D i a g r a m O b j e c t K e y & g t ; & l t ; D i a g r a m O b j e c t K e y & g t ; & l t ; K e y & g t ; T a b l e s \ R e c u r s o s _ M e t a p r o d u c t o \ M e a s u r e s \ S u m a   d e   C o d   P r o g r a m a & l t ; / K e y & g t ; & l t ; / D i a g r a m O b j e c t K e y & g t ; & l t ; D i a g r a m O b j e c t K e y & g t ; & l t ; K e y & g t ; T a b l e s \ R e c u r s o s _ M e t a p r o d u c t o \ S u m a   d e   C o d   P r o g r a m a \ A d d i t i o n a l   I n f o \ M e d i d a   i m p l � c i t a & l t ; / K e y & g t ; & l t ; / D i a g r a m O b j e c t K e y & g t ; & l t ; D i a g r a m O b j e c t K e y & g t ; & l t ; K e y & g t ; T a b l e s \ R e c u r s o s _ M e t a p r o d u c t o \ M e a s u r e s \ S u m a   d e   C o d   P i l a r   /   E j e   2 & l t ; / K e y & g t ; & l t ; / D i a g r a m O b j e c t K e y & g t ; & l t ; D i a g r a m O b j e c t K e y & g t ; & l t ; K e y & g t ; T a b l e s \ R e c u r s o s _ M e t a p r o d u c t o \ S u m a   d e   C o d   P i l a r   /   E j e   2 \ A d d i t i o n a l   I n f o \ M e d i d a   i m p l � c i t a & l t ; / K e y & g t ; & l t ; / D i a g r a m O b j e c t K e y & g t ; & l t ; D i a g r a m O b j e c t K e y & g t ; & l t ; K e y & g t ; T a b l e s \ E s t r u c t u r a _ p l a n & l t ; / K e y & g t ; & l t ; / D i a g r a m O b j e c t K e y & g t ; & l t ; D i a g r a m O b j e c t K e y & g t ; & l t ; K e y & g t ; T a b l e s \ E s t r u c t u r a _ p l a n \ C o l u m n s \ C o d   P i l a r   /   E j e & l t ; / K e y & g t ; & l t ; / D i a g r a m O b j e c t K e y & g t ; & l t ; D i a g r a m O b j e c t K e y & g t ; & l t ; K e y & g t ; T a b l e s \ E s t r u c t u r a _ p l a n \ C o l u m n s \ P i l a r   /   E j e & l t ; / K e y & g t ; & l t ; / D i a g r a m O b j e c t K e y & g t ; & l t ; D i a g r a m O b j e c t K e y & g t ; & l t ; K e y & g t ; T a b l e s \ E s t r u c t u r a _ p l a n \ C o l u m n s \ C o d   P r o g r a m a & l t ; / K e y & g t ; & l t ; / D i a g r a m O b j e c t K e y & g t ; & l t ; D i a g r a m O b j e c t K e y & g t ; & l t ; K e y & g t ; T a b l e s \ E s t r u c t u r a _ p l a n \ C o l u m n s \ P r o g r a m a & l t ; / K e y & g t ; & l t ; / D i a g r a m O b j e c t K e y & g t ; & l t ; D i a g r a m O b j e c t K e y & g t ; & l t ; K e y & g t ; T a b l e s \ E s t r u c t u r a _ p l a n \ C o l u m n s \ C o d   P r o y e c t o   p r i o r i t a r i o & l t ; / K e y & g t ; & l t ; / D i a g r a m O b j e c t K e y & g t ; & l t ; D i a g r a m O b j e c t K e y & g t ; & l t ; K e y & g t ; T a b l e s \ E s t r u c t u r a _ p l a n \ C o l u m n s \ P r o y e c t o   p r i o r i t a r i o & l t ; / K e y & g t ; & l t ; / D i a g r a m O b j e c t K e y & g t ; & l t ; D i a g r a m O b j e c t K e y & g t ; & l t ; K e y & g t ; T a b l e s \ E s t r u c t u r a _ p l a n \ M e a s u r e s \ S u m a   d e   C o d   P i l a r   /   E j e & l t ; / K e y & g t ; & l t ; / D i a g r a m O b j e c t K e y & g t ; & l t ; D i a g r a m O b j e c t K e y & g t ; & l t ; K e y & g t ; T a b l e s \ E s t r u c t u r a _ p l a n \ S u m a   d e   C o d   P i l a r   /   E j e \ A d d i t i o n a l   I n f o \ M e d i d a   i m p l � c i t a & l t ; / K e y & g t ; & l t ; / D i a g r a m O b j e c t K e y & g t ; & l t ; D i a g r a m O b j e c t K e y & g t ; & l t ; K e y & g t ; T a b l e s \ E s t r u c t u r a _ p l a n \ M e a s u r e s \ S u m a   d e   C o d   P r o g r a m a   2 & l t ; / K e y & g t ; & l t ; / D i a g r a m O b j e c t K e y & g t ; & l t ; D i a g r a m O b j e c t K e y & g t ; & l t ; K e y & g t ; T a b l e s \ E s t r u c t u r a _ p l a n \ S u m a   d e   C o d   P r o g r a m a   2 \ A d d i t i o n a l   I n f o \ M e d i d a   i m p l � c i t a & l t ; / K e y & g t ; & l t ; / D i a g r a m O b j e c t K e y & g t ; & l t ; D i a g r a m O b j e c t K e y & g t ; & l t ; K e y & g t ; T a b l e s \ E s t r u c t u r a _ p l a n \ M e a s u r e s \ S u m a   d e   C o d   P r o y e c t o   p r i o r i t a r i o   2 & l t ; / K e y & g t ; & l t ; / D i a g r a m O b j e c t K e y & g t ; & l t ; D i a g r a m O b j e c t K e y & g t ; & l t ; K e y & g t ; T a b l e s \ E s t r u c t u r a _ p l a n \ S u m a   d e   C o d   P r o y e c t o   p r i o r i t a r i o   2 \ A d d i t i o n a l   I n f o \ M e d i d a   i m p l � c i t a & l t ; / K e y & g t ; & l t ; / D i a g r a m O b j e c t K e y & g t ; & l t ; D i a g r a m O b j e c t K e y & g t ; & l t ; K e y & g t ; R e l a t i o n s h i p s \ & a m p ; l t ; T a b l e s \ M a g n i t u d _ M e t a p r o d u c t o \ C o l u m n s \ C o d   M e t a   P r o d u c t o & a m p ; g t ; - & a m p ; l t ; T a b l e s \ R e c u r s o s _ M e t a p r o d u c t o \ C o l u m n s \ C o d   M e t a   P r o d u c t o & a m p ; g t ; & l t ; / K e y & g t ; & l t ; / D i a g r a m O b j e c t K e y & g t ; & l t ; D i a g r a m O b j e c t K e y & g t ; & l t ; K e y & g t ; R e l a t i o n s h i p s \ & a m p ; l t ; T a b l e s \ M a g n i t u d _ M e t a p r o d u c t o \ C o l u m n s \ C o d   M e t a   P r o d u c t o & a m p ; g t ; - & a m p ; l t ; T a b l e s \ R e c u r s o s _ M e t a p r o d u c t o \ C o l u m n s \ C o d   M e t a   P r o d u c t o & a m p ; g t ; \ F K & l t ; / K e y & g t ; & l t ; / D i a g r a m O b j e c t K e y & g t ; & l t ; D i a g r a m O b j e c t K e y & g t ; & l t ; K e y & g t ; R e l a t i o n s h i p s \ & a m p ; l t ; T a b l e s \ M a g n i t u d _ M e t a p r o d u c t o \ C o l u m n s \ C o d   M e t a   P r o d u c t o & a m p ; g t ; - & a m p ; l t ; T a b l e s \ R e c u r s o s _ M e t a p r o d u c t o \ C o l u m n s \ C o d   M e t a   P r o d u c t o & a m p ; g t ; \ P K & l t ; / K e y & g t ; & l t ; / D i a g r a m O b j e c t K e y & g t ; & l t ; D i a g r a m O b j e c t K e y & g t ; & l t ; K e y & g t ; R e l a t i o n s h i p s \ & a m p ; l t ; T a b l e s \ M a g n i t u d _ M e t a p r o d u c t o \ C o l u m n s \ C o d   M e t a   P r o d u c t o & a m p ; g t ; - & a m p ; l t ; T a b l e s \ R e c u r s o s _ M e t a p r o d u c t o \ C o l u m n s \ C o d   M e t a   P r o d u c t o & a m p ; g t ; \ C r o s s F i l t e r & l t ; / K e y & g t ; & l t ; / D i a g r a m O b j e c t K e y & g t ; & l t ; D i a g r a m O b j e c t K e y & g t ; & l t ; K e y & g t ; R e l a t i o n s h i p s \ & a m p ; l t ; T a b l e s \ P r o y e c t o s _ i n v e r s i o n \ C o l u m n s \ C o d   M e t a   P r o d u c t o & a m p ; g t ; - & a m p ; l t ; T a b l e s \ R e c u r s o s _ M e t a p r o d u c t o \ C o l u m n s \ C o d   M e t a   P r o d u c t o & a m p ; g t ; & l t ; / K e y & g t ; & l t ; / D i a g r a m O b j e c t K e y & g t ; & l t ; D i a g r a m O b j e c t K e y & g t ; & l t ; K e y & g t ; R e l a t i o n s h i p s \ & a m p ; l t ; T a b l e s \ P r o y e c t o s _ i n v e r s i o n \ C o l u m n s \ C o d   M e t a   P r o d u c t o & a m p ; g t ; - & a m p ; l t ; T a b l e s \ R e c u r s o s _ M e t a p r o d u c t o \ C o l u m n s \ C o d   M e t a   P r o d u c t o & a m p ; g t ; \ F K & l t ; / K e y & g t ; & l t ; / D i a g r a m O b j e c t K e y & g t ; & l t ; D i a g r a m O b j e c t K e y & g t ; & l t ; K e y & g t ; R e l a t i o n s h i p s \ & a m p ; l t ; T a b l e s \ P r o y e c t o s _ i n v e r s i o n \ C o l u m n s \ C o d   M e t a   P r o d u c t o & a m p ; g t ; - & a m p ; l t ; T a b l e s \ R e c u r s o s _ M e t a p r o d u c t o \ C o l u m n s \ C o d   M e t a   P r o d u c t o & a m p ; g t ; \ P K & l t ; / K e y & g t ; & l t ; / D i a g r a m O b j e c t K e y & g t ; & l t ; D i a g r a m O b j e c t K e y & g t ; & l t ; K e y & g t ; R e l a t i o n s h i p s \ & a m p ; l t ; T a b l e s \ P r o y e c t o s _ i n v e r s i o n \ C o l u m n s \ C o d   M e t a   P r o d u c t o & a m p ; g t ; - & a m p ; l t ; T a b l e s \ R e c u r s o s _ M e t a p r o d u c t o \ C o l u m n s \ C o d   M e t a   P r o d u c t o & a m p ; g t ; \ C r o s s F i l t e r & l t ; / K e y & g t ; & l t ; / D i a g r a m O b j e c t K e y & g t ; & l t ; D i a g r a m O b j e c t K e y & g t ; & l t ; K e y & g t ; R e l a t i o n s h i p s \ & a m p ; l t ; T a b l e s \ P r o y e c t o s _ i n v e r s i o n \ C o l u m n s \ C o d   P r o y e c t o   p r i o r i t a r i o & a m p ; g t ; - & a m p ; l t ; T a b l e s \ E s t r u c t u r a _ p l a n \ C o l u m n s \ C o d   P r o y e c t o   p r i o r i t a r i o & a m p ; g t ; & l t ; / K e y & g t ; & l t ; / D i a g r a m O b j e c t K e y & g t ; & l t ; D i a g r a m O b j e c t K e y & g t ; & l t ; K e y & g t ; R e l a t i o n s h i p s \ & a m p ; l t ; T a b l e s \ P r o y e c t o s _ i n v e r s i o n \ C o l u m n s \ C o d   P r o y e c t o   p r i o r i t a r i o & a m p ; g t ; - & a m p ; l t ; T a b l e s \ E s t r u c t u r a _ p l a n \ C o l u m n s \ C o d   P r o y e c t o   p r i o r i t a r i o & a m p ; g t ; \ F K & l t ; / K e y & g t ; & l t ; / D i a g r a m O b j e c t K e y & g t ; & l t ; D i a g r a m O b j e c t K e y & g t ; & l t ; K e y & g t ; R e l a t i o n s h i p s \ & a m p ; l t ; T a b l e s \ P r o y e c t o s _ i n v e r s i o n \ C o l u m n s \ C o d   P r o y e c t o   p r i o r i t a r i o & a m p ; g t ; - & a m p ; l t ; T a b l e s \ E s t r u c t u r a _ p l a n \ C o l u m n s \ C o d   P r o y e c t o   p r i o r i t a r i o & a m p ; g t ; \ P K & l t ; / K e y & g t ; & l t ; / D i a g r a m O b j e c t K e y & g t ; & l t ; D i a g r a m O b j e c t K e y & g t ; & l t ; K e y & g t ; R e l a t i o n s h i p s \ & a m p ; l t ; T a b l e s \ P r o y e c t o s _ i n v e r s i o n \ C o l u m n s \ C o d   P r o y e c t o   p r i o r i t a r i o & a m p ; g t ; - & a m p ; l t ; T a b l e s \ E s t r u c t u r a _ p l a n \ C o l u m n s \ C o d   P r o y e c t o   p r i o r i t a r i o & a m p ; g t ; \ C r o s s F i l t e r & l t ; / K e y & g t ; & l t ; / D i a g r a m O b j e c t K e y & g t ; & l t ; / A l l K e y s & g t ; & l t ; S e l e c t e d K e y s & g t ; & l t ; D i a g r a m O b j e c t K e y & g t ; & l t ; K e y & g t ; R e l a t i o n s h i p s \ & a m p ; l t ; T a b l e s \ P r o y e c t o s _ i n v e r s i o n \ C o l u m n s \ C o d   P r o y e c t o   p r i o r i t a r i o & a m p ; g t ; - & a m p ; l t ; T a b l e s \ E s t r u c t u r a _ p l a n \ C o l u m n s \ C o d   P r o y e c t o   p r i o r i t a r i o & a m p ; g t ; 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 C r o s s   F i l t e r   D i r e c t i o n   S i n g l e & l t ; / K e y & g t ; & l t ; / a : K e y & g t ; & l t ; a : V a l u e 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 C r o s s   F i l t e r   D i r e c t i o n   B o t h & l t ; / K e y & g t ; & l t ; / a : K e y & g t ; & l t ; a : V a l u e 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 E n d   P o i n t   M u l t i p l i c i t y   O n e & l t ; / K e y & g t ; & l t ; / a : K e y & g t ; & l t ; a : V a l u e 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 E n d   P o i n t   M u l t i p l i c i t y   M a n y & l t ; / K e y & g t ; & l t ; / a : K e y & g t ; & l t ; a : V a l u e 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d d   t o   a   H i e r a r c h y   i n   T a b l e   P r o y e c t o s _ i n v e r s i o n & l t ; / K e y & g t ; & l t ; / a : K e y & g t ; & l t ; a : V a l u e 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d d   t o   h i e r a r c h y   F o r   & a m p ; l t ; T a b l e s \ P r o y e c t o s _ i n v e r s i o n \ H i e r a r c h i e s \ J e r a r q u � a 1 & a m p ; g t ; & l t ; / K e y & g t ; & l t ; / a : K e y & g t ; & l t ; a : V a l u e 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 t o   a   H i e r a r c h y   i n   T a b l e   P r o y e c t o s _ i n v e r s i o n & l t ; / K e y & g t ; & l t ; / a : K e y & g t ; & l t ; a : V a l u e 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 i n t o   h i e r a r c h y   F o r   & a m p ; l t ; T a b l e s \ P r o y e c t o s _ i n v e r s i o n \ H i e r a r c h i e s \ J e r a r q u � a 1 & a m p ; g t ; & l t ; / K e y & g t ; & l t ; / a : K e y & g t ; & l t ; a : V a l u e 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 T a g s \ C r o s s F i l t e r D i r e c t i o n S i n g l e & l t ; / K e y & g t ; & l t ; / a : K e y & g t ; & l t ; a : V a l u e 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 T a g s \ C r o s s F i l t e r D i r e c t i o n B o t h & l t ; / K e y & g t ; & l t ; / a : K e y & g t ; & l t ; a : V a l u e 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 T a g s \ E n d P o i n t M u l t i p l i c i t y O n e & l t ; / K e y & g t ; & l t ; / a : K e y & g t ; & l t ; a : V a l u e 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 T a g s \ E n d P o i n t M u l t i p l i c i t y M a n y & l t ; / K e y & g t ; & l t ; / a : K e y & g t ; & l t ; a : V a l u e 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 T a g s \ T a b l e s \ & a m p ; l t ; T a b l e s \ P r o y e c t o s _ i n v e r s i o n & a m p ; g t ; & l t ; / K e y & g t ; & l t ; / a : K e y & g t ; & l t ; a : V a l u e 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 T a g s \ H i e r a r c h i e s \ & a m p ; l t ; T a b l e s \ P r o y e c t o s _ i n v e r s i o n \ H i e r a r c h i e s \ J e r a r q u � a 1 & a m p ; g t ; & l t ; / K e y & g t ; & l t ; / a : K e y & g t ; & l t ; a : V a l u e 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 T a g s \ T a b l e s \ & a m p ; l t ; T a b l e s \ M a g n i t u d _ M e t a p r o d u c t o & a m p ; g t ; & l t ; / K e y & g t ; & l t ; / a : K e y & g t ; & l t ; a : V a l u e 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 T a g s \ T a b l e s \ & a m p ; l t ; T a b l e s \ R e c u r s o s _ M e t a p r o d u c t o & a m p ; g t ; & l t ; / K e y & g t ; & l t ; / a : K e y & g t ; & l t ; a : V a l u e 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 T a g s \ T a b l e s \ & a m p ; l t ; T a b l e s \ E s t r u c t u r a _ p l a n & a m p ; g t ; & l t ; / K e y & g t ; & l t ; / a : K e y & g t ; & l t ; a : V a l u e 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& l t ; / K e y & g t ; & l t ; / a : K e y & g t ; & l t ; a : V a l u e   i : t y p e = " D i a g r a m D i s p l a y N o d e V i e w S t a t e " & g t ; & l t ; H e i g h t & g t ; 6 2 5 & l t ; / H e i g h t & g t ; & l t ; I s E x p a n d e d & g t ; t r u e & l t ; / I s E x p a n d e d & g t ; & l t ; L a y e d O u t & g t ; t r u e & l t ; / L a y e d O u t & g t ; & l t ; W i d t h & g t ; 2 0 3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p y _ i d _ r e p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p y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C o d   P l a n   d e   d e s a r r o l l o & l t ; / K e y & g t ; & l t ; / a : K e y & g t ; & l t ; a : V a l u e 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V i g e n c i a   r e p o r t e & l t ; / K e y & g t ; & l t ; / a : K e y & g t ; & l t ; a : V a l u e 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V e r s i � n   p l a n   d e   a c c i � n & l t ; / K e y & g t ; & l t ; / a : K e y & g t ; & l t ; a : V a l u e 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C o d   S e c t o r & l t ; / K e y & g t ; & l t ; / a : K e y & g t ; & l t ; a : V a l u e 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C o d   E n t i d a d & l t ; / K e y & g t ; & l t ; / a : K e y & g t ; & l t ; a : V a l u e 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C o d   i n t e r n o   p r o g r a m a & l t ; / K e y & g t ; & l t ; / a : K e y & g t ; & l t ; a : V a l u e 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C o d   P r o y e c t o   p r i o r i t a r i o & l t ; / K e y & g t ; & l t ; / a : K e y & g t ; & l t ; a : V a l u e 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C o d   M e t a   P r o d u c t o & l t ; / K e y & g t ; & l t ; / a : K e y & g t ; & l t ; a : V a l u e 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C o d i g o   p r o y e c t o   i n v e r s i � n & l t ; / K e y & g t ; & l t ; / a : K e y & g t ; & l t ; a : V a l u e 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p y _ n 7 _ d i f e r e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P r o y e c t o   d e   i n v e r s i � n & l t ; / K e y & g t ; & l t ; / a : K e y & g t ; & l t ; a : V a l u e 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C o d i g o   i n t e r n o   m e t a & l t ; / K e y & g t ; & l t ; / a : K e y & g t ; & l t ; a : V a l u e 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T i p o   a n u a l i z a c i � n & l t ; / K e y & g t ; & l t ; / a : K e y & g t ; & l t ; a : V a l u e 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M e t a   p r o y e c t o & l t ; / K e y & g t ; & l t ; / a : K e y & g t ; & l t ; a : V a l u e 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E s t a d o   m e t a & l t ; / K e y & g t ; & l t ; / a : K e y & g t ; & l t ; a : V a l u e 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M a g n i t u d   p r o g r a m a d a   2 0 1 6 & l t ; / K e y & g t ; & l t ; / a : K e y & g t ; & l t ; a : V a l u e 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M a g n i t u d   e j e c u t a d a   2 0 1 6 & l t ; / K e y & g t ; & l t ; / a : K e y & g t ; & l t ; a : V a l u e 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%   a v a n c e   2 0 1 6 & l t ; / K e y & g t ; & l t ; / a : K e y & g t ; & l t ; a : V a l u e 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M a g n i t u d   p r o g r a m a d a   2 0 1 7 & l t ; / K e y & g t ; & l t ; / a : K e y & g t ; & l t ; a : V a l u e 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M a g n i t u d   e j e c u t a d a   2 0 1 7 & l t ; / K e y & g t ; & l t ; / a : K e y & g t ; & l t ; a : V a l u e 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%   a v a n c e   2 0 1 7 & l t ; / K e y & g t ; & l t ; / a : K e y & g t ; & l t ; a : V a l u e 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M a g n i t u d   p r o g r a m a d a   2 0 1 8 & l t ; / K e y & g t ; & l t ; / a : K e y & g t ; & l t ; a : V a l u e 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M a g n i t u d   e j e c u t a d a   2 0 1 8 & l t ; / K e y & g t ; & l t ; / a : K e y & g t ; & l t ; a : V a l u e 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%   a v a n c e   2 0 1 8 & l t ; / K e y & g t ; & l t ; / a : K e y & g t ; & l t ; a : V a l u e 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M a g n i t u d   p r o g r a m a d a   2 0 1 9 & l t ; / K e y & g t ; & l t ; / a : K e y & g t ; & l t ; a : V a l u e 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M a g n i t u d   e j e c u t a d a   2 0 1 9 & l t ; / K e y & g t ; & l t ; / a : K e y & g t ; & l t ; a : V a l u e 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%   a v a n c e   2 0 1 9 & l t ; / K e y & g t ; & l t ; / a : K e y & g t ; & l t ; a : V a l u e 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M a g n i t u d   p r o g r a m a d a   2 0 2 0 & l t ; / K e y & g t ; & l t ; / a : K e y & g t ; & l t ; a : V a l u e 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M a g n i t u d   e j e c u t a d a   2 0 2 0 & l t ; / K e y & g t ; & l t ; / a : K e y & g t ; & l t ; a : V a l u e 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%   a v a n c e   2 0 2 0 & l t ; / K e y & g t ; & l t ; / a : K e y & g t ; & l t ; a : V a l u e 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M a g n i t u d   p r o g r a m a d a 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M a g n i t u d   e j e c u t a d a 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%   A v a n c e 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$   p r o g r a m a d o s   2 0 1 6 & l t ; / K e y & g t ; & l t ; / a : K e y & g t ; & l t ; a : V a l u e 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$   e j e c u t a d o s   2 0 1 6 & l t ; / K e y & g t ; & l t ; / a : K e y & g t ; & l t ; a : V a l u e 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%   A v a n c e   $   2 0 1 6 & l t ; / K e y & g t ; & l t ; / a : K e y & g t ; & l t ; a : V a l u e 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$   p r o g r a m a d o s   2 0 1 7 & l t ; / K e y & g t ; & l t ; / a : K e y & g t ; & l t ; a : V a l u e 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$   e j e c u t a d o s   2 0 1 7 & l t ; / K e y & g t ; & l t ; / a : K e y & g t ; & l t ; a : V a l u e 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%   A v a n c e   $   2 0 1 7 & l t ; / K e y & g t ; & l t ; / a : K e y & g t ; & l t ; a : V a l u e 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$   p r o g r a m a d o s   2 0 1 8 & l t ; / K e y & g t ; & l t ; / a : K e y & g t ; & l t ; a : V a l u e 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$   e j e c u t a d o s   2 0 1 8 & l t ; / K e y & g t ; & l t ; / a : K e y & g t ; & l t ; a : V a l u e 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%   A v a n c e   $   2 0 1 8 & l t ; / K e y & g t ; & l t ; / a : K e y & g t ; & l t ; a : V a l u e 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$   p r o g r a m a d o s   2 0 1 9 & l t ; / K e y & g t ; & l t ; / a : K e y & g t ; & l t ; a : V a l u e 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$   e j e c u t a d o s   2 0 1 9 & l t ; / K e y & g t ; & l t ; / a : K e y & g t ; & l t ; a : V a l u e 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%   A v a n c e   $   2 0 1 9 & l t ; / K e y & g t ; & l t ; / a : K e y & g t ; & l t ; a : V a l u e 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$   p r o g r a m a d o s   2 0 2 0 & l t ; / K e y & g t ; & l t ; / a : K e y & g t ; & l t ; a : V a l u e 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$   e j e c u t a d o s   2 0 2 0 & l t ; / K e y & g t ; & l t ; / a : K e y & g t ; & l t ; a : V a l u e 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%   A v a n c e   $   2 0 2 0 & l t ; / K e y & g t ; & l t ; / a : K e y & g t ; & l t ; a : V a l u e 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$   p r o g r a m a d o s 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$   e j e c u t a d o s 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C o l u m n s \ %   A v a n c e   $ 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 M a g n i t u d   p r o g r a m a d a   2 0 1 6 & l t ; / K e y & g t ; & l t ; / a : K e y & g t ; & l t ; a : V a l u e 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 M a g n i t u d   p r o g r a m a d a   2 0 1 6 \ A d d i t i o n a l 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 M a g n i t u d   e j e c u t a d a   2 0 1 6 & l t ; / K e y & g t ; & l t ; / a : K e y & g t ; & l t ; a : V a l u e 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 M a g n i t u d   e j e c u t a d a   2 0 1 6 \ A d d i t i o n a l 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 M a g n i t u d   p r o g r a m a d a   2 0 1 7 & l t ; / K e y & g t ; & l t ; / a : K e y & g t ; & l t ; a : V a l u e 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 M a g n i t u d   p r o g r a m a d a   2 0 1 7 \ A d d i t i o n a l 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 M a g n i t u d   e j e c u t a d a   2 0 1 7 & l t ; / K e y & g t ; & l t ; / a : K e y & g t ; & l t ; a : V a l u e 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 M a g n i t u d   e j e c u t a d a   2 0 1 7 \ A d d i t i o n a l 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 %   a v a n c e   2 0 1 6 & l t ; / K e y & g t ; & l t ; / a : K e y & g t ; & l t ; a : V a l u e 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 %   a v a n c e   2 0 1 6 \ A d d i t i o n a l 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 %   a v a n c e   2 0 1 7 & l t ; / K e y & g t ; & l t ; / a : K e y & g t ; & l t ; a : V a l u e 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 %   a v a n c e   2 0 1 7 \ A d d i t i o n a l 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 M a g n i t u d   p r o g r a m a d a   2 0 1 8 & l t ; / K e y & g t ; & l t ; / a : K e y & g t ; & l t ; a : V a l u e 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 M a g n i t u d   p r o g r a m a d a   2 0 1 8 \ A d d i t i o n a l 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 M a g n i t u d   e j e c u t a d a   2 0 1 8 & l t ; / K e y & g t ; & l t ; / a : K e y & g t ; & l t ; a : V a l u e 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 M a g n i t u d   e j e c u t a d a   2 0 1 8 \ A d d i t i o n a l 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 %   a v a n c e   2 0 1 8 & l t ; / K e y & g t ; & l t ; / a : K e y & g t ; & l t ; a : V a l u e 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 %   a v a n c e   2 0 1 8 \ A d d i t i o n a l 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 M a g n i t u d   p r o g r a m a d a   2 0 1 9 & l t ; / K e y & g t ; & l t ; / a : K e y & g t ; & l t ; a : V a l u e 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 M a g n i t u d   p r o g r a m a d a   2 0 1 9 \ A d d i t i o n a l 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 M a g n i t u d   e j e c u t a d a   2 0 1 9 & l t ; / K e y & g t ; & l t ; / a : K e y & g t ; & l t ; a : V a l u e 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 M a g n i t u d   e j e c u t a d a   2 0 1 9 \ A d d i t i o n a l 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 %   a v a n c e   2 0 1 9 & l t ; / K e y & g t ; & l t ; / a : K e y & g t ; & l t ; a : V a l u e 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 %   a v a n c e   2 0 1 9 \ A d d i t i o n a l 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 M a g n i t u d   p r o g r a m a d a   2 0 2 0 & l t ; / K e y & g t ; & l t ; / a : K e y & g t ; & l t ; a : V a l u e 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 M a g n i t u d   p r o g r a m a d a   2 0 2 0 \ A d d i t i o n a l 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 M a g n i t u d   e j e c u t a d a   2 0 2 0 & l t ; / K e y & g t ; & l t ; / a : K e y & g t ; & l t ; a : V a l u e 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 M a g n i t u d   e j e c u t a d a   2 0 2 0 \ A d d i t i o n a l 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 %   a v a n c e   2 0 2 0 & l t ; / K e y & g t ; & l t ; / a : K e y & g t ; & l t ; a : V a l u e 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 %   a v a n c e   2 0 2 0 \ A d d i t i o n a l 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R e c u e n t o   d e   M e t a   p r o y e c t o & l t ; / K e y & g t ; & l t ; / a : K e y & g t ; & l t ; a : V a l u e 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R e c u e n t o   d e   M e t a   p r o y e c t o \ A d d i t i o n a l 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 C o d i g o   i n t e r n o   m e t a & l t ; / K e y & g t ; & l t ; / a : K e y & g t ; & l t ; a : V a l u e 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 C o d i g o   i n t e r n o   m e t a \ A d d i t i o n a l 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 %   A v a n c e   $ 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 %   A v a n c e   $   P D D \ A d d i t i o n a l 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R e c u e n t o   d e   %   A v a n c e 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R e c u e n t o   d e   %   A v a n c e   P D D \ A d d i t i o n a l 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R e c u e n t o   d e   M a g n i t u d   e j e c u t a d a 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R e c u e n t o   d e   M a g n i t u d   e j e c u t a d a   P D D \ A d d i t i o n a l 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 %   A v a n c e 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 %   A v a n c e   P D D \ A d d i t i o n a l 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R e c u e n t o   d e   T i p o   a n u a l i z a c i � n & l t ; / K e y & g t ; & l t ; / a : K e y & g t ; & l t ; a : V a l u e 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R e c u e n t o   d e   T i p o   a n u a l i z a c i � n \ A d d i t i o n a l 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 $   p r o g r a m a d o s   2 0 1 6 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 $   p r o g r a m a d o s   2 0 1 6   2 \ A d d i t i o n a l 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 $   e j e c u t a d o s   2 0 1 6 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 $   e j e c u t a d o s   2 0 1 6   2 \ A d d i t i o n a l 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 %   A v a n c e   $   2 0 1 6 & l t ; / K e y & g t ; & l t ; / a : K e y & g t ; & l t ; a : V a l u e 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 %   A v a n c e   $   2 0 1 6 \ A d d i t i o n a l 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 $   p r o g r a m a d o s   2 0 1 7 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 $   p r o g r a m a d o s   2 0 1 7   2 \ A d d i t i o n a l 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 $   e j e c u t a d o s   2 0 1 7 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 $   e j e c u t a d o s   2 0 1 7   2 \ A d d i t i o n a l 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 %   A v a n c e   $   2 0 1 7 & l t ; / K e y & g t ; & l t ; / a : K e y & g t ; & l t ; a : V a l u e 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 %   A v a n c e   $   2 0 1 7 \ A d d i t i o n a l 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 $   p r o g r a m a d o s   2 0 1 8 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 $   p r o g r a m a d o s   2 0 1 8   2 \ A d d i t i o n a l 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 $   e j e c u t a d o s   2 0 1 8 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 $   e j e c u t a d o s   2 0 1 8   2 \ A d d i t i o n a l 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 %   A v a n c e   $   2 0 1 8 & l t ; / K e y & g t ; & l t ; / a : K e y & g t ; & l t ; a : V a l u e 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 %   A v a n c e   $   2 0 1 8 \ A d d i t i o n a l 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 $   p r o g r a m a d o s   2 0 1 9 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 $   p r o g r a m a d o s   2 0 1 9   2 \ A d d i t i o n a l 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 $   e j e c u t a d o s   2 0 1 9 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 $   e j e c u t a d o s   2 0 1 9   2 \ A d d i t i o n a l 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 %   A v a n c e   $   2 0 1 9 & l t ; / K e y & g t ; & l t ; / a : K e y & g t ; & l t ; a : V a l u e 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 %   A v a n c e   $   2 0 1 9 \ A d d i t i o n a l 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 $   p r o g r a m a d o s   2 0 2 0 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 $   p r o g r a m a d o s   2 0 2 0   2 \ A d d i t i o n a l 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 $   e j e c u t a d o s   2 0 2 0 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 $   e j e c u t a d o s   2 0 2 0   2 \ A d d i t i o n a l 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 %   A v a n c e   $   2 0 2 0 & l t ; / K e y & g t ; & l t ; / a : K e y & g t ; & l t ; a : V a l u e 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 %   A v a n c e   $   2 0 2 0 \ A d d i t i o n a l 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 $   p r o g r a m a d o s 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 $   p r o g r a m a d o s   P D D \ A d d i t i o n a l 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 $   e j e c u t a d o s 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 $   e j e c u t a d o s   P D D \ A d d i t i o n a l 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 M a g n i t u d   p r o g r a m a d a 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 M a g n i t u d   p r o g r a m a d a   P D D \ A d d i t i o n a l 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 M a g n i t u d   e j e c u t a d a 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 M a g n i t u d   e j e c u t a d a   P D D \ A d d i t i o n a l 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R e c u e n t o   d e   P r o y e c t o   d e   i n v e r s i � n & l t ; / K e y & g t ; & l t ; / a : K e y & g t ; & l t ; a : V a l u e 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R e c u e n t o   d e   P r o y e c t o   d e   i n v e r s i � n \ A d d i t i o n a l 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 C o d i g o   p r o y e c t o   i n v e r s i � n & l t ; / K e y & g t ; & l t ; / a : K e y & g t ; & l t ; a : V a l u e 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 C o d i g o   p r o y e c t o   i n v e r s i � n \ A d d i t i o n a l 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 C o d   M e t a   P r o d u c t o 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 C o d   M e t a   P r o d u c t o   2 \ A d d i t i o n a l 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M e a s u r e s \ S u m a   d e   C o d   P r o y e c t o   p r i o r i t a r i o & l t ; / K e y & g t ; & l t ; / a : K e y & g t ; & l t ; a : V a l u e 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S u m a   d e   C o d   P r o y e c t o   p r i o r i t a r i o \ A d d i t i o n a l 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H i e r a r c h i e s \ J e r a r q u � a 1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y e c t o s _ i n v e r s i o n \ J e r a r q u � a 1 \ A d d i t i o n a l   I n f o \ S u g e r e n c i a & l t ; / K e y & g t ; & l t ; / a : K e y & g t ; & l t ; a : V a l u e 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& l t ; / K e y & g t ; & l t ; / a : K e y & g t ; & l t ; a : V a l u e   i : t y p e = " D i a g r a m D i s p l a y N o d e V i e w S t a t e " & g t ; & l t ; H e i g h t & g t ; 5 4 5 . 5 9 2 3 4 6 2 3 2 4 5 0 2 7 & l t ; / H e i g h t & g t ; & l t ; I s E x p a n d e d & g t ; t r u e & l t ; / I s E x p a n d e d & g t ; & l t ; L a y e d O u t & g t ; t r u e & l t ; / L a y e d O u t & g t ; & l t ; L e f t & g t ; 8 7 1 . 8 0 7 6 2 1 1 3 5 3 3 1 6 & l t ; / L e f t & g t ; & l t ; S c r o l l V e r t i c a l O f f s e t & g t ; 5 3 . 0 8 7 6 5 3 7 6 7 5 4 9 3 4 1 & l t ; / S c r o l l V e r t i c a l O f f s e t & g t ; & l t ; T a b I n d e x & g t ; 2 & l t ; / T a b I n d e x & g t ; & l t ; T o p & g t ; 1 4 5 . 5 9 2 3 4 6 2 3 2 4 5 0 2 1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i n d _ i d _ r e p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i n d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i n d _ c o d i g o _ p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i n d _ a n o _ p r o g _ r e p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i n d _ v e r s i o n _ p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C o d   S e c t o r & l t ; / K e y & g t ; & l t ; / a : K e y & g t ; & l t ; a : V a l u e 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C o d   E n t i d a d & l t ; / K e y & g t ; & l t ; / a : K e y & g t ; & l t ; a : V a l u e 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C o d   i n t e r n o   p r o g r a m a & l t ; / K e y & g t ; & l t ; / a : K e y & g t ; & l t ; a : V a l u e 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C o d   P r o y e c t o   p r i o r i t a r i o & l t ; / K e y & g t ; & l t ; / a : K e y & g t ; & l t ; a : V a l u e 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C o d   M e t a   P r o d u c t o & l t ; / K e y & g t ; & l t ; / a : K e y & g t ; & l t ; a : V a l u e 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C o d   I n d i c a d o r & l t ; / K e y & g t ; & l t ; / a : K e y & g t ; & l t ; a : V a l u e 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N o m b r e   i n d i c a d o r & l t ; / K e y & g t ; & l t ; / a : K e y & g t ; & l t ; a : V a l u e 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T i p o   d e   a n u a l i z a c i � n   i n d i c a d o r & l t ; / K e y & g t ; & l t ; / a : K e y & g t ; & l t ; a : V a l u e 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C o d   e s t a d o   i n d i c a d o r   e n   p l a n   d e   a c c i � n & l t ; / K e y & g t ; & l t ; / a : K e y & g t ; & l t ; a : V a l u e 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E s t a d o   i n d i c a d o r   e n   p l a n   d e   a c c i � n & l t ; / K e y & g t ; & l t ; / a : K e y & g t ; & l t ; a : V a l u e 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V i g e n c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P r o g r a m a c i � n   i n i c i a l & l t ; / K e y & g t ; & l t ; / a : K e y & g t ; & l t ; a : V a l u e 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P r o g r a m a c i � n   a c t u a l & l t ; / K e y & g t ; & l t ; / a : K e y & g t ; & l t ; a : V a l u e 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E j e c u c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%   A v a n c e & l t ; / K e y & g t ; & l t ; / a : K e y & g t ; & l t ; a : V a l u e 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%   A v a n c e   T r a s c u r r i d o   P l a n   d e   D e s a r r o l l o & l t ; / K e y & g t ; & l t ; / a : K e y & g t ; & l t ; a : V a l u e 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%   A v a n c e   t o t a l   P l a n   d e   D e s a r r o l l o & l t ; / K e y & g t ; & l t ; / a : K e y & g t ; & l t ; a : V a l u e 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C o l u m n s \ F a l t a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M e a s u r e s \ S u m a   d e   P r o g r a m a c i � n   a c t u a l & l t ; / K e y & g t ; & l t ; / a : K e y & g t ; & l t ; a : V a l u e 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S u m a   d e   P r o g r a m a c i � n   a c t u a l \ A d d i t i o n a l 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M e a s u r e s \ S u m a   d e   E j e c u c i � n & l t ; / K e y & g t ; & l t ; / a : K e y & g t ; & l t ; a : V a l u e 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S u m a   d e   E j e c u c i � n \ A d d i t i o n a l 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M e a s u r e s \ S u m a   d e   %   A v a n c e   t o t a l   P l a n   d e   D e s a r r o l l o & l t ; / K e y & g t ; & l t ; / a : K e y & g t ; & l t ; a : V a l u e 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S u m a   d e   %   A v a n c e   t o t a l   P l a n   d e   D e s a r r o l l o \ A d d i t i o n a l 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M e a s u r e s \ S u m a   d e   F a l t a n t e & l t ; / K e y & g t ; & l t ; / a : K e y & g t ; & l t ; a : V a l u e 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S u m a   d e   F a l t a n t e \ A d d i t i o n a l 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M e a s u r e s \ S u m a   d e   C o d   M e t a   P r o d u c t o & l t ; / K e y & g t ; & l t ; / a : K e y & g t ; & l t ; a : V a l u e 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g n i t u d _ M e t a p r o d u c t o \ S u m a   d e   C o d   M e t a   P r o d u c t o \ A d d i t i o n a l 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& l t ; / K e y & g t ; & l t ; / a : K e y & g t ; & l t ; a : V a l u e   i : t y p e = " D i a g r a m D i s p l a y N o d e V i e w S t a t e " & g t ; & l t ; H e i g h t & g t ; 4 8 6 . 0 0 0 0 0 0 0 0 0 0 0 0 0 6 & l t ; / H e i g h t & g t ; & l t ; I s E x p a n d e d & g t ; t r u e & l t ; / I s E x p a n d e d & g t ; & l t ; L a y e d O u t & g t ; t r u e & l t ; / L a y e d O u t & g t ; & l t ; L e f t & g t ; 4 7 4 . 9 0 3 8 1 0 5 6 7 6 6 5 7 4 & l t ; / L e f t & g t ; & l t ; S c r o l l V e r t i c a l O f f s e t & g t ; 6 7 4 . 9 2 5 8 1 3 5 6 5 4 4 5 4 2 & l t ; / S c r o l l V e r t i c a l O f f s e t & g t ; & l t ; T a b I n d e x & g t ; 3 & l t ; / T a b I n d e x & g t ; & l t ; T o p & g t ; 3 7 7 . 6 6 3 5 4 6 1 0 7 1 2 4 6 & l t ; / T o p & g t ; & l t ; W i d t h & g t ; 2 9 7 . 9 9 9 9 9 9 9 9 9 9 9 9 8 9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g r a l _ i d _ r e p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g r a l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C o d   P l a n   d e   d e s a r r o l l o & l t ; / K e y & g t ; & l t ; / a : K e y & g t ; & l t ; a : V a l u e 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N o m b r e   p l a n   d e   d e s a r r o l l o & l t ; / K e y & g t ; & l t ; / a : K e y & g t ; & l t ; a : V a l u e 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V i g e n c i a   r e p o r t e & l t ; / K e y & g t ; & l t ; / a : K e y & g t ; & l t ; a : V a l u e 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F e c h a   s e g u i m i e n t o & l t ; / K e y & g t ; & l t ; / a : K e y & g t ; & l t ; a : V a l u e 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R e c u r s o s   t i p o & l t ; / K e y & g t ; & l t ; / a : K e y & g t ; & l t ; a : V a l u e 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V e r s i � n   p l a n   d e   a c c i � n & l t ; / K e y & g t ; & l t ; / a : K e y & g t ; & l t ; a : V a l u e 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D e s c r i p c i � n   v e r s i � n   p l a n   d e   a c c i � n & l t ; / K e y & g t ; & l t ; / a : K e y & g t ; & l t ; a : V a l u e 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C o d   S e c t o r & l t ; / K e y & g t ; & l t ; / a : K e y & g t ; & l t ; a : V a l u e 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S e c t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C o d   E n t i d a d & l t ; / K e y & g t ; & l t ; / a : K e y & g t ; & l t ; a : V a l u e 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E n t i d a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C o d   P i l a r   /   E j e & l t ; / K e y & g t ; & l t ; / a : K e y & g t ; & l t ; a : V a l u e 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P i l a r   /   E j e & l t ; / K e y & g t ; & l t ; / a : K e y & g t ; & l t ; a : V a l u e 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C o d   P r o g r a m a & l t ; / K e y & g t ; & l t ; / a : K e y & g t ; & l t ; a : V a l u e 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P r o g r a m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g r a l _ c o d i g o _ c o m p o n e n t e _ n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g r a l _ n o m b r e _ c o m p o n e n t e _ n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g r a l _ c o d i g o _ c o m p o n e n t e _ n 4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g r a l _ n o m b r e _ c o m p o n e n t e _ n 4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g r a l _ c o d i g o _ c o m p o n e n t e _ n 5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g r a l _ n o m b r e _ c o m p o n e n t e _ n 5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g r a l _ c o d i g o _ c o m p o n e n t e _ n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g r a l _ n o m b r e _ c o m p o n e n t e _ n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g r a l _ c o d i g o _ c o m p o n e n t e _ n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P r o g r a m a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C o d   i n t e r n o   p r o g r a m a & l t ; / K e y & g t ; & l t ; / a : K e y & g t ; & l t ; a : V a l u e 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C o d   P r o y e c t o   p r i o r i t a r i o & l t ; / K e y & g t ; & l t ; / a : K e y & g t ; & l t ; a : V a l u e 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P r o y e c t o   p r i o r i t a r i o & l t ; / K e y & g t ; & l t ; / a : K e y & g t ; & l t ; a : V a l u e 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C o d   M e t a   P r o d u c t o & l t ; / K e y & g t ; & l t ; / a : K e y & g t ; & l t ; a : V a l u e 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M e t a   p r o d u c t o & l t ; / K e y & g t ; & l t ; / a : K e y & g t ; & l t ; a : V a l u e 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$   p r o g r a m a d o s   2 0 1 6 & l t ; / K e y & g t ; & l t ; / a : K e y & g t ; & l t ; a : V a l u e 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$   e j e c u t a d o s   2 0 1 6 & l t ; / K e y & g t ; & l t ; / a : K e y & g t ; & l t ; a : V a l u e 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%   A v a n c e   $   2 0 1 6 & l t ; / K e y & g t ; & l t ; / a : K e y & g t ; & l t ; a : V a l u e 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$   p r o g r a m a d o s   2 0 1 7 & l t ; / K e y & g t ; & l t ; / a : K e y & g t ; & l t ; a : V a l u e 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$   e j e c u t a d o s   2 0 1 7 & l t ; / K e y & g t ; & l t ; / a : K e y & g t ; & l t ; a : V a l u e 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%   A v a n c e   $   2 0 1 7 & l t ; / K e y & g t ; & l t ; / a : K e y & g t ; & l t ; a : V a l u e 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$   p r o g r a m a d o s   2 0 1 8 & l t ; / K e y & g t ; & l t ; / a : K e y & g t ; & l t ; a : V a l u e 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$   e j e c u t a d o s   2 0 1 8 & l t ; / K e y & g t ; & l t ; / a : K e y & g t ; & l t ; a : V a l u e 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%   A v a n c e   $   2 0 1 8 & l t ; / K e y & g t ; & l t ; / a : K e y & g t ; & l t ; a : V a l u e 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$   p r o g r a m a d o s   2 0 1 9 & l t ; / K e y & g t ; & l t ; / a : K e y & g t ; & l t ; a : V a l u e 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$   e j e c u t a d o s   2 0 1 9 & l t ; / K e y & g t ; & l t ; / a : K e y & g t ; & l t ; a : V a l u e 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%   A v a n c e   $   2 0 1 9 & l t ; / K e y & g t ; & l t ; / a : K e y & g t ; & l t ; a : V a l u e 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$   p r o g r a m a d o s   2 0 2 0 & l t ; / K e y & g t ; & l t ; / a : K e y & g t ; & l t ; a : V a l u e 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$   e j e c u t a d o s   2 0 2 0 & l t ; / K e y & g t ; & l t ; / a : K e y & g t ; & l t ; a : V a l u e 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%   A v a n c e   $   2 0 2 0 & l t ; / K e y & g t ; & l t ; / a : K e y & g t ; & l t ; a : V a l u e 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$   p r o g r a m a d o s 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$   e j e c u t a d o s 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%   A v a n c e   $   P D D & l t ; / K e y & g t ; & l t ; / a : K e y & g t ; & l t ; a : V a l u e 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C o l u m n s \ M e t a   a s o c i a d a & l t ; / K e y & g t ; & l t ; / a : K e y & g t ; & l t ; a : V a l u e 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M e a s u r e s \ S u m a   d e   $   p r o g r a m a d o s   2 0 1 6 & l t ; / K e y & g t ; & l t ; / a : K e y & g t ; & l t ; a : V a l u e 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S u m a   d e   $   p r o g r a m a d o s   2 0 1 6 \ A d d i t i o n a l 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M e a s u r e s \ S u m a   d e   $   e j e c u t a d o s   2 0 1 6 & l t ; / K e y & g t ; & l t ; / a : K e y & g t ; & l t ; a : V a l u e 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S u m a   d e   $   e j e c u t a d o s   2 0 1 6 \ A d d i t i o n a l 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M e a s u r e s \ S u m a   d e   $   p r o g r a m a d o s   2 0 1 7 & l t ; / K e y & g t ; & l t ; / a : K e y & g t ; & l t ; a : V a l u e 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S u m a   d e   $   p r o g r a m a d o s   2 0 1 7 \ A d d i t i o n a l 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M e a s u r e s \ S u m a   d e   $   e j e c u t a d o s   2 0 1 7 & l t ; / K e y & g t ; & l t ; / a : K e y & g t ; & l t ; a : V a l u e 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S u m a   d e   $   e j e c u t a d o s   2 0 1 7 \ A d d i t i o n a l 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M e a s u r e s \ S u m a   d e   $   p r o g r a m a d o s   2 0 1 8 & l t ; / K e y & g t ; & l t ; / a : K e y & g t ; & l t ; a : V a l u e 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S u m a   d e   $   p r o g r a m a d o s   2 0 1 8 \ A d d i t i o n a l 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M e a s u r e s \ S u m a   d e   $   e j e c u t a d o s   2 0 1 8 & l t ; / K e y & g t ; & l t ; / a : K e y & g t ; & l t ; a : V a l u e 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S u m a   d e   $   e j e c u t a d o s   2 0 1 8 \ A d d i t i o n a l 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M e a s u r e s \ S u m a   d e   $   p r o g r a m a d o s   2 0 1 9 & l t ; / K e y & g t ; & l t ; / a : K e y & g t ; & l t ; a : V a l u e 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S u m a   d e   $   p r o g r a m a d o s   2 0 1 9 \ A d d i t i o n a l 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M e a s u r e s \ S u m a   d e   $   e j e c u t a d o s   2 0 1 9 & l t ; / K e y & g t ; & l t ; / a : K e y & g t ; & l t ; a : V a l u e 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S u m a   d e   $   e j e c u t a d o s   2 0 1 9 \ A d d i t i o n a l 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M e a s u r e s \ S u m a   d e   $   p r o g r a m a d o s   2 0 2 0 & l t ; / K e y & g t ; & l t ; / a : K e y & g t ; & l t ; a : V a l u e 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S u m a   d e   $   p r o g r a m a d o s   2 0 2 0 \ A d d i t i o n a l 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M e a s u r e s \ S u m a   d e   $   e j e c u t a d o s   2 0 2 0 & l t ; / K e y & g t ; & l t ; / a : K e y & g t ; & l t ; a : V a l u e 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S u m a   d e   $   e j e c u t a d o s   2 0 2 0 \ A d d i t i o n a l 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M e a s u r e s \ R e c u e n t o   d e   M e t a   a s o c i a d a & l t ; / K e y & g t ; & l t ; / a : K e y & g t ; & l t ; a : V a l u e 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R e c u e n t o   d e   M e t a   a s o c i a d a \ A d d i t i o n a l 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M e a s u r e s \ S u m a   d e   C o d   P r o g r a m a & l t ; / K e y & g t ; & l t ; / a : K e y & g t ; & l t ; a : V a l u e 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S u m a   d e   C o d   P r o g r a m a \ A d d i t i o n a l 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M e a s u r e s \ S u m a   d e   C o d   P i l a r   /   E j e 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c u r s o s _ M e t a p r o d u c t o \ S u m a   d e   C o d   P i l a r   /   E j e   2 \ A d d i t i o n a l 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& l t ; / K e y & g t ; & l t ; / a : K e y & g t ; & l t ; a : V a l u e   i : t y p e = " D i a g r a m D i s p l a y N o d e V i e w S t a t e " & g t ; & l t ; H e i g h t & g t ; 3 4 5 & l t ; / H e i g h t & g t ; & l t ; I s E x p a n d e d & g t ; t r u e & l t ; / I s E x p a n d e d & g t ; & l t ; L a y e d O u t & g t ; t r u e & l t ; / L a y e d O u t & g t ; & l t ; L e f t & g t ; 3 4 3 . 8 0 7 6 2 1 1 3 5 3 3 1 6 & l t ; / L e f t & g t ; & l t ; T a b I n d e x & g t ; 1 & l t ; / T a b I n d e x & g t ; & l t ; W i d t h & g t ; 2 9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C o l u m n s \ C o d   P i l a r   /   E j e & l t ; / K e y & g t ; & l t ; / a : K e y & g t ; & l t ; a : V a l u e 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C o l u m n s \ P i l a r   /   E j e & l t ; / K e y & g t ; & l t ; / a : K e y & g t ; & l t ; a : V a l u e 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C o l u m n s \ C o d   P r o g r a m a & l t ; / K e y & g t ; & l t ; / a : K e y & g t ; & l t ; a : V a l u e 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C o l u m n s \ P r o g r a m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C o l u m n s \ C o d   P r o y e c t o   p r i o r i t a r i o & l t ; / K e y & g t ; & l t ; / a : K e y & g t ; & l t ; a : V a l u e 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C o l u m n s \ P r o y e c t o   p r i o r i t a r i o & l t ; / K e y & g t ; & l t ; / a : K e y & g t ; & l t ; a : V a l u e 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M e a s u r e s \ S u m a   d e   C o d   P i l a r   /   E j e & l t ; / K e y & g t ; & l t ; / a : K e y & g t ; & l t ; a : V a l u e 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S u m a   d e   C o d   P i l a r   /   E j e \ A d d i t i o n a l 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M e a s u r e s \ S u m a   d e   C o d   P r o g r a m a 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S u m a   d e   C o d   P r o g r a m a   2 \ A d d i t i o n a l 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M e a s u r e s \ S u m a   d e   C o d   P r o y e c t o   p r i o r i t a r i o 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s t r u c t u r a _ p l a n \ S u m a   d e   C o d   P r o y e c t o   p r i o r i t a r i o   2 \ A d d i t i o n a l 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a g n i t u d _ M e t a p r o d u c t o \ C o l u m n s \ C o d   M e t a   P r o d u c t o & a m p ; g t ; - & a m p ; l t ; T a b l e s \ R e c u r s o s _ M e t a p r o d u c t o \ C o l u m n s \ C o d   M e t a   P r o d u c t o & a m p ; g t ; & l t ; / K e y & g t ; & l t ; / a : K e y & g t ; & l t ; a : V a l u e   i : t y p e = " D i a g r a m D i s p l a y L i n k V i e w S t a t e " & g t ; & l t ; A u t o m a t i o n P r o p e r t y H e l p e r T e x t & g t ; E x t r e m o   1 :   ( 9 7 1 , 8 0 7 6 2 1 , 7 0 7 , 1 8 4 6 9 2 4 6 4 9 0 1 ) .   E x t r e m o   2 :   ( 7 8 8 , 9 0 3 8 1 0 5 6 7 6 6 6 , 6 2 0 , 6 6 3 5 4 6 ) 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9 7 1 . 8 0 7 6 2 1 & l t ; / b : _ x & g t ; & l t ; b : _ y & g t ; 7 0 7 . 1 8 4 6 9 2 4 6 4 9 0 0 5 4 & l t ; / b : _ y & g t ; & l t ; / b : P o i n t & g t ; & l t ; b : P o i n t & g t ; & l t ; b : _ x & g t ; 9 7 1 . 8 0 7 6 2 1 & l t ; / b : _ x & g t ; & l t ; b : _ y & g t ; 7 0 8 . 6 8 4 6 9 2 & l t ; / b : _ y & g t ; & l t ; / b : P o i n t & g t ; & l t ; b : P o i n t & g t ; & l t ; b : _ x & g t ; 9 6 9 . 8 0 7 6 2 1 & l t ; / b : _ x & g t ; & l t ; b : _ y & g t ; 7 1 0 . 6 8 4 6 9 2 & l t ; / b : _ y & g t ; & l t ; / b : P o i n t & g t ; & l t ; b : P o i n t & g t ; & l t ; b : _ x & g t ; 8 5 4 . 3 0 7 6 2 1 0 0 4 5 & l t ; / b : _ x & g t ; & l t ; b : _ y & g t ; 7 1 0 . 6 8 4 6 9 2 & l t ; / b : _ y & g t ; & l t ; / b : P o i n t & g t ; & l t ; b : P o i n t & g t ; & l t ; b : _ x & g t ; 8 5 2 . 3 0 7 6 2 1 0 0 4 5 & l t ; / b : _ x & g t ; & l t ; b : _ y & g t ; 7 0 8 . 6 8 4 6 9 2 & l t ; / b : _ y & g t ; & l t ; / b : P o i n t & g t ; & l t ; b : P o i n t & g t ; & l t ; b : _ x & g t ; 8 5 2 . 3 0 7 6 2 1 0 0 4 5 & l t ; / b : _ x & g t ; & l t ; b : _ y & g t ; 6 2 2 . 6 6 3 5 4 6 & l t ; / b : _ y & g t ; & l t ; / b : P o i n t & g t ; & l t ; b : P o i n t & g t ; & l t ; b : _ x & g t ; 8 5 0 . 3 0 7 6 2 1 0 0 4 5 & l t ; / b : _ x & g t ; & l t ; b : _ y & g t ; 6 2 0 . 6 6 3 5 4 6 & l t ; / b : _ y & g t ; & l t ; / b : P o i n t & g t ; & l t ; b : P o i n t & g t ; & l t ; b : _ x & g t ; 7 8 8 . 9 0 3 8 1 0 5 6 7 6 6 5 9 1 & l t ; / b : _ x & g t ; & l t ; b : _ y & g t ; 6 2 0 . 6 6 3 5 4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a g n i t u d _ M e t a p r o d u c t o \ C o l u m n s \ C o d   M e t a   P r o d u c t o & a m p ; g t ; - & a m p ; l t ; T a b l e s \ R e c u r s o s _ M e t a p r o d u c t o \ C o l u m n s \ C o d   M e t a   P r o d u c t o & a m p ; g t ; \ F K & l t ; / K e y & g t ; & l t ; / a : K e y & g t ; & l t ; a : V a l u e 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9 6 3 . 8 0 7 6 2 1 & l t ; / b : _ x & g t ; & l t ; b : _ y & g t ; 6 9 1 . 1 8 4 6 9 2 4 6 4 9 0 0 5 4 & l t ; / b : _ y & g t ; & l t ; / L a b e l L o c a t i o n & g t ; & l t ; L o c a t i o n   x m l n s : b = " h t t p : / / s c h e m a s . d a t a c o n t r a c t . o r g / 2 0 0 4 / 0 7 / S y s t e m . W i n d o w s " & g t ; & l t ; b : _ x & g t ; 9 7 1 . 8 0 7 6 2 1 & l t ; / b : _ x & g t ; & l t ; b : _ y & g t ; 6 9 1 . 1 8 4 6 9 2 4 6 4 9 0 0 5 4 & l t ; / b : _ y & g t ; & l t ; / L o c a t i o n & g t ; & l t ; S h a p e R o t a t e A n g l e & g t ; 9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a g n i t u d _ M e t a p r o d u c t o \ C o l u m n s \ C o d   M e t a   P r o d u c t o & a m p ; g t ; - & a m p ; l t ; T a b l e s \ R e c u r s o s _ M e t a p r o d u c t o \ C o l u m n s \ C o d   M e t a   P r o d u c t o & a m p ; g t ; \ P K & l t ; / K e y & g t ; & l t ; / a : K e y & g t ; & l t ; a : V a l u e 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7 7 2 . 9 0 3 8 1 0 5 6 7 6 6 5 9 1 & l t ; / b : _ x & g t ; & l t ; b : _ y & g t ; 6 1 2 . 6 6 3 5 4 6 & l t ; / b : _ y & g t ; & l t ; / L a b e l L o c a t i o n & g t ; & l t ; L o c a t i o n   x m l n s : b = " h t t p : / / s c h e m a s . d a t a c o n t r a c t . o r g / 2 0 0 4 / 0 7 / S y s t e m . W i n d o w s " & g t ; & l t ; b : _ x & g t ; 7 7 2 . 9 0 3 8 1 0 5 6 7 6 6 5 9 1 & l t ; / b : _ x & g t ; & l t ; b : _ y & g t ; 6 2 0 . 6 6 3 5 4 6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a g n i t u d _ M e t a p r o d u c t o \ C o l u m n s \ C o d   M e t a   P r o d u c t o & a m p ; g t ; - & a m p ; l t ; T a b l e s \ R e c u r s o s _ M e t a p r o d u c t o \ C o l u m n s \ C o d   M e t a   P r o d u c t o & a m p ; g t ; \ C r o s s F i l t e r & l t ; / K e y & g t ; & l t ; / a : K e y & g t ; & l t ; a : V a l u e 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9 7 1 . 8 0 7 6 2 1 & l t ; / b : _ x & g t ; & l t ; b : _ y & g t ; 7 0 7 . 1 8 4 6 9 2 4 6 4 9 0 0 5 4 & l t ; / b : _ y & g t ; & l t ; / b : P o i n t & g t ; & l t ; b : P o i n t & g t ; & l t ; b : _ x & g t ; 9 7 1 . 8 0 7 6 2 1 & l t ; / b : _ x & g t ; & l t ; b : _ y & g t ; 7 0 8 . 6 8 4 6 9 2 & l t ; / b : _ y & g t ; & l t ; / b : P o i n t & g t ; & l t ; b : P o i n t & g t ; & l t ; b : _ x & g t ; 9 6 9 . 8 0 7 6 2 1 & l t ; / b : _ x & g t ; & l t ; b : _ y & g t ; 7 1 0 . 6 8 4 6 9 2 & l t ; / b : _ y & g t ; & l t ; / b : P o i n t & g t ; & l t ; b : P o i n t & g t ; & l t ; b : _ x & g t ; 8 5 4 . 3 0 7 6 2 1 0 0 4 5 & l t ; / b : _ x & g t ; & l t ; b : _ y & g t ; 7 1 0 . 6 8 4 6 9 2 & l t ; / b : _ y & g t ; & l t ; / b : P o i n t & g t ; & l t ; b : P o i n t & g t ; & l t ; b : _ x & g t ; 8 5 2 . 3 0 7 6 2 1 0 0 4 5 & l t ; / b : _ x & g t ; & l t ; b : _ y & g t ; 7 0 8 . 6 8 4 6 9 2 & l t ; / b : _ y & g t ; & l t ; / b : P o i n t & g t ; & l t ; b : P o i n t & g t ; & l t ; b : _ x & g t ; 8 5 2 . 3 0 7 6 2 1 0 0 4 5 & l t ; / b : _ x & g t ; & l t ; b : _ y & g t ; 6 2 2 . 6 6 3 5 4 6 & l t ; / b : _ y & g t ; & l t ; / b : P o i n t & g t ; & l t ; b : P o i n t & g t ; & l t ; b : _ x & g t ; 8 5 0 . 3 0 7 6 2 1 0 0 4 5 & l t ; / b : _ x & g t ; & l t ; b : _ y & g t ; 6 2 0 . 6 6 3 5 4 6 & l t ; / b : _ y & g t ; & l t ; / b : P o i n t & g t ; & l t ; b : P o i n t & g t ; & l t ; b : _ x & g t ; 7 8 8 . 9 0 3 8 1 0 5 6 7 6 6 5 9 1 & l t ; / b : _ x & g t ; & l t ; b : _ y & g t ; 6 2 0 . 6 6 3 5 4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P r o y e c t o s _ i n v e r s i o n \ C o l u m n s \ C o d   M e t a   P r o d u c t o & a m p ; g t ; - & a m p ; l t ; T a b l e s \ R e c u r s o s _ M e t a p r o d u c t o \ C o l u m n s \ C o d   M e t a   P r o d u c t o & a m p ; g t ; & l t ; / K e y & g t ; & l t ; / a : K e y & g t ; & l t ; a : V a l u e   i : t y p e = " D i a g r a m D i s p l a y L i n k V i e w S t a t e " & g t ; & l t ; A u t o m a t i o n P r o p e r t y H e l p e r T e x t & g t ; E x t r e m o   1 :   ( 1 0 1 , 5 , 6 4 1 ) .   E x t r e m o   2 :   ( 4 5 8 , 9 0 3 8 1 0 5 6 7 6 6 6 , 6 2 0 , 6 6 3 5 4 6 ) 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0 1 . 5 & l t ; / b : _ x & g t ; & l t ; b : _ y & g t ; 6 4 1 & l t ; / b : _ y & g t ; & l t ; / b : P o i n t & g t ; & l t ; b : P o i n t & g t ; & l t ; b : _ x & g t ; 1 0 1 . 5 & l t ; / b : _ x & g t ; & l t ; b : _ y & g t ; 6 4 2 . 5 & l t ; / b : _ y & g t ; & l t ; / b : P o i n t & g t ; & l t ; b : P o i n t & g t ; & l t ; b : _ x & g t ; 1 0 3 . 5 & l t ; / b : _ x & g t ; & l t ; b : _ y & g t ; 6 4 4 . 5 & l t ; / b : _ y & g t ; & l t ; / b : P o i n t & g t ; & l t ; b : P o i n t & g t ; & l t ; b : _ x & g t ; 2 8 6 . 2 0 1 9 0 5 5 & l t ; / b : _ x & g t ; & l t ; b : _ y & g t ; 6 4 4 . 5 & l t ; / b : _ y & g t ; & l t ; / b : P o i n t & g t ; & l t ; b : P o i n t & g t ; & l t ; b : _ x & g t ; 2 8 8 . 2 0 1 9 0 5 5 & l t ; / b : _ x & g t ; & l t ; b : _ y & g t ; 6 4 2 . 5 & l t ; / b : _ y & g t ; & l t ; / b : P o i n t & g t ; & l t ; b : P o i n t & g t ; & l t ; b : _ x & g t ; 2 8 8 . 2 0 1 9 0 5 5 & l t ; / b : _ x & g t ; & l t ; b : _ y & g t ; 6 2 2 . 6 6 3 5 4 6 & l t ; / b : _ y & g t ; & l t ; / b : P o i n t & g t ; & l t ; b : P o i n t & g t ; & l t ; b : _ x & g t ; 2 9 0 . 2 0 1 9 0 5 5 & l t ; / b : _ x & g t ; & l t ; b : _ y & g t ; 6 2 0 . 6 6 3 5 4 6 & l t ; / b : _ y & g t ; & l t ; / b : P o i n t & g t ; & l t ; b : P o i n t & g t ; & l t ; b : _ x & g t ; 4 5 8 . 9 0 3 8 1 0 5 6 7 6 6 5 9 7 & l t ; / b : _ x & g t ; & l t ; b : _ y & g t ; 6 2 0 . 6 6 3 5 4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P r o y e c t o s _ i n v e r s i o n \ C o l u m n s \ C o d   M e t a   P r o d u c t o & a m p ; g t ; - & a m p ; l t ; T a b l e s \ R e c u r s o s _ M e t a p r o d u c t o \ C o l u m n s \ C o d   M e t a   P r o d u c t o & a m p ; g t ; \ F K & l t ; / K e y & g t ; & l t ; / a : K e y & g t ; & l t ; a : V a l u e 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9 3 . 5 & l t ; / b : _ x & g t ; & l t ; b : _ y & g t ; 6 2 5 & l t ; / b : _ y & g t ; & l t ; / L a b e l L o c a t i o n & g t ; & l t ; L o c a t i o n   x m l n s : b = " h t t p : / / s c h e m a s . d a t a c o n t r a c t . o r g / 2 0 0 4 / 0 7 / S y s t e m . W i n d o w s " & g t ; & l t ; b : _ x & g t ; 1 0 1 . 5 & l t ; / b : _ x & g t ; & l t ; b : _ y & g t ; 6 2 5 & l t ; / b : _ y & g t ; & l t ; / L o c a t i o n & g t ; & l t ; S h a p e R o t a t e A n g l e & g t ; 9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P r o y e c t o s _ i n v e r s i o n \ C o l u m n s \ C o d   M e t a   P r o d u c t o & a m p ; g t ; - & a m p ; l t ; T a b l e s \ R e c u r s o s _ M e t a p r o d u c t o \ C o l u m n s \ C o d   M e t a   P r o d u c t o & a m p ; g t ; \ P K & l t ; / K e y & g t ; & l t ; / a : K e y & g t ; & l t ; a : V a l u e 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4 5 8 . 9 0 3 8 1 0 5 6 7 6 6 5 9 7 & l t ; / b : _ x & g t ; & l t ; b : _ y & g t ; 6 1 2 . 6 6 3 5 4 6 & l t ; / b : _ y & g t ; & l t ; / L a b e l L o c a t i o n & g t ; & l t ; L o c a t i o n   x m l n s : b = " h t t p : / / s c h e m a s . d a t a c o n t r a c t . o r g / 2 0 0 4 / 0 7 / S y s t e m . W i n d o w s " & g t ; & l t ; b : _ x & g t ; 4 7 4 . 9 0 3 8 1 0 5 6 7 6 6 5 8 & l t ; / b : _ x & g t ; & l t ; b : _ y & g t ; 6 2 0 . 6 6 3 5 4 6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P r o y e c t o s _ i n v e r s i o n \ C o l u m n s \ C o d   M e t a   P r o d u c t o & a m p ; g t ; - & a m p ; l t ; T a b l e s \ R e c u r s o s _ M e t a p r o d u c t o \ C o l u m n s \ C o d   M e t a   P r o d u c t o & a m p ; g t ; \ C r o s s F i l t e r & l t ; / K e y & g t ; & l t ; / a : K e y & g t ; & l t ; a : V a l u e 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1 0 1 . 5 & l t ; / b : _ x & g t ; & l t ; b : _ y & g t ; 6 4 1 & l t ; / b : _ y & g t ; & l t ; / b : P o i n t & g t ; & l t ; b : P o i n t & g t ; & l t ; b : _ x & g t ; 1 0 1 . 5 & l t ; / b : _ x & g t ; & l t ; b : _ y & g t ; 6 4 2 . 5 & l t ; / b : _ y & g t ; & l t ; / b : P o i n t & g t ; & l t ; b : P o i n t & g t ; & l t ; b : _ x & g t ; 1 0 3 . 5 & l t ; / b : _ x & g t ; & l t ; b : _ y & g t ; 6 4 4 . 5 & l t ; / b : _ y & g t ; & l t ; / b : P o i n t & g t ; & l t ; b : P o i n t & g t ; & l t ; b : _ x & g t ; 2 8 6 . 2 0 1 9 0 5 5 & l t ; / b : _ x & g t ; & l t ; b : _ y & g t ; 6 4 4 . 5 & l t ; / b : _ y & g t ; & l t ; / b : P o i n t & g t ; & l t ; b : P o i n t & g t ; & l t ; b : _ x & g t ; 2 8 8 . 2 0 1 9 0 5 5 & l t ; / b : _ x & g t ; & l t ; b : _ y & g t ; 6 4 2 . 5 & l t ; / b : _ y & g t ; & l t ; / b : P o i n t & g t ; & l t ; b : P o i n t & g t ; & l t ; b : _ x & g t ; 2 8 8 . 2 0 1 9 0 5 5 & l t ; / b : _ x & g t ; & l t ; b : _ y & g t ; 6 2 2 . 6 6 3 5 4 6 & l t ; / b : _ y & g t ; & l t ; / b : P o i n t & g t ; & l t ; b : P o i n t & g t ; & l t ; b : _ x & g t ; 2 9 0 . 2 0 1 9 0 5 5 & l t ; / b : _ x & g t ; & l t ; b : _ y & g t ; 6 2 0 . 6 6 3 5 4 6 & l t ; / b : _ y & g t ; & l t ; / b : P o i n t & g t ; & l t ; b : P o i n t & g t ; & l t ; b : _ x & g t ; 4 5 8 . 9 0 3 8 1 0 5 6 7 6 6 5 9 7 & l t ; / b : _ x & g t ; & l t ; b : _ y & g t ; 6 2 0 . 6 6 3 5 4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P r o y e c t o s _ i n v e r s i o n \ C o l u m n s \ C o d   P r o y e c t o   p r i o r i t a r i o & a m p ; g t ; - & a m p ; l t ; T a b l e s \ E s t r u c t u r a _ p l a n \ C o l u m n s \ C o d   P r o y e c t o   p r i o r i t a r i o & a m p ; g t ; & l t ; / K e y & g t ; & l t ; / a : K e y & g t ; & l t ; a : V a l u e   i : t y p e = " D i a g r a m D i s p l a y L i n k V i e w S t a t e " & g t ; & l t ; A u t o m a t i o n P r o p e r t y H e l p e r T e x t & g t ; E x t r e m o   1 :   ( 2 1 9 , 3 1 2 , 5 ) .   E x t r e m o   2 :   ( 3 2 7 , 8 0 7 6 2 1 1 3 5 3 3 2 , 1 7 2 , 5 ) 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2 1 9 & l t ; / b : _ x & g t ; & l t ; b : _ y & g t ; 3 1 2 . 5 & l t ; / b : _ y & g t ; & l t ; / b : P o i n t & g t ; & l t ; b : P o i n t & g t ; & l t ; b : _ x & g t ; 2 7 1 . 4 0 3 8 1 0 4 9 9 9 9 9 9 6 & l t ; / b : _ x & g t ; & l t ; b : _ y & g t ; 3 1 2 . 5 & l t ; / b : _ y & g t ; & l t ; / b : P o i n t & g t ; & l t ; b : P o i n t & g t ; & l t ; b : _ x & g t ; 2 7 3 . 4 0 3 8 1 0 4 9 9 9 9 9 9 6 & l t ; / b : _ x & g t ; & l t ; b : _ y & g t ; 3 1 0 . 5 & l t ; / b : _ y & g t ; & l t ; / b : P o i n t & g t ; & l t ; b : P o i n t & g t ; & l t ; b : _ x & g t ; 2 7 3 . 4 0 3 8 1 0 4 9 9 9 9 9 9 6 & l t ; / b : _ x & g t ; & l t ; b : _ y & g t ; 1 7 4 . 5 & l t ; / b : _ y & g t ; & l t ; / b : P o i n t & g t ; & l t ; b : P o i n t & g t ; & l t ; b : _ x & g t ; 2 7 5 . 4 0 3 8 1 0 4 9 9 9 9 9 9 6 & l t ; / b : _ x & g t ; & l t ; b : _ y & g t ; 1 7 2 . 5 & l t ; / b : _ y & g t ; & l t ; / b : P o i n t & g t ; & l t ; b : P o i n t & g t ; & l t ; b : _ x & g t ; 3 2 7 . 8 0 7 6 2 1 1 3 5 3 3 1 6 & l t ; / b : _ x & g t ; & l t ; b : _ y & g t ; 1 7 2 .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P r o y e c t o s _ i n v e r s i o n \ C o l u m n s \ C o d   P r o y e c t o   p r i o r i t a r i o & a m p ; g t ; - & a m p ; l t ; T a b l e s \ E s t r u c t u r a _ p l a n \ C o l u m n s \ C o d   P r o y e c t o   p r i o r i t a r i o & a m p ; g t ; \ F K & l t ; / K e y & g t ; & l t ; / a : K e y & g t ; & l t ; a : V a l u e 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2 0 3 & l t ; / b : _ x & g t ; & l t ; b : _ y & g t ; 3 0 4 . 5 & l t ; / b : _ y & g t ; & l t ; / L a b e l L o c a t i o n & g t ; & l t ; L o c a t i o n   x m l n s : b = " h t t p : / / s c h e m a s . d a t a c o n t r a c t . o r g / 2 0 0 4 / 0 7 / S y s t e m . W i n d o w s " & g t ; & l t ; b : _ x & g t ; 2 0 3 & l t ; / b : _ x & g t ; & l t ; b : _ y & g t ; 3 1 2 . 5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P r o y e c t o s _ i n v e r s i o n \ C o l u m n s \ C o d   P r o y e c t o   p r i o r i t a r i o & a m p ; g t ; - & a m p ; l t ; T a b l e s \ E s t r u c t u r a _ p l a n \ C o l u m n s \ C o d   P r o y e c t o   p r i o r i t a r i o & a m p ; g t ; \ P K & l t ; / K e y & g t ; & l t ; / a : K e y & g t ; & l t ; a : V a l u e 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3 2 7 . 8 0 7 6 2 1 1 3 5 3 3 1 6 & l t ; / b : _ x & g t ; & l t ; b : _ y & g t ; 1 6 4 . 5 & l t ; / b : _ y & g t ; & l t ; / L a b e l L o c a t i o n & g t ; & l t ; L o c a t i o n   x m l n s : b = " h t t p : / / s c h e m a s . d a t a c o n t r a c t . o r g / 2 0 0 4 / 0 7 / S y s t e m . W i n d o w s " & g t ; & l t ; b : _ x & g t ; 3 4 3 . 8 0 7 6 2 1 1 3 5 3 3 1 6 & l t ; / b : _ x & g t ; & l t ; b : _ y & g t ; 1 7 2 . 5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P r o y e c t o s _ i n v e r s i o n \ C o l u m n s \ C o d   P r o y e c t o   p r i o r i t a r i o & a m p ; g t ; - & a m p ; l t ; T a b l e s \ E s t r u c t u r a _ p l a n \ C o l u m n s \ C o d   P r o y e c t o   p r i o r i t a r i o & a m p ; g t ; \ C r o s s F i l t e r & l t ; / K e y & g t ; & l t ; / a : K e y & g t ; & l t ; a : V a l u e 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2 1 9 & l t ; / b : _ x & g t ; & l t ; b : _ y & g t ; 3 1 2 . 5 & l t ; / b : _ y & g t ; & l t ; / b : P o i n t & g t ; & l t ; b : P o i n t & g t ; & l t ; b : _ x & g t ; 2 7 1 . 4 0 3 8 1 0 4 9 9 9 9 9 9 6 & l t ; / b : _ x & g t ; & l t ; b : _ y & g t ; 3 1 2 . 5 & l t ; / b : _ y & g t ; & l t ; / b : P o i n t & g t ; & l t ; b : P o i n t & g t ; & l t ; b : _ x & g t ; 2 7 3 . 4 0 3 8 1 0 4 9 9 9 9 9 9 6 & l t ; / b : _ x & g t ; & l t ; b : _ y & g t ; 3 1 0 . 5 & l t ; / b : _ y & g t ; & l t ; / b : P o i n t & g t ; & l t ; b : P o i n t & g t ; & l t ; b : _ x & g t ; 2 7 3 . 4 0 3 8 1 0 4 9 9 9 9 9 9 6 & l t ; / b : _ x & g t ; & l t ; b : _ y & g t ; 1 7 4 . 5 & l t ; / b : _ y & g t ; & l t ; / b : P o i n t & g t ; & l t ; b : P o i n t & g t ; & l t ; b : _ x & g t ; 2 7 5 . 4 0 3 8 1 0 4 9 9 9 9 9 9 6 & l t ; / b : _ x & g t ; & l t ; b : _ y & g t ; 1 7 2 . 5 & l t ; / b : _ y & g t ; & l t ; / b : P o i n t & g t ; & l t ; b : P o i n t & g t ; & l t ; b : _ x & g t ; 3 2 7 . 8 0 7 6 2 1 1 3 5 3 3 1 6 & l t ; / b : _ x & g t ; & l t ; b : _ y & g t ; 1 7 2 . 5 & l t ; / b : _ y & g t ; & l t ; / b : P o i n t & g t ; & l t ; / P o i n t s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P r o y e c t o s _ i n v e r s i o n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 i : t y p e = " S a n d b o x E d i t o r M e a s u r e G r i d K e y " & g t ; & l t ; T a b l e N a m e & g t ; P r o y e c t o s _ i n v e r s i o n & l t ; / T a b l e N a m e & g t ; & l t ; / K e y & g t ; & l t ; M a i n t a i n e r 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 M a g n i t u d   p r o g r a m a d a   2 0 1 6 & l t ; / K e y & g t ; & l t ; / D i a g r a m O b j e c t K e y & g t ; & l t ; D i a g r a m O b j e c t K e y & g t ; & l t ; K e y & g t ; M e a s u r e s \ S u m a   d e   M a g n i t u d   p r o g r a m a d a   2 0 1 6 \ T a g I n f o \ F � r m u l a & l t ; / K e y & g t ; & l t ; / D i a g r a m O b j e c t K e y & g t ; & l t ; D i a g r a m O b j e c t K e y & g t ; & l t ; K e y & g t ; M e a s u r e s \ S u m a   d e   M a g n i t u d   p r o g r a m a d a   2 0 1 6 \ T a g I n f o \ V a l o r & l t ; / K e y & g t ; & l t ; / D i a g r a m O b j e c t K e y & g t ; & l t ; D i a g r a m O b j e c t K e y & g t ; & l t ; K e y & g t ; M e a s u r e s \ S u m a   d e   M a g n i t u d   e j e c u t a d a   2 0 1 6 & l t ; / K e y & g t ; & l t ; / D i a g r a m O b j e c t K e y & g t ; & l t ; D i a g r a m O b j e c t K e y & g t ; & l t ; K e y & g t ; M e a s u r e s \ S u m a   d e   M a g n i t u d   e j e c u t a d a   2 0 1 6 \ T a g I n f o \ F � r m u l a & l t ; / K e y & g t ; & l t ; / D i a g r a m O b j e c t K e y & g t ; & l t ; D i a g r a m O b j e c t K e y & g t ; & l t ; K e y & g t ; M e a s u r e s \ S u m a   d e   M a g n i t u d   e j e c u t a d a   2 0 1 6 \ T a g I n f o \ V a l o r & l t ; / K e y & g t ; & l t ; / D i a g r a m O b j e c t K e y & g t ; & l t ; D i a g r a m O b j e c t K e y & g t ; & l t ; K e y & g t ; M e a s u r e s \ S u m a   d e   M a g n i t u d   p r o g r a m a d a   2 0 1 7 & l t ; / K e y & g t ; & l t ; / D i a g r a m O b j e c t K e y & g t ; & l t ; D i a g r a m O b j e c t K e y & g t ; & l t ; K e y & g t ; M e a s u r e s \ S u m a   d e   M a g n i t u d   p r o g r a m a d a   2 0 1 7 \ T a g I n f o \ F � r m u l a & l t ; / K e y & g t ; & l t ; / D i a g r a m O b j e c t K e y & g t ; & l t ; D i a g r a m O b j e c t K e y & g t ; & l t ; K e y & g t ; M e a s u r e s \ S u m a   d e   M a g n i t u d   p r o g r a m a d a   2 0 1 7 \ T a g I n f o \ V a l o r & l t ; / K e y & g t ; & l t ; / D i a g r a m O b j e c t K e y & g t ; & l t ; D i a g r a m O b j e c t K e y & g t ; & l t ; K e y & g t ; M e a s u r e s \ S u m a   d e   M a g n i t u d   e j e c u t a d a   2 0 1 7 & l t ; / K e y & g t ; & l t ; / D i a g r a m O b j e c t K e y & g t ; & l t ; D i a g r a m O b j e c t K e y & g t ; & l t ; K e y & g t ; M e a s u r e s \ S u m a   d e   M a g n i t u d   e j e c u t a d a   2 0 1 7 \ T a g I n f o \ F � r m u l a & l t ; / K e y & g t ; & l t ; / D i a g r a m O b j e c t K e y & g t ; & l t ; D i a g r a m O b j e c t K e y & g t ; & l t ; K e y & g t ; M e a s u r e s \ S u m a   d e   M a g n i t u d   e j e c u t a d a   2 0 1 7 \ T a g I n f o \ V a l o r & l t ; / K e y & g t ; & l t ; / D i a g r a m O b j e c t K e y & g t ; & l t ; D i a g r a m O b j e c t K e y & g t ; & l t ; K e y & g t ; M e a s u r e s \ S u m a   d e   %   a v a n c e   2 0 1 6 & l t ; / K e y & g t ; & l t ; / D i a g r a m O b j e c t K e y & g t ; & l t ; D i a g r a m O b j e c t K e y & g t ; & l t ; K e y & g t ; M e a s u r e s \ S u m a   d e   %   a v a n c e   2 0 1 6 \ T a g I n f o \ F � r m u l a & l t ; / K e y & g t ; & l t ; / D i a g r a m O b j e c t K e y & g t ; & l t ; D i a g r a m O b j e c t K e y & g t ; & l t ; K e y & g t ; M e a s u r e s \ S u m a   d e   %   a v a n c e   2 0 1 6 \ T a g I n f o \ V a l o r & l t ; / K e y & g t ; & l t ; / D i a g r a m O b j e c t K e y & g t ; & l t ; D i a g r a m O b j e c t K e y & g t ; & l t ; K e y & g t ; M e a s u r e s \ S u m a   d e   %   a v a n c e   2 0 1 7 & l t ; / K e y & g t ; & l t ; / D i a g r a m O b j e c t K e y & g t ; & l t ; D i a g r a m O b j e c t K e y & g t ; & l t ; K e y & g t ; M e a s u r e s \ S u m a   d e   %   a v a n c e   2 0 1 7 \ T a g I n f o \ F � r m u l a & l t ; / K e y & g t ; & l t ; / D i a g r a m O b j e c t K e y & g t ; & l t ; D i a g r a m O b j e c t K e y & g t ; & l t ; K e y & g t ; M e a s u r e s \ S u m a   d e   %   a v a n c e   2 0 1 7 \ T a g I n f o \ V a l o r & l t ; / K e y & g t ; & l t ; / D i a g r a m O b j e c t K e y & g t ; & l t ; D i a g r a m O b j e c t K e y & g t ; & l t ; K e y & g t ; M e a s u r e s \ S u m a   d e   M a g n i t u d   p r o g r a m a d a   2 0 1 8 & l t ; / K e y & g t ; & l t ; / D i a g r a m O b j e c t K e y & g t ; & l t ; D i a g r a m O b j e c t K e y & g t ; & l t ; K e y & g t ; M e a s u r e s \ S u m a   d e   M a g n i t u d   p r o g r a m a d a   2 0 1 8 \ T a g I n f o \ F � r m u l a & l t ; / K e y & g t ; & l t ; / D i a g r a m O b j e c t K e y & g t ; & l t ; D i a g r a m O b j e c t K e y & g t ; & l t ; K e y & g t ; M e a s u r e s \ S u m a   d e   M a g n i t u d   p r o g r a m a d a   2 0 1 8 \ T a g I n f o \ V a l o r & l t ; / K e y & g t ; & l t ; / D i a g r a m O b j e c t K e y & g t ; & l t ; D i a g r a m O b j e c t K e y & g t ; & l t ; K e y & g t ; M e a s u r e s \ S u m a   d e   M a g n i t u d   e j e c u t a d a   2 0 1 8 & l t ; / K e y & g t ; & l t ; / D i a g r a m O b j e c t K e y & g t ; & l t ; D i a g r a m O b j e c t K e y & g t ; & l t ; K e y & g t ; M e a s u r e s \ S u m a   d e   M a g n i t u d   e j e c u t a d a   2 0 1 8 \ T a g I n f o \ F � r m u l a & l t ; / K e y & g t ; & l t ; / D i a g r a m O b j e c t K e y & g t ; & l t ; D i a g r a m O b j e c t K e y & g t ; & l t ; K e y & g t ; M e a s u r e s \ S u m a   d e   M a g n i t u d   e j e c u t a d a   2 0 1 8 \ T a g I n f o \ V a l o r & l t ; / K e y & g t ; & l t ; / D i a g r a m O b j e c t K e y & g t ; & l t ; D i a g r a m O b j e c t K e y & g t ; & l t ; K e y & g t ; M e a s u r e s \ S u m a   d e   %   a v a n c e   2 0 1 8 & l t ; / K e y & g t ; & l t ; / D i a g r a m O b j e c t K e y & g t ; & l t ; D i a g r a m O b j e c t K e y & g t ; & l t ; K e y & g t ; M e a s u r e s \ S u m a   d e   %   a v a n c e   2 0 1 8 \ T a g I n f o \ F � r m u l a & l t ; / K e y & g t ; & l t ; / D i a g r a m O b j e c t K e y & g t ; & l t ; D i a g r a m O b j e c t K e y & g t ; & l t ; K e y & g t ; M e a s u r e s \ S u m a   d e   %   a v a n c e   2 0 1 8 \ T a g I n f o \ V a l o r & l t ; / K e y & g t ; & l t ; / D i a g r a m O b j e c t K e y & g t ; & l t ; D i a g r a m O b j e c t K e y & g t ; & l t ; K e y & g t ; M e a s u r e s \ S u m a   d e   M a g n i t u d   p r o g r a m a d a   2 0 1 9 & l t ; / K e y & g t ; & l t ; / D i a g r a m O b j e c t K e y & g t ; & l t ; D i a g r a m O b j e c t K e y & g t ; & l t ; K e y & g t ; M e a s u r e s \ S u m a   d e   M a g n i t u d   p r o g r a m a d a   2 0 1 9 \ T a g I n f o \ F � r m u l a & l t ; / K e y & g t ; & l t ; / D i a g r a m O b j e c t K e y & g t ; & l t ; D i a g r a m O b j e c t K e y & g t ; & l t ; K e y & g t ; M e a s u r e s \ S u m a   d e   M a g n i t u d   p r o g r a m a d a   2 0 1 9 \ T a g I n f o \ V a l o r & l t ; / K e y & g t ; & l t ; / D i a g r a m O b j e c t K e y & g t ; & l t ; D i a g r a m O b j e c t K e y & g t ; & l t ; K e y & g t ; M e a s u r e s \ S u m a   d e   M a g n i t u d   e j e c u t a d a   2 0 1 9 & l t ; / K e y & g t ; & l t ; / D i a g r a m O b j e c t K e y & g t ; & l t ; D i a g r a m O b j e c t K e y & g t ; & l t ; K e y & g t ; M e a s u r e s \ S u m a   d e   M a g n i t u d   e j e c u t a d a   2 0 1 9 \ T a g I n f o \ F � r m u l a & l t ; / K e y & g t ; & l t ; / D i a g r a m O b j e c t K e y & g t ; & l t ; D i a g r a m O b j e c t K e y & g t ; & l t ; K e y & g t ; M e a s u r e s \ S u m a   d e   M a g n i t u d   e j e c u t a d a   2 0 1 9 \ T a g I n f o \ V a l o r & l t ; / K e y & g t ; & l t ; / D i a g r a m O b j e c t K e y & g t ; & l t ; D i a g r a m O b j e c t K e y & g t ; & l t ; K e y & g t ; M e a s u r e s \ S u m a   d e   %   a v a n c e   2 0 1 9 & l t ; / K e y & g t ; & l t ; / D i a g r a m O b j e c t K e y & g t ; & l t ; D i a g r a m O b j e c t K e y & g t ; & l t ; K e y & g t ; M e a s u r e s \ S u m a   d e   %   a v a n c e   2 0 1 9 \ T a g I n f o \ F � r m u l a & l t ; / K e y & g t ; & l t ; / D i a g r a m O b j e c t K e y & g t ; & l t ; D i a g r a m O b j e c t K e y & g t ; & l t ; K e y & g t ; M e a s u r e s \ S u m a   d e   %   a v a n c e   2 0 1 9 \ T a g I n f o \ V a l o r & l t ; / K e y & g t ; & l t ; / D i a g r a m O b j e c t K e y & g t ; & l t ; D i a g r a m O b j e c t K e y & g t ; & l t ; K e y & g t ; M e a s u r e s \ S u m a   d e   M a g n i t u d   p r o g r a m a d a   2 0 2 0 & l t ; / K e y & g t ; & l t ; / D i a g r a m O b j e c t K e y & g t ; & l t ; D i a g r a m O b j e c t K e y & g t ; & l t ; K e y & g t ; M e a s u r e s \ S u m a   d e   M a g n i t u d   p r o g r a m a d a   2 0 2 0 \ T a g I n f o \ F � r m u l a & l t ; / K e y & g t ; & l t ; / D i a g r a m O b j e c t K e y & g t ; & l t ; D i a g r a m O b j e c t K e y & g t ; & l t ; K e y & g t ; M e a s u r e s \ S u m a   d e   M a g n i t u d   p r o g r a m a d a   2 0 2 0 \ T a g I n f o \ V a l o r & l t ; / K e y & g t ; & l t ; / D i a g r a m O b j e c t K e y & g t ; & l t ; D i a g r a m O b j e c t K e y & g t ; & l t ; K e y & g t ; M e a s u r e s \ S u m a   d e   M a g n i t u d   e j e c u t a d a   2 0 2 0 & l t ; / K e y & g t ; & l t ; / D i a g r a m O b j e c t K e y & g t ; & l t ; D i a g r a m O b j e c t K e y & g t ; & l t ; K e y & g t ; M e a s u r e s \ S u m a   d e   M a g n i t u d   e j e c u t a d a   2 0 2 0 \ T a g I n f o \ F � r m u l a & l t ; / K e y & g t ; & l t ; / D i a g r a m O b j e c t K e y & g t ; & l t ; D i a g r a m O b j e c t K e y & g t ; & l t ; K e y & g t ; M e a s u r e s \ S u m a   d e   M a g n i t u d   e j e c u t a d a   2 0 2 0 \ T a g I n f o \ V a l o r & l t ; / K e y & g t ; & l t ; / D i a g r a m O b j e c t K e y & g t ; & l t ; D i a g r a m O b j e c t K e y & g t ; & l t ; K e y & g t ; M e a s u r e s \ S u m a   d e   %   a v a n c e   2 0 2 0 & l t ; / K e y & g t ; & l t ; / D i a g r a m O b j e c t K e y & g t ; & l t ; D i a g r a m O b j e c t K e y & g t ; & l t ; K e y & g t ; M e a s u r e s \ S u m a   d e   %   a v a n c e   2 0 2 0 \ T a g I n f o \ F � r m u l a & l t ; / K e y & g t ; & l t ; / D i a g r a m O b j e c t K e y & g t ; & l t ; D i a g r a m O b j e c t K e y & g t ; & l t ; K e y & g t ; M e a s u r e s \ S u m a   d e   %   a v a n c e   2 0 2 0 \ T a g I n f o \ V a l o r & l t ; / K e y & g t ; & l t ; / D i a g r a m O b j e c t K e y & g t ; & l t ; D i a g r a m O b j e c t K e y & g t ; & l t ; K e y & g t ; M e a s u r e s \ R e c u e n t o   d e   M e t a   p r o y e c t o & l t ; / K e y & g t ; & l t ; / D i a g r a m O b j e c t K e y & g t ; & l t ; D i a g r a m O b j e c t K e y & g t ; & l t ; K e y & g t ; M e a s u r e s \ R e c u e n t o   d e   M e t a   p r o y e c t o \ T a g I n f o \ F � r m u l a & l t ; / K e y & g t ; & l t ; / D i a g r a m O b j e c t K e y & g t ; & l t ; D i a g r a m O b j e c t K e y & g t ; & l t ; K e y & g t ; M e a s u r e s \ R e c u e n t o   d e   M e t a   p r o y e c t o \ T a g I n f o \ V a l o r & l t ; / K e y & g t ; & l t ; / D i a g r a m O b j e c t K e y & g t ; & l t ; D i a g r a m O b j e c t K e y & g t ; & l t ; K e y & g t ; M e a s u r e s \ S u m a   d e   C o d i g o   i n t e r n o   m e t a & l t ; / K e y & g t ; & l t ; / D i a g r a m O b j e c t K e y & g t ; & l t ; D i a g r a m O b j e c t K e y & g t ; & l t ; K e y & g t ; M e a s u r e s \ S u m a   d e   C o d i g o   i n t e r n o   m e t a \ T a g I n f o \ F � r m u l a & l t ; / K e y & g t ; & l t ; / D i a g r a m O b j e c t K e y & g t ; & l t ; D i a g r a m O b j e c t K e y & g t ; & l t ; K e y & g t ; M e a s u r e s \ S u m a   d e   C o d i g o   i n t e r n o   m e t a \ T a g I n f o \ V a l o r & l t ; / K e y & g t ; & l t ; / D i a g r a m O b j e c t K e y & g t ; & l t ; D i a g r a m O b j e c t K e y & g t ; & l t ; K e y & g t ; M e a s u r e s \ S u m a   d e   %   A v a n c e   $   P D D & l t ; / K e y & g t ; & l t ; / D i a g r a m O b j e c t K e y & g t ; & l t ; D i a g r a m O b j e c t K e y & g t ; & l t ; K e y & g t ; M e a s u r e s \ S u m a   d e   %   A v a n c e   $   P D D \ T a g I n f o \ F � r m u l a & l t ; / K e y & g t ; & l t ; / D i a g r a m O b j e c t K e y & g t ; & l t ; D i a g r a m O b j e c t K e y & g t ; & l t ; K e y & g t ; M e a s u r e s \ S u m a   d e   %   A v a n c e   $   P D D \ T a g I n f o \ V a l o r & l t ; / K e y & g t ; & l t ; / D i a g r a m O b j e c t K e y & g t ; & l t ; D i a g r a m O b j e c t K e y & g t ; & l t ; K e y & g t ; M e a s u r e s \ R e c u e n t o   d e   %   A v a n c e   P D D & l t ; / K e y & g t ; & l t ; / D i a g r a m O b j e c t K e y & g t ; & l t ; D i a g r a m O b j e c t K e y & g t ; & l t ; K e y & g t ; M e a s u r e s \ R e c u e n t o   d e   %   A v a n c e   P D D \ T a g I n f o \ F � r m u l a & l t ; / K e y & g t ; & l t ; / D i a g r a m O b j e c t K e y & g t ; & l t ; D i a g r a m O b j e c t K e y & g t ; & l t ; K e y & g t ; M e a s u r e s \ R e c u e n t o   d e   %   A v a n c e   P D D \ T a g I n f o \ V a l o r & l t ; / K e y & g t ; & l t ; / D i a g r a m O b j e c t K e y & g t ; & l t ; D i a g r a m O b j e c t K e y & g t ; & l t ; K e y & g t ; M e a s u r e s \ R e c u e n t o   d e   M a g n i t u d   e j e c u t a d a   P D D & l t ; / K e y & g t ; & l t ; / D i a g r a m O b j e c t K e y & g t ; & l t ; D i a g r a m O b j e c t K e y & g t ; & l t ; K e y & g t ; M e a s u r e s \ R e c u e n t o   d e   M a g n i t u d   e j e c u t a d a   P D D \ T a g I n f o \ F � r m u l a & l t ; / K e y & g t ; & l t ; / D i a g r a m O b j e c t K e y & g t ; & l t ; D i a g r a m O b j e c t K e y & g t ; & l t ; K e y & g t ; M e a s u r e s \ R e c u e n t o   d e   M a g n i t u d   e j e c u t a d a   P D D \ T a g I n f o \ V a l o r & l t ; / K e y & g t ; & l t ; / D i a g r a m O b j e c t K e y & g t ; & l t ; D i a g r a m O b j e c t K e y & g t ; & l t ; K e y & g t ; M e a s u r e s \ S u m a   d e   %   A v a n c e   P D D & l t ; / K e y & g t ; & l t ; / D i a g r a m O b j e c t K e y & g t ; & l t ; D i a g r a m O b j e c t K e y & g t ; & l t ; K e y & g t ; M e a s u r e s \ S u m a   d e   %   A v a n c e   P D D \ T a g I n f o \ F � r m u l a & l t ; / K e y & g t ; & l t ; / D i a g r a m O b j e c t K e y & g t ; & l t ; D i a g r a m O b j e c t K e y & g t ; & l t ; K e y & g t ; M e a s u r e s \ S u m a   d e   %   A v a n c e   P D D \ T a g I n f o \ V a l o r & l t ; / K e y & g t ; & l t ; / D i a g r a m O b j e c t K e y & g t ; & l t ; D i a g r a m O b j e c t K e y & g t ; & l t ; K e y & g t ; M e a s u r e s \ R e c u e n t o   d e   T i p o   a n u a l i z a c i � n & l t ; / K e y & g t ; & l t ; / D i a g r a m O b j e c t K e y & g t ; & l t ; D i a g r a m O b j e c t K e y & g t ; & l t ; K e y & g t ; M e a s u r e s \ R e c u e n t o   d e   T i p o   a n u a l i z a c i � n \ T a g I n f o \ F � r m u l a & l t ; / K e y & g t ; & l t ; / D i a g r a m O b j e c t K e y & g t ; & l t ; D i a g r a m O b j e c t K e y & g t ; & l t ; K e y & g t ; M e a s u r e s \ R e c u e n t o   d e   T i p o   a n u a l i z a c i � n \ T a g I n f o \ V a l o r & l t ; / K e y & g t ; & l t ; / D i a g r a m O b j e c t K e y & g t ; & l t ; D i a g r a m O b j e c t K e y & g t ; & l t ; K e y & g t ; M e a s u r e s \ S u m a   d e   $   p r o g r a m a d o s   2 0 1 6   2 & l t ; / K e y & g t ; & l t ; / D i a g r a m O b j e c t K e y & g t ; & l t ; D i a g r a m O b j e c t K e y & g t ; & l t ; K e y & g t ; M e a s u r e s \ S u m a   d e   $   p r o g r a m a d o s   2 0 1 6   2 \ T a g I n f o \ F � r m u l a & l t ; / K e y & g t ; & l t ; / D i a g r a m O b j e c t K e y & g t ; & l t ; D i a g r a m O b j e c t K e y & g t ; & l t ; K e y & g t ; M e a s u r e s \ S u m a   d e   $   p r o g r a m a d o s   2 0 1 6   2 \ T a g I n f o \ V a l o r & l t ; / K e y & g t ; & l t ; / D i a g r a m O b j e c t K e y & g t ; & l t ; D i a g r a m O b j e c t K e y & g t ; & l t ; K e y & g t ; M e a s u r e s \ S u m a   d e   $   e j e c u t a d o s   2 0 1 6   2 & l t ; / K e y & g t ; & l t ; / D i a g r a m O b j e c t K e y & g t ; & l t ; D i a g r a m O b j e c t K e y & g t ; & l t ; K e y & g t ; M e a s u r e s \ S u m a   d e   $   e j e c u t a d o s   2 0 1 6   2 \ T a g I n f o \ F � r m u l a & l t ; / K e y & g t ; & l t ; / D i a g r a m O b j e c t K e y & g t ; & l t ; D i a g r a m O b j e c t K e y & g t ; & l t ; K e y & g t ; M e a s u r e s \ S u m a   d e   $   e j e c u t a d o s   2 0 1 6   2 \ T a g I n f o \ V a l o r & l t ; / K e y & g t ; & l t ; / D i a g r a m O b j e c t K e y & g t ; & l t ; D i a g r a m O b j e c t K e y & g t ; & l t ; K e y & g t ; M e a s u r e s \ S u m a   d e   %   A v a n c e   $   2 0 1 6 & l t ; / K e y & g t ; & l t ; / D i a g r a m O b j e c t K e y & g t ; & l t ; D i a g r a m O b j e c t K e y & g t ; & l t ; K e y & g t ; M e a s u r e s \ S u m a   d e   %   A v a n c e   $   2 0 1 6 \ T a g I n f o \ F � r m u l a & l t ; / K e y & g t ; & l t ; / D i a g r a m O b j e c t K e y & g t ; & l t ; D i a g r a m O b j e c t K e y & g t ; & l t ; K e y & g t ; M e a s u r e s \ S u m a   d e   %   A v a n c e   $   2 0 1 6 \ T a g I n f o \ V a l o r & l t ; / K e y & g t ; & l t ; / D i a g r a m O b j e c t K e y & g t ; & l t ; D i a g r a m O b j e c t K e y & g t ; & l t ; K e y & g t ; M e a s u r e s \ S u m a   d e   $   p r o g r a m a d o s   2 0 1 7   2 & l t ; / K e y & g t ; & l t ; / D i a g r a m O b j e c t K e y & g t ; & l t ; D i a g r a m O b j e c t K e y & g t ; & l t ; K e y & g t ; M e a s u r e s \ S u m a   d e   $   p r o g r a m a d o s   2 0 1 7   2 \ T a g I n f o \ F � r m u l a & l t ; / K e y & g t ; & l t ; / D i a g r a m O b j e c t K e y & g t ; & l t ; D i a g r a m O b j e c t K e y & g t ; & l t ; K e y & g t ; M e a s u r e s \ S u m a   d e   $   p r o g r a m a d o s   2 0 1 7   2 \ T a g I n f o \ V a l o r & l t ; / K e y & g t ; & l t ; / D i a g r a m O b j e c t K e y & g t ; & l t ; D i a g r a m O b j e c t K e y & g t ; & l t ; K e y & g t ; M e a s u r e s \ S u m a   d e   $   e j e c u t a d o s   2 0 1 7   2 & l t ; / K e y & g t ; & l t ; / D i a g r a m O b j e c t K e y & g t ; & l t ; D i a g r a m O b j e c t K e y & g t ; & l t ; K e y & g t ; M e a s u r e s \ S u m a   d e   $   e j e c u t a d o s   2 0 1 7   2 \ T a g I n f o \ F � r m u l a & l t ; / K e y & g t ; & l t ; / D i a g r a m O b j e c t K e y & g t ; & l t ; D i a g r a m O b j e c t K e y & g t ; & l t ; K e y & g t ; M e a s u r e s \ S u m a   d e   $   e j e c u t a d o s   2 0 1 7   2 \ T a g I n f o \ V a l o r & l t ; / K e y & g t ; & l t ; / D i a g r a m O b j e c t K e y & g t ; & l t ; D i a g r a m O b j e c t K e y & g t ; & l t ; K e y & g t ; M e a s u r e s \ S u m a   d e   %   A v a n c e   $   2 0 1 7 & l t ; / K e y & g t ; & l t ; / D i a g r a m O b j e c t K e y & g t ; & l t ; D i a g r a m O b j e c t K e y & g t ; & l t ; K e y & g t ; M e a s u r e s \ S u m a   d e   %   A v a n c e   $   2 0 1 7 \ T a g I n f o \ F � r m u l a & l t ; / K e y & g t ; & l t ; / D i a g r a m O b j e c t K e y & g t ; & l t ; D i a g r a m O b j e c t K e y & g t ; & l t ; K e y & g t ; M e a s u r e s \ S u m a   d e   %   A v a n c e   $   2 0 1 7 \ T a g I n f o \ V a l o r & l t ; / K e y & g t ; & l t ; / D i a g r a m O b j e c t K e y & g t ; & l t ; D i a g r a m O b j e c t K e y & g t ; & l t ; K e y & g t ; M e a s u r e s \ S u m a   d e   $   p r o g r a m a d o s   2 0 1 8   2 & l t ; / K e y & g t ; & l t ; / D i a g r a m O b j e c t K e y & g t ; & l t ; D i a g r a m O b j e c t K e y & g t ; & l t ; K e y & g t ; M e a s u r e s \ S u m a   d e   $   p r o g r a m a d o s   2 0 1 8   2 \ T a g I n f o \ F � r m u l a & l t ; / K e y & g t ; & l t ; / D i a g r a m O b j e c t K e y & g t ; & l t ; D i a g r a m O b j e c t K e y & g t ; & l t ; K e y & g t ; M e a s u r e s \ S u m a   d e   $   p r o g r a m a d o s   2 0 1 8   2 \ T a g I n f o \ V a l o r & l t ; / K e y & g t ; & l t ; / D i a g r a m O b j e c t K e y & g t ; & l t ; D i a g r a m O b j e c t K e y & g t ; & l t ; K e y & g t ; M e a s u r e s \ S u m a   d e   $   e j e c u t a d o s   2 0 1 8   2 & l t ; / K e y & g t ; & l t ; / D i a g r a m O b j e c t K e y & g t ; & l t ; D i a g r a m O b j e c t K e y & g t ; & l t ; K e y & g t ; M e a s u r e s \ S u m a   d e   $   e j e c u t a d o s   2 0 1 8   2 \ T a g I n f o \ F � r m u l a & l t ; / K e y & g t ; & l t ; / D i a g r a m O b j e c t K e y & g t ; & l t ; D i a g r a m O b j e c t K e y & g t ; & l t ; K e y & g t ; M e a s u r e s \ S u m a   d e   $   e j e c u t a d o s   2 0 1 8   2 \ T a g I n f o \ V a l o r & l t ; / K e y & g t ; & l t ; / D i a g r a m O b j e c t K e y & g t ; & l t ; D i a g r a m O b j e c t K e y & g t ; & l t ; K e y & g t ; M e a s u r e s \ S u m a   d e   %   A v a n c e   $   2 0 1 8 & l t ; / K e y & g t ; & l t ; / D i a g r a m O b j e c t K e y & g t ; & l t ; D i a g r a m O b j e c t K e y & g t ; & l t ; K e y & g t ; M e a s u r e s \ S u m a   d e   %   A v a n c e   $   2 0 1 8 \ T a g I n f o \ F � r m u l a & l t ; / K e y & g t ; & l t ; / D i a g r a m O b j e c t K e y & g t ; & l t ; D i a g r a m O b j e c t K e y & g t ; & l t ; K e y & g t ; M e a s u r e s \ S u m a   d e   %   A v a n c e   $   2 0 1 8 \ T a g I n f o \ V a l o r & l t ; / K e y & g t ; & l t ; / D i a g r a m O b j e c t K e y & g t ; & l t ; D i a g r a m O b j e c t K e y & g t ; & l t ; K e y & g t ; M e a s u r e s \ S u m a   d e   $   p r o g r a m a d o s   2 0 1 9   2 & l t ; / K e y & g t ; & l t ; / D i a g r a m O b j e c t K e y & g t ; & l t ; D i a g r a m O b j e c t K e y & g t ; & l t ; K e y & g t ; M e a s u r e s \ S u m a   d e   $   p r o g r a m a d o s   2 0 1 9   2 \ T a g I n f o \ F � r m u l a & l t ; / K e y & g t ; & l t ; / D i a g r a m O b j e c t K e y & g t ; & l t ; D i a g r a m O b j e c t K e y & g t ; & l t ; K e y & g t ; M e a s u r e s \ S u m a   d e   $   p r o g r a m a d o s   2 0 1 9   2 \ T a g I n f o \ V a l o r & l t ; / K e y & g t ; & l t ; / D i a g r a m O b j e c t K e y & g t ; & l t ; D i a g r a m O b j e c t K e y & g t ; & l t ; K e y & g t ; M e a s u r e s \ S u m a   d e   $   e j e c u t a d o s   2 0 1 9   2 & l t ; / K e y & g t ; & l t ; / D i a g r a m O b j e c t K e y & g t ; & l t ; D i a g r a m O b j e c t K e y & g t ; & l t ; K e y & g t ; M e a s u r e s \ S u m a   d e   $   e j e c u t a d o s   2 0 1 9   2 \ T a g I n f o \ F � r m u l a & l t ; / K e y & g t ; & l t ; / D i a g r a m O b j e c t K e y & g t ; & l t ; D i a g r a m O b j e c t K e y & g t ; & l t ; K e y & g t ; M e a s u r e s \ S u m a   d e   $   e j e c u t a d o s   2 0 1 9   2 \ T a g I n f o \ V a l o r & l t ; / K e y & g t ; & l t ; / D i a g r a m O b j e c t K e y & g t ; & l t ; D i a g r a m O b j e c t K e y & g t ; & l t ; K e y & g t ; M e a s u r e s \ S u m a   d e   %   A v a n c e   $   2 0 1 9 & l t ; / K e y & g t ; & l t ; / D i a g r a m O b j e c t K e y & g t ; & l t ; D i a g r a m O b j e c t K e y & g t ; & l t ; K e y & g t ; M e a s u r e s \ S u m a   d e   %   A v a n c e   $   2 0 1 9 \ T a g I n f o \ F � r m u l a & l t ; / K e y & g t ; & l t ; / D i a g r a m O b j e c t K e y & g t ; & l t ; D i a g r a m O b j e c t K e y & g t ; & l t ; K e y & g t ; M e a s u r e s \ S u m a   d e   %   A v a n c e   $   2 0 1 9 \ T a g I n f o \ V a l o r & l t ; / K e y & g t ; & l t ; / D i a g r a m O b j e c t K e y & g t ; & l t ; D i a g r a m O b j e c t K e y & g t ; & l t ; K e y & g t ; M e a s u r e s \ S u m a   d e   $   p r o g r a m a d o s   2 0 2 0   2 & l t ; / K e y & g t ; & l t ; / D i a g r a m O b j e c t K e y & g t ; & l t ; D i a g r a m O b j e c t K e y & g t ; & l t ; K e y & g t ; M e a s u r e s \ S u m a   d e   $   p r o g r a m a d o s   2 0 2 0   2 \ T a g I n f o \ F � r m u l a & l t ; / K e y & g t ; & l t ; / D i a g r a m O b j e c t K e y & g t ; & l t ; D i a g r a m O b j e c t K e y & g t ; & l t ; K e y & g t ; M e a s u r e s \ S u m a   d e   $   p r o g r a m a d o s   2 0 2 0   2 \ T a g I n f o \ V a l o r & l t ; / K e y & g t ; & l t ; / D i a g r a m O b j e c t K e y & g t ; & l t ; D i a g r a m O b j e c t K e y & g t ; & l t ; K e y & g t ; M e a s u r e s \ S u m a   d e   $   e j e c u t a d o s   2 0 2 0   2 & l t ; / K e y & g t ; & l t ; / D i a g r a m O b j e c t K e y & g t ; & l t ; D i a g r a m O b j e c t K e y & g t ; & l t ; K e y & g t ; M e a s u r e s \ S u m a   d e   $   e j e c u t a d o s   2 0 2 0   2 \ T a g I n f o \ F � r m u l a & l t ; / K e y & g t ; & l t ; / D i a g r a m O b j e c t K e y & g t ; & l t ; D i a g r a m O b j e c t K e y & g t ; & l t ; K e y & g t ; M e a s u r e s \ S u m a   d e   $   e j e c u t a d o s   2 0 2 0   2 \ T a g I n f o \ V a l o r & l t ; / K e y & g t ; & l t ; / D i a g r a m O b j e c t K e y & g t ; & l t ; D i a g r a m O b j e c t K e y & g t ; & l t ; K e y & g t ; M e a s u r e s \ S u m a   d e   %   A v a n c e   $   2 0 2 0 & l t ; / K e y & g t ; & l t ; / D i a g r a m O b j e c t K e y & g t ; & l t ; D i a g r a m O b j e c t K e y & g t ; & l t ; K e y & g t ; M e a s u r e s \ S u m a   d e   %   A v a n c e   $   2 0 2 0 \ T a g I n f o \ F � r m u l a & l t ; / K e y & g t ; & l t ; / D i a g r a m O b j e c t K e y & g t ; & l t ; D i a g r a m O b j e c t K e y & g t ; & l t ; K e y & g t ; M e a s u r e s \ S u m a   d e   %   A v a n c e   $   2 0 2 0 \ T a g I n f o \ V a l o r & l t ; / K e y & g t ; & l t ; / D i a g r a m O b j e c t K e y & g t ; & l t ; D i a g r a m O b j e c t K e y & g t ; & l t ; K e y & g t ; M e a s u r e s \ S u m a   d e   $   p r o g r a m a d o s   P D D & l t ; / K e y & g t ; & l t ; / D i a g r a m O b j e c t K e y & g t ; & l t ; D i a g r a m O b j e c t K e y & g t ; & l t ; K e y & g t ; M e a s u r e s \ S u m a   d e   $   p r o g r a m a d o s   P D D \ T a g I n f o \ F � r m u l a & l t ; / K e y & g t ; & l t ; / D i a g r a m O b j e c t K e y & g t ; & l t ; D i a g r a m O b j e c t K e y & g t ; & l t ; K e y & g t ; M e a s u r e s \ S u m a   d e   $   p r o g r a m a d o s   P D D \ T a g I n f o \ V a l o r & l t ; / K e y & g t ; & l t ; / D i a g r a m O b j e c t K e y & g t ; & l t ; D i a g r a m O b j e c t K e y & g t ; & l t ; K e y & g t ; M e a s u r e s \ S u m a   d e   $   e j e c u t a d o s   P D D & l t ; / K e y & g t ; & l t ; / D i a g r a m O b j e c t K e y & g t ; & l t ; D i a g r a m O b j e c t K e y & g t ; & l t ; K e y & g t ; M e a s u r e s \ S u m a   d e   $   e j e c u t a d o s   P D D \ T a g I n f o \ F � r m u l a & l t ; / K e y & g t ; & l t ; / D i a g r a m O b j e c t K e y & g t ; & l t ; D i a g r a m O b j e c t K e y & g t ; & l t ; K e y & g t ; M e a s u r e s \ S u m a   d e   $   e j e c u t a d o s   P D D \ T a g I n f o \ V a l o r & l t ; / K e y & g t ; & l t ; / D i a g r a m O b j e c t K e y & g t ; & l t ; D i a g r a m O b j e c t K e y & g t ; & l t ; K e y & g t ; M e a s u r e s \ S u m a   d e   M a g n i t u d   p r o g r a m a d a   P D D & l t ; / K e y & g t ; & l t ; / D i a g r a m O b j e c t K e y & g t ; & l t ; D i a g r a m O b j e c t K e y & g t ; & l t ; K e y & g t ; M e a s u r e s \ S u m a   d e   M a g n i t u d   p r o g r a m a d a   P D D \ T a g I n f o \ F � r m u l a & l t ; / K e y & g t ; & l t ; / D i a g r a m O b j e c t K e y & g t ; & l t ; D i a g r a m O b j e c t K e y & g t ; & l t ; K e y & g t ; M e a s u r e s \ S u m a   d e   M a g n i t u d   p r o g r a m a d a   P D D \ T a g I n f o \ V a l o r & l t ; / K e y & g t ; & l t ; / D i a g r a m O b j e c t K e y & g t ; & l t ; D i a g r a m O b j e c t K e y & g t ; & l t ; K e y & g t ; M e a s u r e s \ S u m a   d e   M a g n i t u d   e j e c u t a d a   P D D & l t ; / K e y & g t ; & l t ; / D i a g r a m O b j e c t K e y & g t ; & l t ; D i a g r a m O b j e c t K e y & g t ; & l t ; K e y & g t ; M e a s u r e s \ S u m a   d e   M a g n i t u d   e j e c u t a d a   P D D \ T a g I n f o \ F � r m u l a & l t ; / K e y & g t ; & l t ; / D i a g r a m O b j e c t K e y & g t ; & l t ; D i a g r a m O b j e c t K e y & g t ; & l t ; K e y & g t ; M e a s u r e s \ S u m a   d e   M a g n i t u d   e j e c u t a d a   P D D \ T a g I n f o \ V a l o r & l t ; / K e y & g t ; & l t ; / D i a g r a m O b j e c t K e y & g t ; & l t ; D i a g r a m O b j e c t K e y & g t ; & l t ; K e y & g t ; M e a s u r e s \ R e c u e n t o   d e   P r o y e c t o   d e   i n v e r s i � n & l t ; / K e y & g t ; & l t ; / D i a g r a m O b j e c t K e y & g t ; & l t ; D i a g r a m O b j e c t K e y & g t ; & l t ; K e y & g t ; M e a s u r e s \ R e c u e n t o   d e   P r o y e c t o   d e   i n v e r s i � n \ T a g I n f o \ F � r m u l a & l t ; / K e y & g t ; & l t ; / D i a g r a m O b j e c t K e y & g t ; & l t ; D i a g r a m O b j e c t K e y & g t ; & l t ; K e y & g t ; M e a s u r e s \ R e c u e n t o   d e   P r o y e c t o   d e   i n v e r s i � n \ T a g I n f o \ V a l o r & l t ; / K e y & g t ; & l t ; / D i a g r a m O b j e c t K e y & g t ; & l t ; D i a g r a m O b j e c t K e y & g t ; & l t ; K e y & g t ; M e a s u r e s \ S u m a   d e   C o d i g o   p r o y e c t o   i n v e r s i � n & l t ; / K e y & g t ; & l t ; / D i a g r a m O b j e c t K e y & g t ; & l t ; D i a g r a m O b j e c t K e y & g t ; & l t ; K e y & g t ; M e a s u r e s \ S u m a   d e   C o d i g o   p r o y e c t o   i n v e r s i � n \ T a g I n f o \ F � r m u l a & l t ; / K e y & g t ; & l t ; / D i a g r a m O b j e c t K e y & g t ; & l t ; D i a g r a m O b j e c t K e y & g t ; & l t ; K e y & g t ; M e a s u r e s \ S u m a   d e   C o d i g o   p r o y e c t o   i n v e r s i � n \ T a g I n f o \ V a l o r & l t ; / K e y & g t ; & l t ; / D i a g r a m O b j e c t K e y & g t ; & l t ; D i a g r a m O b j e c t K e y & g t ; & l t ; K e y & g t ; M e a s u r e s \ S u m a   d e   C o d   M e t a   P r o d u c t o   2 & l t ; / K e y & g t ; & l t ; / D i a g r a m O b j e c t K e y & g t ; & l t ; D i a g r a m O b j e c t K e y & g t ; & l t ; K e y & g t ; M e a s u r e s \ S u m a   d e   C o d   M e t a   P r o d u c t o   2 \ T a g I n f o \ F � r m u l a & l t ; / K e y & g t ; & l t ; / D i a g r a m O b j e c t K e y & g t ; & l t ; D i a g r a m O b j e c t K e y & g t ; & l t ; K e y & g t ; M e a s u r e s \ S u m a   d e   C o d   M e t a   P r o d u c t o   2 \ T a g I n f o \ V a l o r & l t ; / K e y & g t ; & l t ; / D i a g r a m O b j e c t K e y & g t ; & l t ; D i a g r a m O b j e c t K e y & g t ; & l t ; K e y & g t ; M e a s u r e s \ S u m a   d e   C o d   P r o y e c t o   p r i o r i t a r i o & l t ; / K e y & g t ; & l t ; / D i a g r a m O b j e c t K e y & g t ; & l t ; D i a g r a m O b j e c t K e y & g t ; & l t ; K e y & g t ; M e a s u r e s \ S u m a   d e   C o d   P r o y e c t o   p r i o r i t a r i o \ T a g I n f o \ F � r m u l a & l t ; / K e y & g t ; & l t ; / D i a g r a m O b j e c t K e y & g t ; & l t ; D i a g r a m O b j e c t K e y & g t ; & l t ; K e y & g t ; M e a s u r e s \ S u m a   d e   C o d   P r o y e c t o   p r i o r i t a r i o \ T a g I n f o \ V a l o r & l t ; / K e y & g t ; & l t ; / D i a g r a m O b j e c t K e y & g t ; & l t ; D i a g r a m O b j e c t K e y & g t ; & l t ; K e y & g t ; M e a s u r e s \ P r o m e d i o   d e   M a g n i t u d   p r o g r a m a d a   2 0 1 6 & l t ; / K e y & g t ; & l t ; / D i a g r a m O b j e c t K e y & g t ; & l t ; D i a g r a m O b j e c t K e y & g t ; & l t ; K e y & g t ; M e a s u r e s \ P r o m e d i o   d e   M a g n i t u d   p r o g r a m a d a   2 0 1 6 \ T a g I n f o \ F � r m u l a & l t ; / K e y & g t ; & l t ; / D i a g r a m O b j e c t K e y & g t ; & l t ; D i a g r a m O b j e c t K e y & g t ; & l t ; K e y & g t ; M e a s u r e s \ P r o m e d i o   d e   M a g n i t u d   p r o g r a m a d a   2 0 1 6 \ T a g I n f o \ V a l o r & l t ; / K e y & g t ; & l t ; / D i a g r a m O b j e c t K e y & g t ; & l t ; D i a g r a m O b j e c t K e y & g t ; & l t ; K e y & g t ; M e a s u r e s \ P r o m e d i o   d e   M a g n i t u d   p r o g r a m a d a   2 0 1 9 & l t ; / K e y & g t ; & l t ; / D i a g r a m O b j e c t K e y & g t ; & l t ; D i a g r a m O b j e c t K e y & g t ; & l t ; K e y & g t ; M e a s u r e s \ P r o m e d i o   d e   M a g n i t u d   p r o g r a m a d a   2 0 1 9 \ T a g I n f o \ F � r m u l a & l t ; / K e y & g t ; & l t ; / D i a g r a m O b j e c t K e y & g t ; & l t ; D i a g r a m O b j e c t K e y & g t ; & l t ; K e y & g t ; M e a s u r e s \ P r o m e d i o   d e   M a g n i t u d   p r o g r a m a d a   2 0 1 9 \ T a g I n f o \ V a l o r & l t ; / K e y & g t ; & l t ; / D i a g r a m O b j e c t K e y & g t ; & l t ; D i a g r a m O b j e c t K e y & g t ; & l t ; K e y & g t ; M e a s u r e s \ P r o m e d i o   d e   M a g n i t u d   e j e c u t a d a   2 0 1 9 & l t ; / K e y & g t ; & l t ; / D i a g r a m O b j e c t K e y & g t ; & l t ; D i a g r a m O b j e c t K e y & g t ; & l t ; K e y & g t ; M e a s u r e s \ P r o m e d i o   d e   M a g n i t u d   e j e c u t a d a   2 0 1 9 \ T a g I n f o \ F � r m u l a & l t ; / K e y & g t ; & l t ; / D i a g r a m O b j e c t K e y & g t ; & l t ; D i a g r a m O b j e c t K e y & g t ; & l t ; K e y & g t ; M e a s u r e s \ P r o m e d i o   d e   M a g n i t u d   e j e c u t a d a   2 0 1 9 \ T a g I n f o \ V a l o r & l t ; / K e y & g t ; & l t ; / D i a g r a m O b j e c t K e y & g t ; & l t ; D i a g r a m O b j e c t K e y & g t ; & l t ; K e y & g t ; M e a s u r e s \ P r o m e d i o   d e   M a g n i t u d   p r o g r a m a d a   2 0 2 0 & l t ; / K e y & g t ; & l t ; / D i a g r a m O b j e c t K e y & g t ; & l t ; D i a g r a m O b j e c t K e y & g t ; & l t ; K e y & g t ; M e a s u r e s \ P r o m e d i o   d e   M a g n i t u d   p r o g r a m a d a   2 0 2 0 \ T a g I n f o \ F � r m u l a & l t ; / K e y & g t ; & l t ; / D i a g r a m O b j e c t K e y & g t ; & l t ; D i a g r a m O b j e c t K e y & g t ; & l t ; K e y & g t ; M e a s u r e s \ P r o m e d i o   d e   M a g n i t u d   p r o g r a m a d a   2 0 2 0 \ T a g I n f o \ V a l o r & l t ; / K e y & g t ; & l t ; / D i a g r a m O b j e c t K e y & g t ; & l t ; D i a g r a m O b j e c t K e y & g t ; & l t ; K e y & g t ; M e a s u r e s \ P r o m e d i o   d e   M a g n i t u d   p r o g r a m a d a   P D D & l t ; / K e y & g t ; & l t ; / D i a g r a m O b j e c t K e y & g t ; & l t ; D i a g r a m O b j e c t K e y & g t ; & l t ; K e y & g t ; M e a s u r e s \ P r o m e d i o   d e   M a g n i t u d   p r o g r a m a d a   P D D \ T a g I n f o \ F � r m u l a & l t ; / K e y & g t ; & l t ; / D i a g r a m O b j e c t K e y & g t ; & l t ; D i a g r a m O b j e c t K e y & g t ; & l t ; K e y & g t ; M e a s u r e s \ P r o m e d i o   d e   M a g n i t u d   p r o g r a m a d a   P D D \ T a g I n f o \ V a l o r & l t ; / K e y & g t ; & l t ; / D i a g r a m O b j e c t K e y & g t ; & l t ; D i a g r a m O b j e c t K e y & g t ; & l t ; K e y & g t ; M e a s u r e s \ P r o m e d i o   d e   M a g n i t u d   e j e c u t a d a   P D D & l t ; / K e y & g t ; & l t ; / D i a g r a m O b j e c t K e y & g t ; & l t ; D i a g r a m O b j e c t K e y & g t ; & l t ; K e y & g t ; M e a s u r e s \ P r o m e d i o   d e   M a g n i t u d   e j e c u t a d a   P D D \ T a g I n f o \ F � r m u l a & l t ; / K e y & g t ; & l t ; / D i a g r a m O b j e c t K e y & g t ; & l t ; D i a g r a m O b j e c t K e y & g t ; & l t ; K e y & g t ; M e a s u r e s \ P r o m e d i o   d e   M a g n i t u d   e j e c u t a d a   P D D \ T a g I n f o \ V a l o r & l t ; / K e y & g t ; & l t ; / D i a g r a m O b j e c t K e y & g t ; & l t ; D i a g r a m O b j e c t K e y & g t ; & l t ; K e y & g t ; M e a s u r e s \ P r o m e d i o   d e   %   A v a n c e   P D D & l t ; / K e y & g t ; & l t ; / D i a g r a m O b j e c t K e y & g t ; & l t ; D i a g r a m O b j e c t K e y & g t ; & l t ; K e y & g t ; M e a s u r e s \ P r o m e d i o   d e   %   A v a n c e   P D D \ T a g I n f o \ F � r m u l a & l t ; / K e y & g t ; & l t ; / D i a g r a m O b j e c t K e y & g t ; & l t ; D i a g r a m O b j e c t K e y & g t ; & l t ; K e y & g t ; M e a s u r e s \ P r o m e d i o   d e   %   A v a n c e   P D D \ T a g I n f o \ V a l o r & l t ; / K e y & g t ; & l t ; / D i a g r a m O b j e c t K e y & g t ; & l t ; D i a g r a m O b j e c t K e y & g t ; & l t ; K e y & g t ; C o l u m n s \ p y _ i d _ r e p & l t ; / K e y & g t ; & l t ; / D i a g r a m O b j e c t K e y & g t ; & l t ; D i a g r a m O b j e c t K e y & g t ; & l t ; K e y & g t ; C o l u m n s \ p y _ i d & l t ; / K e y & g t ; & l t ; / D i a g r a m O b j e c t K e y & g t ; & l t ; D i a g r a m O b j e c t K e y & g t ; & l t ; K e y & g t ; C o l u m n s \ C o d   P l a n   d e   d e s a r r o l l o & l t ; / K e y & g t ; & l t ; / D i a g r a m O b j e c t K e y & g t ; & l t ; D i a g r a m O b j e c t K e y & g t ; & l t ; K e y & g t ; C o l u m n s \ V i g e n c i a   r e p o r t e & l t ; / K e y & g t ; & l t ; / D i a g r a m O b j e c t K e y & g t ; & l t ; D i a g r a m O b j e c t K e y & g t ; & l t ; K e y & g t ; C o l u m n s \ V e r s i � n   p l a n   d e   a c c i � n & l t ; / K e y & g t ; & l t ; / D i a g r a m O b j e c t K e y & g t ; & l t ; D i a g r a m O b j e c t K e y & g t ; & l t ; K e y & g t ; C o l u m n s \ C o d   S e c t o r & l t ; / K e y & g t ; & l t ; / D i a g r a m O b j e c t K e y & g t ; & l t ; D i a g r a m O b j e c t K e y & g t ; & l t ; K e y & g t ; C o l u m n s \ C o d   E n t i d a d & l t ; / K e y & g t ; & l t ; / D i a g r a m O b j e c t K e y & g t ; & l t ; D i a g r a m O b j e c t K e y & g t ; & l t ; K e y & g t ; C o l u m n s \ C o d   i n t e r n o   p r o g r a m a & l t ; / K e y & g t ; & l t ; / D i a g r a m O b j e c t K e y & g t ; & l t ; D i a g r a m O b j e c t K e y & g t ; & l t ; K e y & g t ; C o l u m n s \ C o d   P r o y e c t o   p r i o r i t a r i o & l t ; / K e y & g t ; & l t ; / D i a g r a m O b j e c t K e y & g t ; & l t ; D i a g r a m O b j e c t K e y & g t ; & l t ; K e y & g t ; C o l u m n s \ C o d   M e t a   P r o d u c t o & l t ; / K e y & g t ; & l t ; / D i a g r a m O b j e c t K e y & g t ; & l t ; D i a g r a m O b j e c t K e y & g t ; & l t ; K e y & g t ; C o l u m n s \ C o d i g o   p r o y e c t o   i n v e r s i � n & l t ; / K e y & g t ; & l t ; / D i a g r a m O b j e c t K e y & g t ; & l t ; D i a g r a m O b j e c t K e y & g t ; & l t ; K e y & g t ; C o l u m n s \ p y _ n 7 _ d i f e r e n t e & l t ; / K e y & g t ; & l t ; / D i a g r a m O b j e c t K e y & g t ; & l t ; D i a g r a m O b j e c t K e y & g t ; & l t ; K e y & g t ; C o l u m n s \ P r o y e c t o   d e   i n v e r s i � n & l t ; / K e y & g t ; & l t ; / D i a g r a m O b j e c t K e y & g t ; & l t ; D i a g r a m O b j e c t K e y & g t ; & l t ; K e y & g t ; C o l u m n s \ C o d i g o   i n t e r n o   m e t a & l t ; / K e y & g t ; & l t ; / D i a g r a m O b j e c t K e y & g t ; & l t ; D i a g r a m O b j e c t K e y & g t ; & l t ; K e y & g t ; C o l u m n s \ T i p o   a n u a l i z a c i � n & l t ; / K e y & g t ; & l t ; / D i a g r a m O b j e c t K e y & g t ; & l t ; D i a g r a m O b j e c t K e y & g t ; & l t ; K e y & g t ; C o l u m n s \ M e t a   p r o y e c t o & l t ; / K e y & g t ; & l t ; / D i a g r a m O b j e c t K e y & g t ; & l t ; D i a g r a m O b j e c t K e y & g t ; & l t ; K e y & g t ; C o l u m n s \ E s t a d o   m e t a & l t ; / K e y & g t ; & l t ; / D i a g r a m O b j e c t K e y & g t ; & l t ; D i a g r a m O b j e c t K e y & g t ; & l t ; K e y & g t ; C o l u m n s \ M a g n i t u d   p r o g r a m a d a   2 0 1 6 & l t ; / K e y & g t ; & l t ; / D i a g r a m O b j e c t K e y & g t ; & l t ; D i a g r a m O b j e c t K e y & g t ; & l t ; K e y & g t ; C o l u m n s \ M a g n i t u d   e j e c u t a d a   2 0 1 6 & l t ; / K e y & g t ; & l t ; / D i a g r a m O b j e c t K e y & g t ; & l t ; D i a g r a m O b j e c t K e y & g t ; & l t ; K e y & g t ; C o l u m n s \ %   a v a n c e   2 0 1 6 & l t ; / K e y & g t ; & l t ; / D i a g r a m O b j e c t K e y & g t ; & l t ; D i a g r a m O b j e c t K e y & g t ; & l t ; K e y & g t ; C o l u m n s \ M a g n i t u d   p r o g r a m a d a   2 0 1 7 & l t ; / K e y & g t ; & l t ; / D i a g r a m O b j e c t K e y & g t ; & l t ; D i a g r a m O b j e c t K e y & g t ; & l t ; K e y & g t ; C o l u m n s \ M a g n i t u d   e j e c u t a d a   2 0 1 7 & l t ; / K e y & g t ; & l t ; / D i a g r a m O b j e c t K e y & g t ; & l t ; D i a g r a m O b j e c t K e y & g t ; & l t ; K e y & g t ; C o l u m n s \ %   a v a n c e   2 0 1 7 & l t ; / K e y & g t ; & l t ; / D i a g r a m O b j e c t K e y & g t ; & l t ; D i a g r a m O b j e c t K e y & g t ; & l t ; K e y & g t ; C o l u m n s \ M a g n i t u d   p r o g r a m a d a   2 0 1 8 & l t ; / K e y & g t ; & l t ; / D i a g r a m O b j e c t K e y & g t ; & l t ; D i a g r a m O b j e c t K e y & g t ; & l t ; K e y & g t ; C o l u m n s \ M a g n i t u d   e j e c u t a d a   2 0 1 8 & l t ; / K e y & g t ; & l t ; / D i a g r a m O b j e c t K e y & g t ; & l t ; D i a g r a m O b j e c t K e y & g t ; & l t ; K e y & g t ; C o l u m n s \ %   a v a n c e   2 0 1 8 & l t ; / K e y & g t ; & l t ; / D i a g r a m O b j e c t K e y & g t ; & l t ; D i a g r a m O b j e c t K e y & g t ; & l t ; K e y & g t ; C o l u m n s \ M a g n i t u d   p r o g r a m a d a   2 0 1 9 & l t ; / K e y & g t ; & l t ; / D i a g r a m O b j e c t K e y & g t ; & l t ; D i a g r a m O b j e c t K e y & g t ; & l t ; K e y & g t ; C o l u m n s \ M a g n i t u d   e j e c u t a d a   2 0 1 9 & l t ; / K e y & g t ; & l t ; / D i a g r a m O b j e c t K e y & g t ; & l t ; D i a g r a m O b j e c t K e y & g t ; & l t ; K e y & g t ; C o l u m n s \ %   a v a n c e   2 0 1 9 & l t ; / K e y & g t ; & l t ; / D i a g r a m O b j e c t K e y & g t ; & l t ; D i a g r a m O b j e c t K e y & g t ; & l t ; K e y & g t ; C o l u m n s \ M a g n i t u d   p r o g r a m a d a   2 0 2 0 & l t ; / K e y & g t ; & l t ; / D i a g r a m O b j e c t K e y & g t ; & l t ; D i a g r a m O b j e c t K e y & g t ; & l t ; K e y & g t ; C o l u m n s \ M a g n i t u d   e j e c u t a d a   2 0 2 0 & l t ; / K e y & g t ; & l t ; / D i a g r a m O b j e c t K e y & g t ; & l t ; D i a g r a m O b j e c t K e y & g t ; & l t ; K e y & g t ; C o l u m n s \ %   a v a n c e   2 0 2 0 & l t ; / K e y & g t ; & l t ; / D i a g r a m O b j e c t K e y & g t ; & l t ; D i a g r a m O b j e c t K e y & g t ; & l t ; K e y & g t ; C o l u m n s \ M a g n i t u d   p r o g r a m a d a   P D D & l t ; / K e y & g t ; & l t ; / D i a g r a m O b j e c t K e y & g t ; & l t ; D i a g r a m O b j e c t K e y & g t ; & l t ; K e y & g t ; C o l u m n s \ M a g n i t u d   e j e c u t a d a   P D D & l t ; / K e y & g t ; & l t ; / D i a g r a m O b j e c t K e y & g t ; & l t ; D i a g r a m O b j e c t K e y & g t ; & l t ; K e y & g t ; C o l u m n s \ %   A v a n c e   P D D & l t ; / K e y & g t ; & l t ; / D i a g r a m O b j e c t K e y & g t ; & l t ; D i a g r a m O b j e c t K e y & g t ; & l t ; K e y & g t ; C o l u m n s \ $   p r o g r a m a d o s   2 0 1 6 & l t ; / K e y & g t ; & l t ; / D i a g r a m O b j e c t K e y & g t ; & l t ; D i a g r a m O b j e c t K e y & g t ; & l t ; K e y & g t ; C o l u m n s \ $   e j e c u t a d o s   2 0 1 6 & l t ; / K e y & g t ; & l t ; / D i a g r a m O b j e c t K e y & g t ; & l t ; D i a g r a m O b j e c t K e y & g t ; & l t ; K e y & g t ; C o l u m n s \ %   A v a n c e   $   2 0 1 6 & l t ; / K e y & g t ; & l t ; / D i a g r a m O b j e c t K e y & g t ; & l t ; D i a g r a m O b j e c t K e y & g t ; & l t ; K e y & g t ; C o l u m n s \ $   p r o g r a m a d o s   2 0 1 7 & l t ; / K e y & g t ; & l t ; / D i a g r a m O b j e c t K e y & g t ; & l t ; D i a g r a m O b j e c t K e y & g t ; & l t ; K e y & g t ; C o l u m n s \ $   e j e c u t a d o s   2 0 1 7 & l t ; / K e y & g t ; & l t ; / D i a g r a m O b j e c t K e y & g t ; & l t ; D i a g r a m O b j e c t K e y & g t ; & l t ; K e y & g t ; C o l u m n s \ %   A v a n c e   $   2 0 1 7 & l t ; / K e y & g t ; & l t ; / D i a g r a m O b j e c t K e y & g t ; & l t ; D i a g r a m O b j e c t K e y & g t ; & l t ; K e y & g t ; C o l u m n s \ $   p r o g r a m a d o s   2 0 1 8 & l t ; / K e y & g t ; & l t ; / D i a g r a m O b j e c t K e y & g t ; & l t ; D i a g r a m O b j e c t K e y & g t ; & l t ; K e y & g t ; C o l u m n s \ $   e j e c u t a d o s   2 0 1 8 & l t ; / K e y & g t ; & l t ; / D i a g r a m O b j e c t K e y & g t ; & l t ; D i a g r a m O b j e c t K e y & g t ; & l t ; K e y & g t ; C o l u m n s \ %   A v a n c e   $   2 0 1 8 & l t ; / K e y & g t ; & l t ; / D i a g r a m O b j e c t K e y & g t ; & l t ; D i a g r a m O b j e c t K e y & g t ; & l t ; K e y & g t ; C o l u m n s \ $   p r o g r a m a d o s   2 0 1 9 & l t ; / K e y & g t ; & l t ; / D i a g r a m O b j e c t K e y & g t ; & l t ; D i a g r a m O b j e c t K e y & g t ; & l t ; K e y & g t ; C o l u m n s \ $   e j e c u t a d o s   2 0 1 9 & l t ; / K e y & g t ; & l t ; / D i a g r a m O b j e c t K e y & g t ; & l t ; D i a g r a m O b j e c t K e y & g t ; & l t ; K e y & g t ; C o l u m n s \ %   A v a n c e   $   2 0 1 9 & l t ; / K e y & g t ; & l t ; / D i a g r a m O b j e c t K e y & g t ; & l t ; D i a g r a m O b j e c t K e y & g t ; & l t ; K e y & g t ; C o l u m n s \ $   p r o g r a m a d o s   2 0 2 0 & l t ; / K e y & g t ; & l t ; / D i a g r a m O b j e c t K e y & g t ; & l t ; D i a g r a m O b j e c t K e y & g t ; & l t ; K e y & g t ; C o l u m n s \ $   e j e c u t a d o s   2 0 2 0 & l t ; / K e y & g t ; & l t ; / D i a g r a m O b j e c t K e y & g t ; & l t ; D i a g r a m O b j e c t K e y & g t ; & l t ; K e y & g t ; C o l u m n s \ %   A v a n c e   $   2 0 2 0 & l t ; / K e y & g t ; & l t ; / D i a g r a m O b j e c t K e y & g t ; & l t ; D i a g r a m O b j e c t K e y & g t ; & l t ; K e y & g t ; C o l u m n s \ $   p r o g r a m a d o s   P D D & l t ; / K e y & g t ; & l t ; / D i a g r a m O b j e c t K e y & g t ; & l t ; D i a g r a m O b j e c t K e y & g t ; & l t ; K e y & g t ; C o l u m n s \ $   e j e c u t a d o s   P D D & l t ; / K e y & g t ; & l t ; / D i a g r a m O b j e c t K e y & g t ; & l t ; D i a g r a m O b j e c t K e y & g t ; & l t ; K e y & g t ; C o l u m n s \ %   A v a n c e   $   P D D & l t ; / K e y & g t ; & l t ; / D i a g r a m O b j e c t K e y & g t ; & l t ; D i a g r a m O b j e c t K e y & g t ; & l t ; K e y & g t ; L i n k s \ & a m p ; l t ; C o l u m n s \ S u m a   d e   M a g n i t u d   p r o g r a m a d a   2 0 1 6 & a m p ; g t ; - & a m p ; l t ; M e a s u r e s \ M a g n i t u d   p r o g r a m a d a   2 0 1 6 & a m p ; g t ; & l t ; / K e y & g t ; & l t ; / D i a g r a m O b j e c t K e y & g t ; & l t ; D i a g r a m O b j e c t K e y & g t ; & l t ; K e y & g t ; L i n k s \ & a m p ; l t ; C o l u m n s \ S u m a   d e   M a g n i t u d   p r o g r a m a d a   2 0 1 6 & a m p ; g t ; - & a m p ; l t ; M e a s u r e s \ M a g n i t u d   p r o g r a m a d a   2 0 1 6 & a m p ; g t ; \ C O L U M N & l t ; / K e y & g t ; & l t ; / D i a g r a m O b j e c t K e y & g t ; & l t ; D i a g r a m O b j e c t K e y & g t ; & l t ; K e y & g t ; L i n k s \ & a m p ; l t ; C o l u m n s \ S u m a   d e   M a g n i t u d   p r o g r a m a d a   2 0 1 6 & a m p ; g t ; - & a m p ; l t ; M e a s u r e s \ M a g n i t u d   p r o g r a m a d a   2 0 1 6 & a m p ; g t ; \ M E A S U R E & l t ; / K e y & g t ; & l t ; / D i a g r a m O b j e c t K e y & g t ; & l t ; D i a g r a m O b j e c t K e y & g t ; & l t ; K e y & g t ; L i n k s \ & a m p ; l t ; C o l u m n s \ S u m a   d e   M a g n i t u d   e j e c u t a d a   2 0 1 6 & a m p ; g t ; - & a m p ; l t ; M e a s u r e s \ M a g n i t u d   e j e c u t a d a   2 0 1 6 & a m p ; g t ; & l t ; / K e y & g t ; & l t ; / D i a g r a m O b j e c t K e y & g t ; & l t ; D i a g r a m O b j e c t K e y & g t ; & l t ; K e y & g t ; L i n k s \ & a m p ; l t ; C o l u m n s \ S u m a   d e   M a g n i t u d   e j e c u t a d a   2 0 1 6 & a m p ; g t ; - & a m p ; l t ; M e a s u r e s \ M a g n i t u d   e j e c u t a d a   2 0 1 6 & a m p ; g t ; \ C O L U M N & l t ; / K e y & g t ; & l t ; / D i a g r a m O b j e c t K e y & g t ; & l t ; D i a g r a m O b j e c t K e y & g t ; & l t ; K e y & g t ; L i n k s \ & a m p ; l t ; C o l u m n s \ S u m a   d e   M a g n i t u d   e j e c u t a d a   2 0 1 6 & a m p ; g t ; - & a m p ; l t ; M e a s u r e s \ M a g n i t u d   e j e c u t a d a   2 0 1 6 & a m p ; g t ; \ M E A S U R E & l t ; / K e y & g t ; & l t ; / D i a g r a m O b j e c t K e y & g t ; & l t ; D i a g r a m O b j e c t K e y & g t ; & l t ; K e y & g t ; L i n k s \ & a m p ; l t ; C o l u m n s \ S u m a   d e   M a g n i t u d   p r o g r a m a d a   2 0 1 7 & a m p ; g t ; - & a m p ; l t ; M e a s u r e s \ M a g n i t u d   p r o g r a m a d a   2 0 1 7 & a m p ; g t ; & l t ; / K e y & g t ; & l t ; / D i a g r a m O b j e c t K e y & g t ; & l t ; D i a g r a m O b j e c t K e y & g t ; & l t ; K e y & g t ; L i n k s \ & a m p ; l t ; C o l u m n s \ S u m a   d e   M a g n i t u d   p r o g r a m a d a   2 0 1 7 & a m p ; g t ; - & a m p ; l t ; M e a s u r e s \ M a g n i t u d   p r o g r a m a d a   2 0 1 7 & a m p ; g t ; \ C O L U M N & l t ; / K e y & g t ; & l t ; / D i a g r a m O b j e c t K e y & g t ; & l t ; D i a g r a m O b j e c t K e y & g t ; & l t ; K e y & g t ; L i n k s \ & a m p ; l t ; C o l u m n s \ S u m a   d e   M a g n i t u d   p r o g r a m a d a   2 0 1 7 & a m p ; g t ; - & a m p ; l t ; M e a s u r e s \ M a g n i t u d   p r o g r a m a d a   2 0 1 7 & a m p ; g t ; \ M E A S U R E & l t ; / K e y & g t ; & l t ; / D i a g r a m O b j e c t K e y & g t ; & l t ; D i a g r a m O b j e c t K e y & g t ; & l t ; K e y & g t ; L i n k s \ & a m p ; l t ; C o l u m n s \ S u m a   d e   M a g n i t u d   e j e c u t a d a   2 0 1 7 & a m p ; g t ; - & a m p ; l t ; M e a s u r e s \ M a g n i t u d   e j e c u t a d a   2 0 1 7 & a m p ; g t ; & l t ; / K e y & g t ; & l t ; / D i a g r a m O b j e c t K e y & g t ; & l t ; D i a g r a m O b j e c t K e y & g t ; & l t ; K e y & g t ; L i n k s \ & a m p ; l t ; C o l u m n s \ S u m a   d e   M a g n i t u d   e j e c u t a d a   2 0 1 7 & a m p ; g t ; - & a m p ; l t ; M e a s u r e s \ M a g n i t u d   e j e c u t a d a   2 0 1 7 & a m p ; g t ; \ C O L U M N & l t ; / K e y & g t ; & l t ; / D i a g r a m O b j e c t K e y & g t ; & l t ; D i a g r a m O b j e c t K e y & g t ; & l t ; K e y & g t ; L i n k s \ & a m p ; l t ; C o l u m n s \ S u m a   d e   M a g n i t u d   e j e c u t a d a   2 0 1 7 & a m p ; g t ; - & a m p ; l t ; M e a s u r e s \ M a g n i t u d   e j e c u t a d a   2 0 1 7 & a m p ; g t ; \ M E A S U R E & l t ; / K e y & g t ; & l t ; / D i a g r a m O b j e c t K e y & g t ; & l t ; D i a g r a m O b j e c t K e y & g t ; & l t ; K e y & g t ; L i n k s \ & a m p ; l t ; C o l u m n s \ S u m a   d e   %   a v a n c e   2 0 1 6 & a m p ; g t ; - & a m p ; l t ; M e a s u r e s \ %   a v a n c e   2 0 1 6 & a m p ; g t ; & l t ; / K e y & g t ; & l t ; / D i a g r a m O b j e c t K e y & g t ; & l t ; D i a g r a m O b j e c t K e y & g t ; & l t ; K e y & g t ; L i n k s \ & a m p ; l t ; C o l u m n s \ S u m a   d e   %   a v a n c e   2 0 1 6 & a m p ; g t ; - & a m p ; l t ; M e a s u r e s \ %   a v a n c e   2 0 1 6 & a m p ; g t ; \ C O L U M N & l t ; / K e y & g t ; & l t ; / D i a g r a m O b j e c t K e y & g t ; & l t ; D i a g r a m O b j e c t K e y & g t ; & l t ; K e y & g t ; L i n k s \ & a m p ; l t ; C o l u m n s \ S u m a   d e   %   a v a n c e   2 0 1 6 & a m p ; g t ; - & a m p ; l t ; M e a s u r e s \ %   a v a n c e   2 0 1 6 & a m p ; g t ; \ M E A S U R E & l t ; / K e y & g t ; & l t ; / D i a g r a m O b j e c t K e y & g t ; & l t ; D i a g r a m O b j e c t K e y & g t ; & l t ; K e y & g t ; L i n k s \ & a m p ; l t ; C o l u m n s \ S u m a   d e   %   a v a n c e   2 0 1 7 & a m p ; g t ; - & a m p ; l t ; M e a s u r e s \ %   a v a n c e   2 0 1 7 & a m p ; g t ; & l t ; / K e y & g t ; & l t ; / D i a g r a m O b j e c t K e y & g t ; & l t ; D i a g r a m O b j e c t K e y & g t ; & l t ; K e y & g t ; L i n k s \ & a m p ; l t ; C o l u m n s \ S u m a   d e   %   a v a n c e   2 0 1 7 & a m p ; g t ; - & a m p ; l t ; M e a s u r e s \ %   a v a n c e   2 0 1 7 & a m p ; g t ; \ C O L U M N & l t ; / K e y & g t ; & l t ; / D i a g r a m O b j e c t K e y & g t ; & l t ; D i a g r a m O b j e c t K e y & g t ; & l t ; K e y & g t ; L i n k s \ & a m p ; l t ; C o l u m n s \ S u m a   d e   %   a v a n c e   2 0 1 7 & a m p ; g t ; - & a m p ; l t ; M e a s u r e s \ %   a v a n c e   2 0 1 7 & a m p ; g t ; \ M E A S U R E & l t ; / K e y & g t ; & l t ; / D i a g r a m O b j e c t K e y & g t ; & l t ; D i a g r a m O b j e c t K e y & g t ; & l t ; K e y & g t ; L i n k s \ & a m p ; l t ; C o l u m n s \ S u m a   d e   M a g n i t u d   p r o g r a m a d a   2 0 1 8 & a m p ; g t ; - & a m p ; l t ; M e a s u r e s \ M a g n i t u d   p r o g r a m a d a   2 0 1 8 & a m p ; g t ; & l t ; / K e y & g t ; & l t ; / D i a g r a m O b j e c t K e y & g t ; & l t ; D i a g r a m O b j e c t K e y & g t ; & l t ; K e y & g t ; L i n k s \ & a m p ; l t ; C o l u m n s \ S u m a   d e   M a g n i t u d   p r o g r a m a d a   2 0 1 8 & a m p ; g t ; - & a m p ; l t ; M e a s u r e s \ M a g n i t u d   p r o g r a m a d a   2 0 1 8 & a m p ; g t ; \ C O L U M N & l t ; / K e y & g t ; & l t ; / D i a g r a m O b j e c t K e y & g t ; & l t ; D i a g r a m O b j e c t K e y & g t ; & l t ; K e y & g t ; L i n k s \ & a m p ; l t ; C o l u m n s \ S u m a   d e   M a g n i t u d   p r o g r a m a d a   2 0 1 8 & a m p ; g t ; - & a m p ; l t ; M e a s u r e s \ M a g n i t u d   p r o g r a m a d a   2 0 1 8 & a m p ; g t ; \ M E A S U R E & l t ; / K e y & g t ; & l t ; / D i a g r a m O b j e c t K e y & g t ; & l t ; D i a g r a m O b j e c t K e y & g t ; & l t ; K e y & g t ; L i n k s \ & a m p ; l t ; C o l u m n s \ S u m a   d e   M a g n i t u d   e j e c u t a d a   2 0 1 8 & a m p ; g t ; - & a m p ; l t ; M e a s u r e s \ M a g n i t u d   e j e c u t a d a   2 0 1 8 & a m p ; g t ; & l t ; / K e y & g t ; & l t ; / D i a g r a m O b j e c t K e y & g t ; & l t ; D i a g r a m O b j e c t K e y & g t ; & l t ; K e y & g t ; L i n k s \ & a m p ; l t ; C o l u m n s \ S u m a   d e   M a g n i t u d   e j e c u t a d a   2 0 1 8 & a m p ; g t ; - & a m p ; l t ; M e a s u r e s \ M a g n i t u d   e j e c u t a d a   2 0 1 8 & a m p ; g t ; \ C O L U M N & l t ; / K e y & g t ; & l t ; / D i a g r a m O b j e c t K e y & g t ; & l t ; D i a g r a m O b j e c t K e y & g t ; & l t ; K e y & g t ; L i n k s \ & a m p ; l t ; C o l u m n s \ S u m a   d e   M a g n i t u d   e j e c u t a d a   2 0 1 8 & a m p ; g t ; - & a m p ; l t ; M e a s u r e s \ M a g n i t u d   e j e c u t a d a   2 0 1 8 & a m p ; g t ; \ M E A S U R E & l t ; / K e y & g t ; & l t ; / D i a g r a m O b j e c t K e y & g t ; & l t ; D i a g r a m O b j e c t K e y & g t ; & l t ; K e y & g t ; L i n k s \ & a m p ; l t ; C o l u m n s \ S u m a   d e   %   a v a n c e   2 0 1 8 & a m p ; g t ; - & a m p ; l t ; M e a s u r e s \ %   a v a n c e   2 0 1 8 & a m p ; g t ; & l t ; / K e y & g t ; & l t ; / D i a g r a m O b j e c t K e y & g t ; & l t ; D i a g r a m O b j e c t K e y & g t ; & l t ; K e y & g t ; L i n k s \ & a m p ; l t ; C o l u m n s \ S u m a   d e   %   a v a n c e   2 0 1 8 & a m p ; g t ; - & a m p ; l t ; M e a s u r e s \ %   a v a n c e   2 0 1 8 & a m p ; g t ; \ C O L U M N & l t ; / K e y & g t ; & l t ; / D i a g r a m O b j e c t K e y & g t ; & l t ; D i a g r a m O b j e c t K e y & g t ; & l t ; K e y & g t ; L i n k s \ & a m p ; l t ; C o l u m n s \ S u m a   d e   %   a v a n c e   2 0 1 8 & a m p ; g t ; - & a m p ; l t ; M e a s u r e s \ %   a v a n c e   2 0 1 8 & a m p ; g t ; \ M E A S U R E & l t ; / K e y & g t ; & l t ; / D i a g r a m O b j e c t K e y & g t ; & l t ; D i a g r a m O b j e c t K e y & g t ; & l t ; K e y & g t ; L i n k s \ & a m p ; l t ; C o l u m n s \ S u m a   d e   M a g n i t u d   p r o g r a m a d a   2 0 1 9 & a m p ; g t ; - & a m p ; l t ; M e a s u r e s \ M a g n i t u d   p r o g r a m a d a   2 0 1 9 & a m p ; g t ; & l t ; / K e y & g t ; & l t ; / D i a g r a m O b j e c t K e y & g t ; & l t ; D i a g r a m O b j e c t K e y & g t ; & l t ; K e y & g t ; L i n k s \ & a m p ; l t ; C o l u m n s \ S u m a   d e   M a g n i t u d   p r o g r a m a d a   2 0 1 9 & a m p ; g t ; - & a m p ; l t ; M e a s u r e s \ M a g n i t u d   p r o g r a m a d a   2 0 1 9 & a m p ; g t ; \ C O L U M N & l t ; / K e y & g t ; & l t ; / D i a g r a m O b j e c t K e y & g t ; & l t ; D i a g r a m O b j e c t K e y & g t ; & l t ; K e y & g t ; L i n k s \ & a m p ; l t ; C o l u m n s \ S u m a   d e   M a g n i t u d   p r o g r a m a d a   2 0 1 9 & a m p ; g t ; - & a m p ; l t ; M e a s u r e s \ M a g n i t u d   p r o g r a m a d a   2 0 1 9 & a m p ; g t ; \ M E A S U R E & l t ; / K e y & g t ; & l t ; / D i a g r a m O b j e c t K e y & g t ; & l t ; D i a g r a m O b j e c t K e y & g t ; & l t ; K e y & g t ; L i n k s \ & a m p ; l t ; C o l u m n s \ S u m a   d e   M a g n i t u d   e j e c u t a d a   2 0 1 9 & a m p ; g t ; - & a m p ; l t ; M e a s u r e s \ M a g n i t u d   e j e c u t a d a   2 0 1 9 & a m p ; g t ; & l t ; / K e y & g t ; & l t ; / D i a g r a m O b j e c t K e y & g t ; & l t ; D i a g r a m O b j e c t K e y & g t ; & l t ; K e y & g t ; L i n k s \ & a m p ; l t ; C o l u m n s \ S u m a   d e   M a g n i t u d   e j e c u t a d a   2 0 1 9 & a m p ; g t ; - & a m p ; l t ; M e a s u r e s \ M a g n i t u d   e j e c u t a d a   2 0 1 9 & a m p ; g t ; \ C O L U M N & l t ; / K e y & g t ; & l t ; / D i a g r a m O b j e c t K e y & g t ; & l t ; D i a g r a m O b j e c t K e y & g t ; & l t ; K e y & g t ; L i n k s \ & a m p ; l t ; C o l u m n s \ S u m a   d e   M a g n i t u d   e j e c u t a d a   2 0 1 9 & a m p ; g t ; - & a m p ; l t ; M e a s u r e s \ M a g n i t u d   e j e c u t a d a   2 0 1 9 & a m p ; g t ; \ M E A S U R E & l t ; / K e y & g t ; & l t ; / D i a g r a m O b j e c t K e y & g t ; & l t ; D i a g r a m O b j e c t K e y & g t ; & l t ; K e y & g t ; L i n k s \ & a m p ; l t ; C o l u m n s \ S u m a   d e   %   a v a n c e   2 0 1 9 & a m p ; g t ; - & a m p ; l t ; M e a s u r e s \ %   a v a n c e   2 0 1 9 & a m p ; g t ; & l t ; / K e y & g t ; & l t ; / D i a g r a m O b j e c t K e y & g t ; & l t ; D i a g r a m O b j e c t K e y & g t ; & l t ; K e y & g t ; L i n k s \ & a m p ; l t ; C o l u m n s \ S u m a   d e   %   a v a n c e   2 0 1 9 & a m p ; g t ; - & a m p ; l t ; M e a s u r e s \ %   a v a n c e   2 0 1 9 & a m p ; g t ; \ C O L U M N & l t ; / K e y & g t ; & l t ; / D i a g r a m O b j e c t K e y & g t ; & l t ; D i a g r a m O b j e c t K e y & g t ; & l t ; K e y & g t ; L i n k s \ & a m p ; l t ; C o l u m n s \ S u m a   d e   %   a v a n c e   2 0 1 9 & a m p ; g t ; - & a m p ; l t ; M e a s u r e s \ %   a v a n c e   2 0 1 9 & a m p ; g t ; \ M E A S U R E & l t ; / K e y & g t ; & l t ; / D i a g r a m O b j e c t K e y & g t ; & l t ; D i a g r a m O b j e c t K e y & g t ; & l t ; K e y & g t ; L i n k s \ & a m p ; l t ; C o l u m n s \ S u m a   d e   M a g n i t u d   p r o g r a m a d a   2 0 2 0 & a m p ; g t ; - & a m p ; l t ; M e a s u r e s \ M a g n i t u d   p r o g r a m a d a   2 0 2 0 & a m p ; g t ; & l t ; / K e y & g t ; & l t ; / D i a g r a m O b j e c t K e y & g t ; & l t ; D i a g r a m O b j e c t K e y & g t ; & l t ; K e y & g t ; L i n k s \ & a m p ; l t ; C o l u m n s \ S u m a   d e   M a g n i t u d   p r o g r a m a d a   2 0 2 0 & a m p ; g t ; - & a m p ; l t ; M e a s u r e s \ M a g n i t u d   p r o g r a m a d a   2 0 2 0 & a m p ; g t ; \ C O L U M N & l t ; / K e y & g t ; & l t ; / D i a g r a m O b j e c t K e y & g t ; & l t ; D i a g r a m O b j e c t K e y & g t ; & l t ; K e y & g t ; L i n k s \ & a m p ; l t ; C o l u m n s \ S u m a   d e   M a g n i t u d   p r o g r a m a d a   2 0 2 0 & a m p ; g t ; - & a m p ; l t ; M e a s u r e s \ M a g n i t u d   p r o g r a m a d a   2 0 2 0 & a m p ; g t ; \ M E A S U R E & l t ; / K e y & g t ; & l t ; / D i a g r a m O b j e c t K e y & g t ; & l t ; D i a g r a m O b j e c t K e y & g t ; & l t ; K e y & g t ; L i n k s \ & a m p ; l t ; C o l u m n s \ S u m a   d e   M a g n i t u d   e j e c u t a d a   2 0 2 0 & a m p ; g t ; - & a m p ; l t ; M e a s u r e s \ M a g n i t u d   e j e c u t a d a   2 0 2 0 & a m p ; g t ; & l t ; / K e y & g t ; & l t ; / D i a g r a m O b j e c t K e y & g t ; & l t ; D i a g r a m O b j e c t K e y & g t ; & l t ; K e y & g t ; L i n k s \ & a m p ; l t ; C o l u m n s \ S u m a   d e   M a g n i t u d   e j e c u t a d a   2 0 2 0 & a m p ; g t ; - & a m p ; l t ; M e a s u r e s \ M a g n i t u d   e j e c u t a d a   2 0 2 0 & a m p ; g t ; \ C O L U M N & l t ; / K e y & g t ; & l t ; / D i a g r a m O b j e c t K e y & g t ; & l t ; D i a g r a m O b j e c t K e y & g t ; & l t ; K e y & g t ; L i n k s \ & a m p ; l t ; C o l u m n s \ S u m a   d e   M a g n i t u d   e j e c u t a d a   2 0 2 0 & a m p ; g t ; - & a m p ; l t ; M e a s u r e s \ M a g n i t u d   e j e c u t a d a   2 0 2 0 & a m p ; g t ; \ M E A S U R E & l t ; / K e y & g t ; & l t ; / D i a g r a m O b j e c t K e y & g t ; & l t ; D i a g r a m O b j e c t K e y & g t ; & l t ; K e y & g t ; L i n k s \ & a m p ; l t ; C o l u m n s \ S u m a   d e   %   a v a n c e   2 0 2 0 & a m p ; g t ; - & a m p ; l t ; M e a s u r e s \ %   a v a n c e   2 0 2 0 & a m p ; g t ; & l t ; / K e y & g t ; & l t ; / D i a g r a m O b j e c t K e y & g t ; & l t ; D i a g r a m O b j e c t K e y & g t ; & l t ; K e y & g t ; L i n k s \ & a m p ; l t ; C o l u m n s \ S u m a   d e   %   a v a n c e   2 0 2 0 & a m p ; g t ; - & a m p ; l t ; M e a s u r e s \ %   a v a n c e   2 0 2 0 & a m p ; g t ; \ C O L U M N & l t ; / K e y & g t ; & l t ; / D i a g r a m O b j e c t K e y & g t ; & l t ; D i a g r a m O b j e c t K e y & g t ; & l t ; K e y & g t ; L i n k s \ & a m p ; l t ; C o l u m n s \ S u m a   d e   %   a v a n c e   2 0 2 0 & a m p ; g t ; - & a m p ; l t ; M e a s u r e s \ %   a v a n c e   2 0 2 0 & a m p ; g t ; \ M E A S U R E & l t ; / K e y & g t ; & l t ; / D i a g r a m O b j e c t K e y & g t ; & l t ; D i a g r a m O b j e c t K e y & g t ; & l t ; K e y & g t ; L i n k s \ & a m p ; l t ; C o l u m n s \ R e c u e n t o   d e   M e t a   p r o y e c t o & a m p ; g t ; - & a m p ; l t ; M e a s u r e s \ M e t a   p r o y e c t o & a m p ; g t ; & l t ; / K e y & g t ; & l t ; / D i a g r a m O b j e c t K e y & g t ; & l t ; D i a g r a m O b j e c t K e y & g t ; & l t ; K e y & g t ; L i n k s \ & a m p ; l t ; C o l u m n s \ R e c u e n t o   d e   M e t a   p r o y e c t o & a m p ; g t ; - & a m p ; l t ; M e a s u r e s \ M e t a   p r o y e c t o & a m p ; g t ; \ C O L U M N & l t ; / K e y & g t ; & l t ; / D i a g r a m O b j e c t K e y & g t ; & l t ; D i a g r a m O b j e c t K e y & g t ; & l t ; K e y & g t ; L i n k s \ & a m p ; l t ; C o l u m n s \ R e c u e n t o   d e   M e t a   p r o y e c t o & a m p ; g t ; - & a m p ; l t ; M e a s u r e s \ M e t a   p r o y e c t o & a m p ; g t ; \ M E A S U R E & l t ; / K e y & g t ; & l t ; / D i a g r a m O b j e c t K e y & g t ; & l t ; D i a g r a m O b j e c t K e y & g t ; & l t ; K e y & g t ; L i n k s \ & a m p ; l t ; C o l u m n s \ S u m a   d e   C o d i g o   i n t e r n o   m e t a & a m p ; g t ; - & a m p ; l t ; M e a s u r e s \ C o d i g o   i n t e r n o   m e t a & a m p ; g t ; & l t ; / K e y & g t ; & l t ; / D i a g r a m O b j e c t K e y & g t ; & l t ; D i a g r a m O b j e c t K e y & g t ; & l t ; K e y & g t ; L i n k s \ & a m p ; l t ; C o l u m n s \ S u m a   d e   C o d i g o   i n t e r n o   m e t a & a m p ; g t ; - & a m p ; l t ; M e a s u r e s \ C o d i g o   i n t e r n o   m e t a & a m p ; g t ; \ C O L U M N & l t ; / K e y & g t ; & l t ; / D i a g r a m O b j e c t K e y & g t ; & l t ; D i a g r a m O b j e c t K e y & g t ; & l t ; K e y & g t ; L i n k s \ & a m p ; l t ; C o l u m n s \ S u m a   d e   C o d i g o   i n t e r n o   m e t a & a m p ; g t ; - & a m p ; l t ; M e a s u r e s \ C o d i g o   i n t e r n o   m e t a & a m p ; g t ; \ M E A S U R E & l t ; / K e y & g t ; & l t ; / D i a g r a m O b j e c t K e y & g t ; & l t ; D i a g r a m O b j e c t K e y & g t ; & l t ; K e y & g t ; L i n k s \ & a m p ; l t ; C o l u m n s \ S u m a   d e   %   A v a n c e   $   P D D & a m p ; g t ; - & a m p ; l t ; M e a s u r e s \ %   A v a n c e   $   P D D & a m p ; g t ; & l t ; / K e y & g t ; & l t ; / D i a g r a m O b j e c t K e y & g t ; & l t ; D i a g r a m O b j e c t K e y & g t ; & l t ; K e y & g t ; L i n k s \ & a m p ; l t ; C o l u m n s \ S u m a   d e   %   A v a n c e   $   P D D & a m p ; g t ; - & a m p ; l t ; M e a s u r e s \ %   A v a n c e   $   P D D & a m p ; g t ; \ C O L U M N & l t ; / K e y & g t ; & l t ; / D i a g r a m O b j e c t K e y & g t ; & l t ; D i a g r a m O b j e c t K e y & g t ; & l t ; K e y & g t ; L i n k s \ & a m p ; l t ; C o l u m n s \ S u m a   d e   %   A v a n c e   $   P D D & a m p ; g t ; - & a m p ; l t ; M e a s u r e s \ %   A v a n c e   $   P D D & a m p ; g t ; \ M E A S U R E & l t ; / K e y & g t ; & l t ; / D i a g r a m O b j e c t K e y & g t ; & l t ; D i a g r a m O b j e c t K e y & g t ; & l t ; K e y & g t ; L i n k s \ & a m p ; l t ; C o l u m n s \ R e c u e n t o   d e   %   A v a n c e   P D D & a m p ; g t ; - & a m p ; l t ; M e a s u r e s \ %   A v a n c e   P D D & a m p ; g t ; & l t ; / K e y & g t ; & l t ; / D i a g r a m O b j e c t K e y & g t ; & l t ; D i a g r a m O b j e c t K e y & g t ; & l t ; K e y & g t ; L i n k s \ & a m p ; l t ; C o l u m n s \ R e c u e n t o   d e   %   A v a n c e   P D D & a m p ; g t ; - & a m p ; l t ; M e a s u r e s \ %   A v a n c e   P D D & a m p ; g t ; \ C O L U M N & l t ; / K e y & g t ; & l t ; / D i a g r a m O b j e c t K e y & g t ; & l t ; D i a g r a m O b j e c t K e y & g t ; & l t ; K e y & g t ; L i n k s \ & a m p ; l t ; C o l u m n s \ R e c u e n t o   d e   %   A v a n c e   P D D & a m p ; g t ; - & a m p ; l t ; M e a s u r e s \ %   A v a n c e   P D D & a m p ; g t ; \ M E A S U R E & l t ; / K e y & g t ; & l t ; / D i a g r a m O b j e c t K e y & g t ; & l t ; D i a g r a m O b j e c t K e y & g t ; & l t ; K e y & g t ; L i n k s \ & a m p ; l t ; C o l u m n s \ R e c u e n t o   d e   M a g n i t u d   e j e c u t a d a   P D D & a m p ; g t ; - & a m p ; l t ; M e a s u r e s \ M a g n i t u d   e j e c u t a d a   P D D & a m p ; g t ; & l t ; / K e y & g t ; & l t ; / D i a g r a m O b j e c t K e y & g t ; & l t ; D i a g r a m O b j e c t K e y & g t ; & l t ; K e y & g t ; L i n k s \ & a m p ; l t ; C o l u m n s \ R e c u e n t o   d e   M a g n i t u d   e j e c u t a d a   P D D & a m p ; g t ; - & a m p ; l t ; M e a s u r e s \ M a g n i t u d   e j e c u t a d a   P D D & a m p ; g t ; \ C O L U M N & l t ; / K e y & g t ; & l t ; / D i a g r a m O b j e c t K e y & g t ; & l t ; D i a g r a m O b j e c t K e y & g t ; & l t ; K e y & g t ; L i n k s \ & a m p ; l t ; C o l u m n s \ R e c u e n t o   d e   M a g n i t u d   e j e c u t a d a   P D D & a m p ; g t ; - & a m p ; l t ; M e a s u r e s \ M a g n i t u d   e j e c u t a d a   P D D & a m p ; g t ; \ M E A S U R E & l t ; / K e y & g t ; & l t ; / D i a g r a m O b j e c t K e y & g t ; & l t ; D i a g r a m O b j e c t K e y & g t ; & l t ; K e y & g t ; L i n k s \ & a m p ; l t ; C o l u m n s \ S u m a   d e   %   A v a n c e   P D D & a m p ; g t ; - & a m p ; l t ; M e a s u r e s \ %   A v a n c e   P D D & a m p ; g t ; & l t ; / K e y & g t ; & l t ; / D i a g r a m O b j e c t K e y & g t ; & l t ; D i a g r a m O b j e c t K e y & g t ; & l t ; K e y & g t ; L i n k s \ & a m p ; l t ; C o l u m n s \ S u m a   d e   %   A v a n c e   P D D & a m p ; g t ; - & a m p ; l t ; M e a s u r e s \ %   A v a n c e   P D D & a m p ; g t ; \ C O L U M N & l t ; / K e y & g t ; & l t ; / D i a g r a m O b j e c t K e y & g t ; & l t ; D i a g r a m O b j e c t K e y & g t ; & l t ; K e y & g t ; L i n k s \ & a m p ; l t ; C o l u m n s \ S u m a   d e   %   A v a n c e   P D D & a m p ; g t ; - & a m p ; l t ; M e a s u r e s \ %   A v a n c e   P D D & a m p ; g t ; \ M E A S U R E & l t ; / K e y & g t ; & l t ; / D i a g r a m O b j e c t K e y & g t ; & l t ; D i a g r a m O b j e c t K e y & g t ; & l t ; K e y & g t ; L i n k s \ & a m p ; l t ; C o l u m n s \ R e c u e n t o   d e   T i p o   a n u a l i z a c i � n & a m p ; g t ; - & a m p ; l t ; M e a s u r e s \ T i p o   a n u a l i z a c i � n & a m p ; g t ; & l t ; / K e y & g t ; & l t ; / D i a g r a m O b j e c t K e y & g t ; & l t ; D i a g r a m O b j e c t K e y & g t ; & l t ; K e y & g t ; L i n k s \ & a m p ; l t ; C o l u m n s \ R e c u e n t o   d e   T i p o   a n u a l i z a c i � n & a m p ; g t ; - & a m p ; l t ; M e a s u r e s \ T i p o   a n u a l i z a c i � n & a m p ; g t ; \ C O L U M N & l t ; / K e y & g t ; & l t ; / D i a g r a m O b j e c t K e y & g t ; & l t ; D i a g r a m O b j e c t K e y & g t ; & l t ; K e y & g t ; L i n k s \ & a m p ; l t ; C o l u m n s \ R e c u e n t o   d e   T i p o   a n u a l i z a c i � n & a m p ; g t ; - & a m p ; l t ; M e a s u r e s \ T i p o   a n u a l i z a c i � n & a m p ; g t ; \ M E A S U R E & l t ; / K e y & g t ; & l t ; / D i a g r a m O b j e c t K e y & g t ; & l t ; D i a g r a m O b j e c t K e y & g t ; & l t ; K e y & g t ; L i n k s \ & a m p ; l t ; C o l u m n s \ S u m a   d e   $   p r o g r a m a d o s   2 0 1 6   2 & a m p ; g t ; - & a m p ; l t ; M e a s u r e s \ $   p r o g r a m a d o s   2 0 1 6 & a m p ; g t ; & l t ; / K e y & g t ; & l t ; / D i a g r a m O b j e c t K e y & g t ; & l t ; D i a g r a m O b j e c t K e y & g t ; & l t ; K e y & g t ; L i n k s \ & a m p ; l t ; C o l u m n s \ S u m a   d e   $   p r o g r a m a d o s   2 0 1 6   2 & a m p ; g t ; - & a m p ; l t ; M e a s u r e s \ $   p r o g r a m a d o s   2 0 1 6 & a m p ; g t ; \ C O L U M N & l t ; / K e y & g t ; & l t ; / D i a g r a m O b j e c t K e y & g t ; & l t ; D i a g r a m O b j e c t K e y & g t ; & l t ; K e y & g t ; L i n k s \ & a m p ; l t ; C o l u m n s \ S u m a   d e   $   p r o g r a m a d o s   2 0 1 6   2 & a m p ; g t ; - & a m p ; l t ; M e a s u r e s \ $   p r o g r a m a d o s   2 0 1 6 & a m p ; g t ; \ M E A S U R E & l t ; / K e y & g t ; & l t ; / D i a g r a m O b j e c t K e y & g t ; & l t ; D i a g r a m O b j e c t K e y & g t ; & l t ; K e y & g t ; L i n k s \ & a m p ; l t ; C o l u m n s \ S u m a   d e   $   e j e c u t a d o s   2 0 1 6   2 & a m p ; g t ; - & a m p ; l t ; M e a s u r e s \ $   e j e c u t a d o s   2 0 1 6 & a m p ; g t ; & l t ; / K e y & g t ; & l t ; / D i a g r a m O b j e c t K e y & g t ; & l t ; D i a g r a m O b j e c t K e y & g t ; & l t ; K e y & g t ; L i n k s \ & a m p ; l t ; C o l u m n s \ S u m a   d e   $   e j e c u t a d o s   2 0 1 6   2 & a m p ; g t ; - & a m p ; l t ; M e a s u r e s \ $   e j e c u t a d o s   2 0 1 6 & a m p ; g t ; \ C O L U M N & l t ; / K e y & g t ; & l t ; / D i a g r a m O b j e c t K e y & g t ; & l t ; D i a g r a m O b j e c t K e y & g t ; & l t ; K e y & g t ; L i n k s \ & a m p ; l t ; C o l u m n s \ S u m a   d e   $   e j e c u t a d o s   2 0 1 6   2 & a m p ; g t ; - & a m p ; l t ; M e a s u r e s \ $   e j e c u t a d o s   2 0 1 6 & a m p ; g t ; \ M E A S U R E & l t ; / K e y & g t ; & l t ; / D i a g r a m O b j e c t K e y & g t ; & l t ; D i a g r a m O b j e c t K e y & g t ; & l t ; K e y & g t ; L i n k s \ & a m p ; l t ; C o l u m n s \ S u m a   d e   %   A v a n c e   $   2 0 1 6 & a m p ; g t ; - & a m p ; l t ; M e a s u r e s \ %   A v a n c e   $   2 0 1 6 & a m p ; g t ; & l t ; / K e y & g t ; & l t ; / D i a g r a m O b j e c t K e y & g t ; & l t ; D i a g r a m O b j e c t K e y & g t ; & l t ; K e y & g t ; L i n k s \ & a m p ; l t ; C o l u m n s \ S u m a   d e   %   A v a n c e   $   2 0 1 6 & a m p ; g t ; - & a m p ; l t ; M e a s u r e s \ %   A v a n c e   $   2 0 1 6 & a m p ; g t ; \ C O L U M N & l t ; / K e y & g t ; & l t ; / D i a g r a m O b j e c t K e y & g t ; & l t ; D i a g r a m O b j e c t K e y & g t ; & l t ; K e y & g t ; L i n k s \ & a m p ; l t ; C o l u m n s \ S u m a   d e   %   A v a n c e   $   2 0 1 6 & a m p ; g t ; - & a m p ; l t ; M e a s u r e s \ %   A v a n c e   $   2 0 1 6 & a m p ; g t ; \ M E A S U R E & l t ; / K e y & g t ; & l t ; / D i a g r a m O b j e c t K e y & g t ; & l t ; D i a g r a m O b j e c t K e y & g t ; & l t ; K e y & g t ; L i n k s \ & a m p ; l t ; C o l u m n s \ S u m a   d e   $   p r o g r a m a d o s   2 0 1 7   2 & a m p ; g t ; - & a m p ; l t ; M e a s u r e s \ $   p r o g r a m a d o s   2 0 1 7 & a m p ; g t ; & l t ; / K e y & g t ; & l t ; / D i a g r a m O b j e c t K e y & g t ; & l t ; D i a g r a m O b j e c t K e y & g t ; & l t ; K e y & g t ; L i n k s \ & a m p ; l t ; C o l u m n s \ S u m a   d e   $   p r o g r a m a d o s   2 0 1 7   2 & a m p ; g t ; - & a m p ; l t ; M e a s u r e s \ $   p r o g r a m a d o s   2 0 1 7 & a m p ; g t ; \ C O L U M N & l t ; / K e y & g t ; & l t ; / D i a g r a m O b j e c t K e y & g t ; & l t ; D i a g r a m O b j e c t K e y & g t ; & l t ; K e y & g t ; L i n k s \ & a m p ; l t ; C o l u m n s \ S u m a   d e   $   p r o g r a m a d o s   2 0 1 7   2 & a m p ; g t ; - & a m p ; l t ; M e a s u r e s \ $   p r o g r a m a d o s   2 0 1 7 & a m p ; g t ; \ M E A S U R E & l t ; / K e y & g t ; & l t ; / D i a g r a m O b j e c t K e y & g t ; & l t ; D i a g r a m O b j e c t K e y & g t ; & l t ; K e y & g t ; L i n k s \ & a m p ; l t ; C o l u m n s \ S u m a   d e   $   e j e c u t a d o s   2 0 1 7   2 & a m p ; g t ; - & a m p ; l t ; M e a s u r e s \ $   e j e c u t a d o s   2 0 1 7 & a m p ; g t ; & l t ; / K e y & g t ; & l t ; / D i a g r a m O b j e c t K e y & g t ; & l t ; D i a g r a m O b j e c t K e y & g t ; & l t ; K e y & g t ; L i n k s \ & a m p ; l t ; C o l u m n s \ S u m a   d e   $   e j e c u t a d o s   2 0 1 7   2 & a m p ; g t ; - & a m p ; l t ; M e a s u r e s \ $   e j e c u t a d o s   2 0 1 7 & a m p ; g t ; \ C O L U M N & l t ; / K e y & g t ; & l t ; / D i a g r a m O b j e c t K e y & g t ; & l t ; D i a g r a m O b j e c t K e y & g t ; & l t ; K e y & g t ; L i n k s \ & a m p ; l t ; C o l u m n s \ S u m a   d e   $   e j e c u t a d o s   2 0 1 7   2 & a m p ; g t ; - & a m p ; l t ; M e a s u r e s \ $   e j e c u t a d o s   2 0 1 7 & a m p ; g t ; \ M E A S U R E & l t ; / K e y & g t ; & l t ; / D i a g r a m O b j e c t K e y & g t ; & l t ; D i a g r a m O b j e c t K e y & g t ; & l t ; K e y & g t ; L i n k s \ & a m p ; l t ; C o l u m n s \ S u m a   d e   %   A v a n c e   $   2 0 1 7 & a m p ; g t ; - & a m p ; l t ; M e a s u r e s \ %   A v a n c e   $   2 0 1 7 & a m p ; g t ; & l t ; / K e y & g t ; & l t ; / D i a g r a m O b j e c t K e y & g t ; & l t ; D i a g r a m O b j e c t K e y & g t ; & l t ; K e y & g t ; L i n k s \ & a m p ; l t ; C o l u m n s \ S u m a   d e   %   A v a n c e   $   2 0 1 7 & a m p ; g t ; - & a m p ; l t ; M e a s u r e s \ %   A v a n c e   $   2 0 1 7 & a m p ; g t ; \ C O L U M N & l t ; / K e y & g t ; & l t ; / D i a g r a m O b j e c t K e y & g t ; & l t ; D i a g r a m O b j e c t K e y & g t ; & l t ; K e y & g t ; L i n k s \ & a m p ; l t ; C o l u m n s \ S u m a   d e   %   A v a n c e   $   2 0 1 7 & a m p ; g t ; - & a m p ; l t ; M e a s u r e s \ %   A v a n c e   $   2 0 1 7 & a m p ; g t ; \ M E A S U R E & l t ; / K e y & g t ; & l t ; / D i a g r a m O b j e c t K e y & g t ; & l t ; D i a g r a m O b j e c t K e y & g t ; & l t ; K e y & g t ; L i n k s \ & a m p ; l t ; C o l u m n s \ S u m a   d e   $   p r o g r a m a d o s   2 0 1 8   2 & a m p ; g t ; - & a m p ; l t ; M e a s u r e s \ $   p r o g r a m a d o s   2 0 1 8 & a m p ; g t ; & l t ; / K e y & g t ; & l t ; / D i a g r a m O b j e c t K e y & g t ; & l t ; D i a g r a m O b j e c t K e y & g t ; & l t ; K e y & g t ; L i n k s \ & a m p ; l t ; C o l u m n s \ S u m a   d e   $   p r o g r a m a d o s   2 0 1 8   2 & a m p ; g t ; - & a m p ; l t ; M e a s u r e s \ $   p r o g r a m a d o s   2 0 1 8 & a m p ; g t ; \ C O L U M N & l t ; / K e y & g t ; & l t ; / D i a g r a m O b j e c t K e y & g t ; & l t ; D i a g r a m O b j e c t K e y & g t ; & l t ; K e y & g t ; L i n k s \ & a m p ; l t ; C o l u m n s \ S u m a   d e   $   p r o g r a m a d o s   2 0 1 8   2 & a m p ; g t ; - & a m p ; l t ; M e a s u r e s \ $   p r o g r a m a d o s   2 0 1 8 & a m p ; g t ; \ M E A S U R E & l t ; / K e y & g t ; & l t ; / D i a g r a m O b j e c t K e y & g t ; & l t ; D i a g r a m O b j e c t K e y & g t ; & l t ; K e y & g t ; L i n k s \ & a m p ; l t ; C o l u m n s \ S u m a   d e   $   e j e c u t a d o s   2 0 1 8   2 & a m p ; g t ; - & a m p ; l t ; M e a s u r e s \ $   e j e c u t a d o s   2 0 1 8 & a m p ; g t ; & l t ; / K e y & g t ; & l t ; / D i a g r a m O b j e c t K e y & g t ; & l t ; D i a g r a m O b j e c t K e y & g t ; & l t ; K e y & g t ; L i n k s \ & a m p ; l t ; C o l u m n s \ S u m a   d e   $   e j e c u t a d o s   2 0 1 8   2 & a m p ; g t ; - & a m p ; l t ; M e a s u r e s \ $   e j e c u t a d o s   2 0 1 8 & a m p ; g t ; \ C O L U M N & l t ; / K e y & g t ; & l t ; / D i a g r a m O b j e c t K e y & g t ; & l t ; D i a g r a m O b j e c t K e y & g t ; & l t ; K e y & g t ; L i n k s \ & a m p ; l t ; C o l u m n s \ S u m a   d e   $   e j e c u t a d o s   2 0 1 8   2 & a m p ; g t ; - & a m p ; l t ; M e a s u r e s \ $   e j e c u t a d o s   2 0 1 8 & a m p ; g t ; \ M E A S U R E & l t ; / K e y & g t ; & l t ; / D i a g r a m O b j e c t K e y & g t ; & l t ; D i a g r a m O b j e c t K e y & g t ; & l t ; K e y & g t ; L i n k s \ & a m p ; l t ; C o l u m n s \ S u m a   d e   %   A v a n c e   $   2 0 1 8 & a m p ; g t ; - & a m p ; l t ; M e a s u r e s \ %   A v a n c e   $   2 0 1 8 & a m p ; g t ; & l t ; / K e y & g t ; & l t ; / D i a g r a m O b j e c t K e y & g t ; & l t ; D i a g r a m O b j e c t K e y & g t ; & l t ; K e y & g t ; L i n k s \ & a m p ; l t ; C o l u m n s \ S u m a   d e   %   A v a n c e   $   2 0 1 8 & a m p ; g t ; - & a m p ; l t ; M e a s u r e s \ %   A v a n c e   $   2 0 1 8 & a m p ; g t ; \ C O L U M N & l t ; / K e y & g t ; & l t ; / D i a g r a m O b j e c t K e y & g t ; & l t ; D i a g r a m O b j e c t K e y & g t ; & l t ; K e y & g t ; L i n k s \ & a m p ; l t ; C o l u m n s \ S u m a   d e   %   A v a n c e   $   2 0 1 8 & a m p ; g t ; - & a m p ; l t ; M e a s u r e s \ %   A v a n c e   $   2 0 1 8 & a m p ; g t ; \ M E A S U R E & l t ; / K e y & g t ; & l t ; / D i a g r a m O b j e c t K e y & g t ; & l t ; D i a g r a m O b j e c t K e y & g t ; & l t ; K e y & g t ; L i n k s \ & a m p ; l t ; C o l u m n s \ S u m a   d e   $   p r o g r a m a d o s   2 0 1 9   2 & a m p ; g t ; - & a m p ; l t ; M e a s u r e s \ $   p r o g r a m a d o s   2 0 1 9 & a m p ; g t ; & l t ; / K e y & g t ; & l t ; / D i a g r a m O b j e c t K e y & g t ; & l t ; D i a g r a m O b j e c t K e y & g t ; & l t ; K e y & g t ; L i n k s \ & a m p ; l t ; C o l u m n s \ S u m a   d e   $   p r o g r a m a d o s   2 0 1 9   2 & a m p ; g t ; - & a m p ; l t ; M e a s u r e s \ $   p r o g r a m a d o s   2 0 1 9 & a m p ; g t ; \ C O L U M N & l t ; / K e y & g t ; & l t ; / D i a g r a m O b j e c t K e y & g t ; & l t ; D i a g r a m O b j e c t K e y & g t ; & l t ; K e y & g t ; L i n k s \ & a m p ; l t ; C o l u m n s \ S u m a   d e   $   p r o g r a m a d o s   2 0 1 9   2 & a m p ; g t ; - & a m p ; l t ; M e a s u r e s \ $   p r o g r a m a d o s   2 0 1 9 & a m p ; g t ; \ M E A S U R E & l t ; / K e y & g t ; & l t ; / D i a g r a m O b j e c t K e y & g t ; & l t ; D i a g r a m O b j e c t K e y & g t ; & l t ; K e y & g t ; L i n k s \ & a m p ; l t ; C o l u m n s \ S u m a   d e   $   e j e c u t a d o s   2 0 1 9   2 & a m p ; g t ; - & a m p ; l t ; M e a s u r e s \ $   e j e c u t a d o s   2 0 1 9 & a m p ; g t ; & l t ; / K e y & g t ; & l t ; / D i a g r a m O b j e c t K e y & g t ; & l t ; D i a g r a m O b j e c t K e y & g t ; & l t ; K e y & g t ; L i n k s \ & a m p ; l t ; C o l u m n s \ S u m a   d e   $   e j e c u t a d o s   2 0 1 9   2 & a m p ; g t ; - & a m p ; l t ; M e a s u r e s \ $   e j e c u t a d o s   2 0 1 9 & a m p ; g t ; \ C O L U M N & l t ; / K e y & g t ; & l t ; / D i a g r a m O b j e c t K e y & g t ; & l t ; D i a g r a m O b j e c t K e y & g t ; & l t ; K e y & g t ; L i n k s \ & a m p ; l t ; C o l u m n s \ S u m a   d e   $   e j e c u t a d o s   2 0 1 9   2 & a m p ; g t ; - & a m p ; l t ; M e a s u r e s \ $   e j e c u t a d o s   2 0 1 9 & a m p ; g t ; \ M E A S U R E & l t ; / K e y & g t ; & l t ; / D i a g r a m O b j e c t K e y & g t ; & l t ; D i a g r a m O b j e c t K e y & g t ; & l t ; K e y & g t ; L i n k s \ & a m p ; l t ; C o l u m n s \ S u m a   d e   %   A v a n c e   $   2 0 1 9 & a m p ; g t ; - & a m p ; l t ; M e a s u r e s \ %   A v a n c e   $   2 0 1 9 & a m p ; g t ; & l t ; / K e y & g t ; & l t ; / D i a g r a m O b j e c t K e y & g t ; & l t ; D i a g r a m O b j e c t K e y & g t ; & l t ; K e y & g t ; L i n k s \ & a m p ; l t ; C o l u m n s \ S u m a   d e   %   A v a n c e   $   2 0 1 9 & a m p ; g t ; - & a m p ; l t ; M e a s u r e s \ %   A v a n c e   $   2 0 1 9 & a m p ; g t ; \ C O L U M N & l t ; / K e y & g t ; & l t ; / D i a g r a m O b j e c t K e y & g t ; & l t ; D i a g r a m O b j e c t K e y & g t ; & l t ; K e y & g t ; L i n k s \ & a m p ; l t ; C o l u m n s \ S u m a   d e   %   A v a n c e   $   2 0 1 9 & a m p ; g t ; - & a m p ; l t ; M e a s u r e s \ %   A v a n c e   $   2 0 1 9 & a m p ; g t ; \ M E A S U R E & l t ; / K e y & g t ; & l t ; / D i a g r a m O b j e c t K e y & g t ; & l t ; D i a g r a m O b j e c t K e y & g t ; & l t ; K e y & g t ; L i n k s \ & a m p ; l t ; C o l u m n s \ S u m a   d e   $   p r o g r a m a d o s   2 0 2 0   2 & a m p ; g t ; - & a m p ; l t ; M e a s u r e s \ $   p r o g r a m a d o s   2 0 2 0 & a m p ; g t ; & l t ; / K e y & g t ; & l t ; / D i a g r a m O b j e c t K e y & g t ; & l t ; D i a g r a m O b j e c t K e y & g t ; & l t ; K e y & g t ; L i n k s \ & a m p ; l t ; C o l u m n s \ S u m a   d e   $   p r o g r a m a d o s   2 0 2 0   2 & a m p ; g t ; - & a m p ; l t ; M e a s u r e s \ $   p r o g r a m a d o s   2 0 2 0 & a m p ; g t ; \ C O L U M N & l t ; / K e y & g t ; & l t ; / D i a g r a m O b j e c t K e y & g t ; & l t ; D i a g r a m O b j e c t K e y & g t ; & l t ; K e y & g t ; L i n k s \ & a m p ; l t ; C o l u m n s \ S u m a   d e   $   p r o g r a m a d o s   2 0 2 0   2 & a m p ; g t ; - & a m p ; l t ; M e a s u r e s \ $   p r o g r a m a d o s   2 0 2 0 & a m p ; g t ; \ M E A S U R E & l t ; / K e y & g t ; & l t ; / D i a g r a m O b j e c t K e y & g t ; & l t ; D i a g r a m O b j e c t K e y & g t ; & l t ; K e y & g t ; L i n k s \ & a m p ; l t ; C o l u m n s \ S u m a   d e   $   e j e c u t a d o s   2 0 2 0   2 & a m p ; g t ; - & a m p ; l t ; M e a s u r e s \ $   e j e c u t a d o s   2 0 2 0 & a m p ; g t ; & l t ; / K e y & g t ; & l t ; / D i a g r a m O b j e c t K e y & g t ; & l t ; D i a g r a m O b j e c t K e y & g t ; & l t ; K e y & g t ; L i n k s \ & a m p ; l t ; C o l u m n s \ S u m a   d e   $   e j e c u t a d o s   2 0 2 0   2 & a m p ; g t ; - & a m p ; l t ; M e a s u r e s \ $   e j e c u t a d o s   2 0 2 0 & a m p ; g t ; \ C O L U M N & l t ; / K e y & g t ; & l t ; / D i a g r a m O b j e c t K e y & g t ; & l t ; D i a g r a m O b j e c t K e y & g t ; & l t ; K e y & g t ; L i n k s \ & a m p ; l t ; C o l u m n s \ S u m a   d e   $   e j e c u t a d o s   2 0 2 0   2 & a m p ; g t ; - & a m p ; l t ; M e a s u r e s \ $   e j e c u t a d o s   2 0 2 0 & a m p ; g t ; \ M E A S U R E & l t ; / K e y & g t ; & l t ; / D i a g r a m O b j e c t K e y & g t ; & l t ; D i a g r a m O b j e c t K e y & g t ; & l t ; K e y & g t ; L i n k s \ & a m p ; l t ; C o l u m n s \ S u m a   d e   %   A v a n c e   $   2 0 2 0 & a m p ; g t ; - & a m p ; l t ; M e a s u r e s \ %   A v a n c e   $   2 0 2 0 & a m p ; g t ; & l t ; / K e y & g t ; & l t ; / D i a g r a m O b j e c t K e y & g t ; & l t ; D i a g r a m O b j e c t K e y & g t ; & l t ; K e y & g t ; L i n k s \ & a m p ; l t ; C o l u m n s \ S u m a   d e   %   A v a n c e   $   2 0 2 0 & a m p ; g t ; - & a m p ; l t ; M e a s u r e s \ %   A v a n c e   $   2 0 2 0 & a m p ; g t ; \ C O L U M N & l t ; / K e y & g t ; & l t ; / D i a g r a m O b j e c t K e y & g t ; & l t ; D i a g r a m O b j e c t K e y & g t ; & l t ; K e y & g t ; L i n k s \ & a m p ; l t ; C o l u m n s \ S u m a   d e   %   A v a n c e   $   2 0 2 0 & a m p ; g t ; - & a m p ; l t ; M e a s u r e s \ %   A v a n c e   $   2 0 2 0 & a m p ; g t ; \ M E A S U R E & l t ; / K e y & g t ; & l t ; / D i a g r a m O b j e c t K e y & g t ; & l t ; D i a g r a m O b j e c t K e y & g t ; & l t ; K e y & g t ; L i n k s \ & a m p ; l t ; C o l u m n s \ S u m a   d e   $   p r o g r a m a d o s   P D D & a m p ; g t ; - & a m p ; l t ; M e a s u r e s \ $   p r o g r a m a d o s   P D D & a m p ; g t ; & l t ; / K e y & g t ; & l t ; / D i a g r a m O b j e c t K e y & g t ; & l t ; D i a g r a m O b j e c t K e y & g t ; & l t ; K e y & g t ; L i n k s \ & a m p ; l t ; C o l u m n s \ S u m a   d e   $   p r o g r a m a d o s   P D D & a m p ; g t ; - & a m p ; l t ; M e a s u r e s \ $   p r o g r a m a d o s   P D D & a m p ; g t ; \ C O L U M N & l t ; / K e y & g t ; & l t ; / D i a g r a m O b j e c t K e y & g t ; & l t ; D i a g r a m O b j e c t K e y & g t ; & l t ; K e y & g t ; L i n k s \ & a m p ; l t ; C o l u m n s \ S u m a   d e   $   p r o g r a m a d o s   P D D & a m p ; g t ; - & a m p ; l t ; M e a s u r e s \ $   p r o g r a m a d o s   P D D & a m p ; g t ; \ M E A S U R E & l t ; / K e y & g t ; & l t ; / D i a g r a m O b j e c t K e y & g t ; & l t ; D i a g r a m O b j e c t K e y & g t ; & l t ; K e y & g t ; L i n k s \ & a m p ; l t ; C o l u m n s \ S u m a   d e   $   e j e c u t a d o s   P D D & a m p ; g t ; - & a m p ; l t ; M e a s u r e s \ $   e j e c u t a d o s   P D D & a m p ; g t ; & l t ; / K e y & g t ; & l t ; / D i a g r a m O b j e c t K e y & g t ; & l t ; D i a g r a m O b j e c t K e y & g t ; & l t ; K e y & g t ; L i n k s \ & a m p ; l t ; C o l u m n s \ S u m a   d e   $   e j e c u t a d o s   P D D & a m p ; g t ; - & a m p ; l t ; M e a s u r e s \ $   e j e c u t a d o s   P D D & a m p ; g t ; \ C O L U M N & l t ; / K e y & g t ; & l t ; / D i a g r a m O b j e c t K e y & g t ; & l t ; D i a g r a m O b j e c t K e y & g t ; & l t ; K e y & g t ; L i n k s \ & a m p ; l t ; C o l u m n s \ S u m a   d e   $   e j e c u t a d o s   P D D & a m p ; g t ; - & a m p ; l t ; M e a s u r e s \ $   e j e c u t a d o s   P D D & a m p ; g t ; \ M E A S U R E & l t ; / K e y & g t ; & l t ; / D i a g r a m O b j e c t K e y & g t ; & l t ; D i a g r a m O b j e c t K e y & g t ; & l t ; K e y & g t ; L i n k s \ & a m p ; l t ; C o l u m n s \ S u m a   d e   M a g n i t u d   p r o g r a m a d a   P D D & a m p ; g t ; - & a m p ; l t ; M e a s u r e s \ M a g n i t u d   p r o g r a m a d a   P D D & a m p ; g t ; & l t ; / K e y & g t ; & l t ; / D i a g r a m O b j e c t K e y & g t ; & l t ; D i a g r a m O b j e c t K e y & g t ; & l t ; K e y & g t ; L i n k s \ & a m p ; l t ; C o l u m n s \ S u m a   d e   M a g n i t u d   p r o g r a m a d a   P D D & a m p ; g t ; - & a m p ; l t ; M e a s u r e s \ M a g n i t u d   p r o g r a m a d a   P D D & a m p ; g t ; \ C O L U M N & l t ; / K e y & g t ; & l t ; / D i a g r a m O b j e c t K e y & g t ; & l t ; D i a g r a m O b j e c t K e y & g t ; & l t ; K e y & g t ; L i n k s \ & a m p ; l t ; C o l u m n s \ S u m a   d e   M a g n i t u d   p r o g r a m a d a   P D D & a m p ; g t ; - & a m p ; l t ; M e a s u r e s \ M a g n i t u d   p r o g r a m a d a   P D D & a m p ; g t ; \ M E A S U R E & l t ; / K e y & g t ; & l t ; / D i a g r a m O b j e c t K e y & g t ; & l t ; D i a g r a m O b j e c t K e y & g t ; & l t ; K e y & g t ; L i n k s \ & a m p ; l t ; C o l u m n s \ S u m a   d e   M a g n i t u d   e j e c u t a d a   P D D & a m p ; g t ; - & a m p ; l t ; M e a s u r e s \ M a g n i t u d   e j e c u t a d a   P D D & a m p ; g t ; & l t ; / K e y & g t ; & l t ; / D i a g r a m O b j e c t K e y & g t ; & l t ; D i a g r a m O b j e c t K e y & g t ; & l t ; K e y & g t ; L i n k s \ & a m p ; l t ; C o l u m n s \ S u m a   d e   M a g n i t u d   e j e c u t a d a   P D D & a m p ; g t ; - & a m p ; l t ; M e a s u r e s \ M a g n i t u d   e j e c u t a d a   P D D & a m p ; g t ; \ C O L U M N & l t ; / K e y & g t ; & l t ; / D i a g r a m O b j e c t K e y & g t ; & l t ; D i a g r a m O b j e c t K e y & g t ; & l t ; K e y & g t ; L i n k s \ & a m p ; l t ; C o l u m n s \ S u m a   d e   M a g n i t u d   e j e c u t a d a   P D D & a m p ; g t ; - & a m p ; l t ; M e a s u r e s \ M a g n i t u d   e j e c u t a d a   P D D & a m p ; g t ; \ M E A S U R E & l t ; / K e y & g t ; & l t ; / D i a g r a m O b j e c t K e y & g t ; & l t ; D i a g r a m O b j e c t K e y & g t ; & l t ; K e y & g t ; L i n k s \ & a m p ; l t ; C o l u m n s \ R e c u e n t o   d e   P r o y e c t o   d e   i n v e r s i � n & a m p ; g t ; - & a m p ; l t ; M e a s u r e s \ P r o y e c t o   d e   i n v e r s i � n & a m p ; g t ; & l t ; / K e y & g t ; & l t ; / D i a g r a m O b j e c t K e y & g t ; & l t ; D i a g r a m O b j e c t K e y & g t ; & l t ; K e y & g t ; L i n k s \ & a m p ; l t ; C o l u m n s \ R e c u e n t o   d e   P r o y e c t o   d e   i n v e r s i � n & a m p ; g t ; - & a m p ; l t ; M e a s u r e s \ P r o y e c t o   d e   i n v e r s i � n & a m p ; g t ; \ C O L U M N & l t ; / K e y & g t ; & l t ; / D i a g r a m O b j e c t K e y & g t ; & l t ; D i a g r a m O b j e c t K e y & g t ; & l t ; K e y & g t ; L i n k s \ & a m p ; l t ; C o l u m n s \ R e c u e n t o   d e   P r o y e c t o   d e   i n v e r s i � n & a m p ; g t ; - & a m p ; l t ; M e a s u r e s \ P r o y e c t o   d e   i n v e r s i � n & a m p ; g t ; \ M E A S U R E & l t ; / K e y & g t ; & l t ; / D i a g r a m O b j e c t K e y & g t ; & l t ; D i a g r a m O b j e c t K e y & g t ; & l t ; K e y & g t ; L i n k s \ & a m p ; l t ; C o l u m n s \ S u m a   d e   C o d i g o   p r o y e c t o   i n v e r s i � n & a m p ; g t ; - & a m p ; l t ; M e a s u r e s \ C o d i g o   p r o y e c t o   i n v e r s i � n & a m p ; g t ; & l t ; / K e y & g t ; & l t ; / D i a g r a m O b j e c t K e y & g t ; & l t ; D i a g r a m O b j e c t K e y & g t ; & l t ; K e y & g t ; L i n k s \ & a m p ; l t ; C o l u m n s \ S u m a   d e   C o d i g o   p r o y e c t o   i n v e r s i � n & a m p ; g t ; - & a m p ; l t ; M e a s u r e s \ C o d i g o   p r o y e c t o   i n v e r s i � n & a m p ; g t ; \ C O L U M N & l t ; / K e y & g t ; & l t ; / D i a g r a m O b j e c t K e y & g t ; & l t ; D i a g r a m O b j e c t K e y & g t ; & l t ; K e y & g t ; L i n k s \ & a m p ; l t ; C o l u m n s \ S u m a   d e   C o d i g o   p r o y e c t o   i n v e r s i � n & a m p ; g t ; - & a m p ; l t ; M e a s u r e s \ C o d i g o   p r o y e c t o   i n v e r s i � n & a m p ; g t ; \ M E A S U R E & l t ; / K e y & g t ; & l t ; / D i a g r a m O b j e c t K e y & g t ; & l t ; D i a g r a m O b j e c t K e y & g t ; & l t ; K e y & g t ; L i n k s \ & a m p ; l t ; C o l u m n s \ S u m a   d e   C o d   M e t a   P r o d u c t o   2 & a m p ; g t ; - & a m p ; l t ; M e a s u r e s \ C o d   M e t a   P r o d u c t o & a m p ; g t ; & l t ; / K e y & g t ; & l t ; / D i a g r a m O b j e c t K e y & g t ; & l t ; D i a g r a m O b j e c t K e y & g t ; & l t ; K e y & g t ; L i n k s \ & a m p ; l t ; C o l u m n s \ S u m a   d e   C o d   M e t a   P r o d u c t o   2 & a m p ; g t ; - & a m p ; l t ; M e a s u r e s \ C o d   M e t a   P r o d u c t o & a m p ; g t ; \ C O L U M N & l t ; / K e y & g t ; & l t ; / D i a g r a m O b j e c t K e y & g t ; & l t ; D i a g r a m O b j e c t K e y & g t ; & l t ; K e y & g t ; L i n k s \ & a m p ; l t ; C o l u m n s \ S u m a   d e   C o d   M e t a   P r o d u c t o   2 & a m p ; g t ; - & a m p ; l t ; M e a s u r e s \ C o d   M e t a   P r o d u c t o & a m p ; g t ; \ M E A S U R E & l t ; / K e y & g t ; & l t ; / D i a g r a m O b j e c t K e y & g t ; & l t ; D i a g r a m O b j e c t K e y & g t ; & l t ; K e y & g t ; L i n k s \ & a m p ; l t ; C o l u m n s \ S u m a   d e   C o d   P r o y e c t o   p r i o r i t a r i o & a m p ; g t ; - & a m p ; l t ; M e a s u r e s \ C o d   P r o y e c t o   p r i o r i t a r i o & a m p ; g t ; & l t ; / K e y & g t ; & l t ; / D i a g r a m O b j e c t K e y & g t ; & l t ; D i a g r a m O b j e c t K e y & g t ; & l t ; K e y & g t ; L i n k s \ & a m p ; l t ; C o l u m n s \ S u m a   d e   C o d   P r o y e c t o   p r i o r i t a r i o & a m p ; g t ; - & a m p ; l t ; M e a s u r e s \ C o d   P r o y e c t o   p r i o r i t a r i o & a m p ; g t ; \ C O L U M N & l t ; / K e y & g t ; & l t ; / D i a g r a m O b j e c t K e y & g t ; & l t ; D i a g r a m O b j e c t K e y & g t ; & l t ; K e y & g t ; L i n k s \ & a m p ; l t ; C o l u m n s \ S u m a   d e   C o d   P r o y e c t o   p r i o r i t a r i o & a m p ; g t ; - & a m p ; l t ; M e a s u r e s \ C o d   P r o y e c t o   p r i o r i t a r i o & a m p ; g t ; \ M E A S U R E & l t ; / K e y & g t ; & l t ; / D i a g r a m O b j e c t K e y & g t ; & l t ; D i a g r a m O b j e c t K e y & g t ; & l t ; K e y & g t ; L i n k s \ & a m p ; l t ; C o l u m n s \ P r o m e d i o   d e   M a g n i t u d   p r o g r a m a d a   2 0 1 6 & a m p ; g t ; - & a m p ; l t ; M e a s u r e s \ M a g n i t u d   p r o g r a m a d a   2 0 1 6 & a m p ; g t ; & l t ; / K e y & g t ; & l t ; / D i a g r a m O b j e c t K e y & g t ; & l t ; D i a g r a m O b j e c t K e y & g t ; & l t ; K e y & g t ; L i n k s \ & a m p ; l t ; C o l u m n s \ P r o m e d i o   d e   M a g n i t u d   p r o g r a m a d a   2 0 1 6 & a m p ; g t ; - & a m p ; l t ; M e a s u r e s \ M a g n i t u d   p r o g r a m a d a   2 0 1 6 & a m p ; g t ; \ C O L U M N & l t ; / K e y & g t ; & l t ; / D i a g r a m O b j e c t K e y & g t ; & l t ; D i a g r a m O b j e c t K e y & g t ; & l t ; K e y & g t ; L i n k s \ & a m p ; l t ; C o l u m n s \ P r o m e d i o   d e   M a g n i t u d   p r o g r a m a d a   2 0 1 6 & a m p ; g t ; - & a m p ; l t ; M e a s u r e s \ M a g n i t u d   p r o g r a m a d a   2 0 1 6 & a m p ; g t ; \ M E A S U R E & l t ; / K e y & g t ; & l t ; / D i a g r a m O b j e c t K e y & g t ; & l t ; D i a g r a m O b j e c t K e y & g t ; & l t ; K e y & g t ; L i n k s \ & a m p ; l t ; C o l u m n s \ P r o m e d i o   d e   M a g n i t u d   p r o g r a m a d a   2 0 1 9 & a m p ; g t ; - & a m p ; l t ; M e a s u r e s \ M a g n i t u d   p r o g r a m a d a   2 0 1 9 & a m p ; g t ; & l t ; / K e y & g t ; & l t ; / D i a g r a m O b j e c t K e y & g t ; & l t ; D i a g r a m O b j e c t K e y & g t ; & l t ; K e y & g t ; L i n k s \ & a m p ; l t ; C o l u m n s \ P r o m e d i o   d e   M a g n i t u d   p r o g r a m a d a   2 0 1 9 & a m p ; g t ; - & a m p ; l t ; M e a s u r e s \ M a g n i t u d   p r o g r a m a d a   2 0 1 9 & a m p ; g t ; \ C O L U M N & l t ; / K e y & g t ; & l t ; / D i a g r a m O b j e c t K e y & g t ; & l t ; D i a g r a m O b j e c t K e y & g t ; & l t ; K e y & g t ; L i n k s \ & a m p ; l t ; C o l u m n s \ P r o m e d i o   d e   M a g n i t u d   p r o g r a m a d a   2 0 1 9 & a m p ; g t ; - & a m p ; l t ; M e a s u r e s \ M a g n i t u d   p r o g r a m a d a   2 0 1 9 & a m p ; g t ; \ M E A S U R E & l t ; / K e y & g t ; & l t ; / D i a g r a m O b j e c t K e y & g t ; & l t ; D i a g r a m O b j e c t K e y & g t ; & l t ; K e y & g t ; L i n k s \ & a m p ; l t ; C o l u m n s \ P r o m e d i o   d e   M a g n i t u d   e j e c u t a d a   2 0 1 9 & a m p ; g t ; - & a m p ; l t ; M e a s u r e s \ M a g n i t u d   e j e c u t a d a   2 0 1 9 & a m p ; g t ; & l t ; / K e y & g t ; & l t ; / D i a g r a m O b j e c t K e y & g t ; & l t ; D i a g r a m O b j e c t K e y & g t ; & l t ; K e y & g t ; L i n k s \ & a m p ; l t ; C o l u m n s \ P r o m e d i o   d e   M a g n i t u d   e j e c u t a d a   2 0 1 9 & a m p ; g t ; - & a m p ; l t ; M e a s u r e s \ M a g n i t u d   e j e c u t a d a   2 0 1 9 & a m p ; g t ; \ C O L U M N & l t ; / K e y & g t ; & l t ; / D i a g r a m O b j e c t K e y & g t ; & l t ; D i a g r a m O b j e c t K e y & g t ; & l t ; K e y & g t ; L i n k s \ & a m p ; l t ; C o l u m n s \ P r o m e d i o   d e   M a g n i t u d   e j e c u t a d a   2 0 1 9 & a m p ; g t ; - & a m p ; l t ; M e a s u r e s \ M a g n i t u d   e j e c u t a d a   2 0 1 9 & a m p ; g t ; \ M E A S U R E & l t ; / K e y & g t ; & l t ; / D i a g r a m O b j e c t K e y & g t ; & l t ; D i a g r a m O b j e c t K e y & g t ; & l t ; K e y & g t ; L i n k s \ & a m p ; l t ; C o l u m n s \ P r o m e d i o   d e   M a g n i t u d   p r o g r a m a d a   2 0 2 0 & a m p ; g t ; - & a m p ; l t ; M e a s u r e s \ M a g n i t u d   p r o g r a m a d a   2 0 2 0 & a m p ; g t ; & l t ; / K e y & g t ; & l t ; / D i a g r a m O b j e c t K e y & g t ; & l t ; D i a g r a m O b j e c t K e y & g t ; & l t ; K e y & g t ; L i n k s \ & a m p ; l t ; C o l u m n s \ P r o m e d i o   d e   M a g n i t u d   p r o g r a m a d a   2 0 2 0 & a m p ; g t ; - & a m p ; l t ; M e a s u r e s \ M a g n i t u d   p r o g r a m a d a   2 0 2 0 & a m p ; g t ; \ C O L U M N & l t ; / K e y & g t ; & l t ; / D i a g r a m O b j e c t K e y & g t ; & l t ; D i a g r a m O b j e c t K e y & g t ; & l t ; K e y & g t ; L i n k s \ & a m p ; l t ; C o l u m n s \ P r o m e d i o   d e   M a g n i t u d   p r o g r a m a d a   2 0 2 0 & a m p ; g t ; - & a m p ; l t ; M e a s u r e s \ M a g n i t u d   p r o g r a m a d a   2 0 2 0 & a m p ; g t ; \ M E A S U R E & l t ; / K e y & g t ; & l t ; / D i a g r a m O b j e c t K e y & g t ; & l t ; D i a g r a m O b j e c t K e y & g t ; & l t ; K e y & g t ; L i n k s \ & a m p ; l t ; C o l u m n s \ P r o m e d i o   d e   M a g n i t u d   p r o g r a m a d a   P D D & a m p ; g t ; - & a m p ; l t ; M e a s u r e s \ M a g n i t u d   p r o g r a m a d a   P D D & a m p ; g t ; & l t ; / K e y & g t ; & l t ; / D i a g r a m O b j e c t K e y & g t ; & l t ; D i a g r a m O b j e c t K e y & g t ; & l t ; K e y & g t ; L i n k s \ & a m p ; l t ; C o l u m n s \ P r o m e d i o   d e   M a g n i t u d   p r o g r a m a d a   P D D & a m p ; g t ; - & a m p ; l t ; M e a s u r e s \ M a g n i t u d   p r o g r a m a d a   P D D & a m p ; g t ; \ C O L U M N & l t ; / K e y & g t ; & l t ; / D i a g r a m O b j e c t K e y & g t ; & l t ; D i a g r a m O b j e c t K e y & g t ; & l t ; K e y & g t ; L i n k s \ & a m p ; l t ; C o l u m n s \ P r o m e d i o   d e   M a g n i t u d   p r o g r a m a d a   P D D & a m p ; g t ; - & a m p ; l t ; M e a s u r e s \ M a g n i t u d   p r o g r a m a d a   P D D & a m p ; g t ; \ M E A S U R E & l t ; / K e y & g t ; & l t ; / D i a g r a m O b j e c t K e y & g t ; & l t ; D i a g r a m O b j e c t K e y & g t ; & l t ; K e y & g t ; L i n k s \ & a m p ; l t ; C o l u m n s \ P r o m e d i o   d e   M a g n i t u d   e j e c u t a d a   P D D & a m p ; g t ; - & a m p ; l t ; M e a s u r e s \ M a g n i t u d   e j e c u t a d a   P D D & a m p ; g t ; & l t ; / K e y & g t ; & l t ; / D i a g r a m O b j e c t K e y & g t ; & l t ; D i a g r a m O b j e c t K e y & g t ; & l t ; K e y & g t ; L i n k s \ & a m p ; l t ; C o l u m n s \ P r o m e d i o   d e   M a g n i t u d   e j e c u t a d a   P D D & a m p ; g t ; - & a m p ; l t ; M e a s u r e s \ M a g n i t u d   e j e c u t a d a   P D D & a m p ; g t ; \ C O L U M N & l t ; / K e y & g t ; & l t ; / D i a g r a m O b j e c t K e y & g t ; & l t ; D i a g r a m O b j e c t K e y & g t ; & l t ; K e y & g t ; L i n k s \ & a m p ; l t ; C o l u m n s \ P r o m e d i o   d e   M a g n i t u d   e j e c u t a d a   P D D & a m p ; g t ; - & a m p ; l t ; M e a s u r e s \ M a g n i t u d   e j e c u t a d a   P D D & a m p ; g t ; \ M E A S U R E & l t ; / K e y & g t ; & l t ; / D i a g r a m O b j e c t K e y & g t ; & l t ; D i a g r a m O b j e c t K e y & g t ; & l t ; K e y & g t ; L i n k s \ & a m p ; l t ; C o l u m n s \ P r o m e d i o   d e   %   A v a n c e   P D D & a m p ; g t ; - & a m p ; l t ; M e a s u r e s \ %   A v a n c e   P D D & a m p ; g t ; & l t ; / K e y & g t ; & l t ; / D i a g r a m O b j e c t K e y & g t ; & l t ; D i a g r a m O b j e c t K e y & g t ; & l t ; K e y & g t ; L i n k s \ & a m p ; l t ; C o l u m n s \ P r o m e d i o   d e   %   A v a n c e   P D D & a m p ; g t ; - & a m p ; l t ; M e a s u r e s \ %   A v a n c e   P D D & a m p ; g t ; \ C O L U M N & l t ; / K e y & g t ; & l t ; / D i a g r a m O b j e c t K e y & g t ; & l t ; D i a g r a m O b j e c t K e y & g t ; & l t ; K e y & g t ; L i n k s \ & a m p ; l t ; C o l u m n s \ P r o m e d i o   d e   %   A v a n c e   P D D & a m p ; g t ; - & a m p ; l t ; M e a s u r e s \ %   A v a n c e   P D D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 2 0 1 6 & l t ; / K e y & g t ; & l t ; / a : K e y & g t ; & l t ; a : V a l u e   i : t y p e = " M e a s u r e G r i d N o d e V i e w S t a t e " & g t ; & l t ; C o l u m n & g t ; 1 6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 2 0 1 6 \ T a g I n f o \ F � r m u l a & l t ; / K e y & g t ; & l t ; / a : K e y & g t ; & l t ; a : V a l u e 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 2 0 1 6 \ T a g I n f o \ V a l o r & l t ; / K e y & g t ; & l t ; / a : K e y & g t ; & l t ; a : V a l u e 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 2 0 1 6 & l t ; / K e y & g t ; & l t ; / a : K e y & g t ; & l t ; a : V a l u e   i : t y p e = " M e a s u r e G r i d N o d e V i e w S t a t e " & g t ; & l t ; C o l u m n & g t ; 1 7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 2 0 1 6 \ T a g I n f o \ F � r m u l a & l t ; / K e y & g t ; & l t ; / a : K e y & g t ; & l t ; a : V a l u e 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 2 0 1 6 \ T a g I n f o \ V a l o r & l t ; / K e y & g t ; & l t ; / a : K e y & g t ; & l t ; a : V a l u e 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 2 0 1 7 & l t ; / K e y & g t ; & l t ; / a : K e y & g t ; & l t ; a : V a l u e   i : t y p e = " M e a s u r e G r i d N o d e V i e w S t a t e " & g t ; & l t ; C o l u m n & g t ; 1 9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 2 0 1 7 \ T a g I n f o \ F � r m u l a & l t ; / K e y & g t ; & l t ; / a : K e y & g t ; & l t ; a : V a l u e 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 2 0 1 7 \ T a g I n f o \ V a l o r & l t ; / K e y & g t ; & l t ; / a : K e y & g t ; & l t ; a : V a l u e 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 2 0 1 7 & l t ; / K e y & g t ; & l t ; / a : K e y & g t ; & l t ; a : V a l u e   i : t y p e = " M e a s u r e G r i d N o d e V i e w S t a t e " & g t ; & l t ; C o l u m n & g t ; 2 0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 2 0 1 7 \ T a g I n f o \ F � r m u l a & l t ; / K e y & g t ; & l t ; / a : K e y & g t ; & l t ; a : V a l u e 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 2 0 1 7 \ T a g I n f o \ V a l o r & l t ; / K e y & g t ; & l t ; / a : K e y & g t ; & l t ; a : V a l u e 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 2 0 1 6 & l t ; / K e y & g t ; & l t ; / a : K e y & g t ; & l t ; a : V a l u e   i : t y p e = " M e a s u r e G r i d N o d e V i e w S t a t e " & g t ; & l t ; C o l u m n & g t ; 1 8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 2 0 1 6 \ T a g I n f o \ F � r m u l a & l t ; / K e y & g t ; & l t ; / a : K e y & g t ; & l t ; a : V a l u e 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 2 0 1 6 \ T a g I n f o \ V a l o r & l t ; / K e y & g t ; & l t ; / a : K e y & g t ; & l t ; a : V a l u e 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 2 0 1 7 & l t ; / K e y & g t ; & l t ; / a : K e y & g t ; & l t ; a : V a l u e   i : t y p e = " M e a s u r e G r i d N o d e V i e w S t a t e " & g t ; & l t ; C o l u m n & g t ; 2 1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 2 0 1 7 \ T a g I n f o \ F � r m u l a & l t ; / K e y & g t ; & l t ; / a : K e y & g t ; & l t ; a : V a l u e 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 2 0 1 7 \ T a g I n f o \ V a l o r & l t ; / K e y & g t ; & l t ; / a : K e y & g t ; & l t ; a : V a l u e 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 2 0 1 8 & l t ; / K e y & g t ; & l t ; / a : K e y & g t ; & l t ; a : V a l u e   i : t y p e = " M e a s u r e G r i d N o d e V i e w S t a t e " & g t ; & l t ; C o l u m n & g t ; 2 2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 2 0 1 8 \ T a g I n f o \ F � r m u l a & l t ; / K e y & g t ; & l t ; / a : K e y & g t ; & l t ; a : V a l u e 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 2 0 1 8 \ T a g I n f o \ V a l o r & l t ; / K e y & g t ; & l t ; / a : K e y & g t ; & l t ; a : V a l u e 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 2 0 1 8 & l t ; / K e y & g t ; & l t ; / a : K e y & g t ; & l t ; a : V a l u e   i : t y p e = " M e a s u r e G r i d N o d e V i e w S t a t e " & g t ; & l t ; C o l u m n & g t ; 2 3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 2 0 1 8 \ T a g I n f o \ F � r m u l a & l t ; / K e y & g t ; & l t ; / a : K e y & g t ; & l t ; a : V a l u e 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 2 0 1 8 \ T a g I n f o \ V a l o r & l t ; / K e y & g t ; & l t ; / a : K e y & g t ; & l t ; a : V a l u e 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 2 0 1 8 & l t ; / K e y & g t ; & l t ; / a : K e y & g t ; & l t ; a : V a l u e   i : t y p e = " M e a s u r e G r i d N o d e V i e w S t a t e " & g t ; & l t ; C o l u m n & g t ; 2 4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 2 0 1 8 \ T a g I n f o \ F � r m u l a & l t ; / K e y & g t ; & l t ; / a : K e y & g t ; & l t ; a : V a l u e 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 2 0 1 8 \ T a g I n f o \ V a l o r & l t ; / K e y & g t ; & l t ; / a : K e y & g t ; & l t ; a : V a l u e 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 2 0 1 9 & l t ; / K e y & g t ; & l t ; / a : K e y & g t ; & l t ; a : V a l u e   i : t y p e = " M e a s u r e G r i d N o d e V i e w S t a t e " & g t ; & l t ; C o l u m n & g t ; 2 5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 2 0 1 9 \ T a g I n f o \ F � r m u l a & l t ; / K e y & g t ; & l t ; / a : K e y & g t ; & l t ; a : V a l u e 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 2 0 1 9 \ T a g I n f o \ V a l o r & l t ; / K e y & g t ; & l t ; / a : K e y & g t ; & l t ; a : V a l u e 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 2 0 1 9 & l t ; / K e y & g t ; & l t ; / a : K e y & g t ; & l t ; a : V a l u e   i : t y p e = " M e a s u r e G r i d N o d e V i e w S t a t e " & g t ; & l t ; C o l u m n & g t ; 2 6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 2 0 1 9 \ T a g I n f o \ F � r m u l a & l t ; / K e y & g t ; & l t ; / a : K e y & g t ; & l t ; a : V a l u e 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 2 0 1 9 \ T a g I n f o \ V a l o r & l t ; / K e y & g t ; & l t ; / a : K e y & g t ; & l t ; a : V a l u e 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 2 0 1 9 & l t ; / K e y & g t ; & l t ; / a : K e y & g t ; & l t ; a : V a l u e   i : t y p e = " M e a s u r e G r i d N o d e V i e w S t a t e " & g t ; & l t ; C o l u m n & g t ; 2 7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 2 0 1 9 \ T a g I n f o \ F � r m u l a & l t ; / K e y & g t ; & l t ; / a : K e y & g t ; & l t ; a : V a l u e 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 2 0 1 9 \ T a g I n f o \ V a l o r & l t ; / K e y & g t ; & l t ; / a : K e y & g t ; & l t ; a : V a l u e 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 2 0 2 0 & l t ; / K e y & g t ; & l t ; / a : K e y & g t ; & l t ; a : V a l u e   i : t y p e = " M e a s u r e G r i d N o d e V i e w S t a t e " & g t ; & l t ; C o l u m n & g t ; 2 8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 2 0 2 0 \ T a g I n f o \ F � r m u l a & l t ; / K e y & g t ; & l t ; / a : K e y & g t ; & l t ; a : V a l u e 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 2 0 2 0 \ T a g I n f o \ V a l o r & l t ; / K e y & g t ; & l t ; / a : K e y & g t ; & l t ; a : V a l u e 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 2 0 2 0 & l t ; / K e y & g t ; & l t ; / a : K e y & g t ; & l t ; a : V a l u e   i : t y p e = " M e a s u r e G r i d N o d e V i e w S t a t e " & g t ; & l t ; C o l u m n & g t ; 2 9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 2 0 2 0 \ T a g I n f o \ F � r m u l a & l t ; / K e y & g t ; & l t ; / a : K e y & g t ; & l t ; a : V a l u e 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 2 0 2 0 \ T a g I n f o \ V a l o r & l t ; / K e y & g t ; & l t ; / a : K e y & g t ; & l t ; a : V a l u e 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 2 0 2 0 & l t ; / K e y & g t ; & l t ; / a : K e y & g t ; & l t ; a : V a l u e   i : t y p e = " M e a s u r e G r i d N o d e V i e w S t a t e " & g t ; & l t ; C o l u m n & g t ; 3 0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 2 0 2 0 \ T a g I n f o \ F � r m u l a & l t ; / K e y & g t ; & l t ; / a : K e y & g t ; & l t ; a : V a l u e 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 2 0 2 0 \ T a g I n f o \ V a l o r & l t ; / K e y & g t ; & l t ; / a : K e y & g t ; & l t ; a : V a l u e 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 M e t a   p r o y e c t o & l t ; / K e y & g t ; & l t ; / a : K e y & g t ; & l t ; a : V a l u e   i : t y p e = " M e a s u r e G r i d N o d e V i e w S t a t e " & g t ; & l t ; C o l u m n & g t ; 1 4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 M e t a   p r o y e c t o \ T a g I n f o \ F � r m u l a & l t ; / K e y & g t ; & l t ; / a : K e y & g t ; & l t ; a : V a l u e 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 M e t a   p r o y e c t o \ T a g I n f o \ V a l o r & l t ; / K e y & g t ; & l t ; / a : K e y & g t ; & l t ; a : V a l u e 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 C o d i g o   i n t e r n o   m e t a & l t ; / K e y & g t ; & l t ; / a : K e y & g t ; & l t ; a : V a l u e   i : t y p e = " M e a s u r e G r i d N o d e V i e w S t a t e " & g t ; & l t ; C o l u m n & g t ; 1 3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 C o d i g o   i n t e r n o   m e t a \ T a g I n f o \ F � r m u l a & l t ; / K e y & g t ; & l t ; / a : K e y & g t ; & l t ; a : V a l u e 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 C o d i g o   i n t e r n o   m e t a \ T a g I n f o \ V a l o r & l t ; / K e y & g t ; & l t ; / a : K e y & g t ; & l t ; a : V a l u e 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 P D D & l t ; / K e y & g t ; & l t ; / a : K e y & g t ; & l t ; a : V a l u e   i : t y p e = " M e a s u r e G r i d N o d e V i e w S t a t e " & g t ; & l t ; C o l u m n & g t ; 5 1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 P D D \ T a g I n f o \ F � r m u l a & l t ; / K e y & g t ; & l t ; / a : K e y & g t ; & l t ; a : V a l u e 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 P D D \ T a g I n f o \ V a l o r & l t ; / K e y & g t ; & l t ; / a : K e y & g t ; & l t ; a : V a l u e 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 %   A v a n c e   P D D & l t ; / K e y & g t ; & l t ; / a : K e y & g t ; & l t ; a : V a l u e   i : t y p e = " M e a s u r e G r i d N o d e V i e w S t a t e " & g t ; & l t ; C o l u m n & g t ; 3 3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 %   A v a n c e   P D D \ T a g I n f o \ F � r m u l a & l t ; / K e y & g t ; & l t ; / a : K e y & g t ; & l t ; a : V a l u e 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 %   A v a n c e   P D D \ T a g I n f o \ V a l o r & l t ; / K e y & g t ; & l t ; / a : K e y & g t ; & l t ; a : V a l u e 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 M a g n i t u d   e j e c u t a d a   P D D & l t ; / K e y & g t ; & l t ; / a : K e y & g t ; & l t ; a : V a l u e   i : t y p e = " M e a s u r e G r i d N o d e V i e w S t a t e " & g t ; & l t ; C o l u m n & g t ; 3 2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 M a g n i t u d   e j e c u t a d a   P D D \ T a g I n f o \ F � r m u l a & l t ; / K e y & g t ; & l t ; / a : K e y & g t ; & l t ; a : V a l u e 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 M a g n i t u d   e j e c u t a d a   P D D \ T a g I n f o \ V a l o r & l t ; / K e y & g t ; & l t ; / a : K e y & g t ; & l t ; a : V a l u e 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 P D D & l t ; / K e y & g t ; & l t ; / a : K e y & g t ; & l t ; a : V a l u e   i : t y p e = " M e a s u r e G r i d N o d e V i e w S t a t e " & g t ; & l t ; C o l u m n & g t ; 3 3 & l t ; / C o l u m n & g t ; & l t ; I s I n I n a c t i v e C o l u m n & g t ; t r u e & l t ; / I s I n I n a c t i v e C o l u m n & g t ; & l t ; L a y e d O u t & g t ; t r u e & l t ; / L a y e d O u t & g t ; & l t ; R o w & g t ; 1 & l t ; / R o w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 P D D \ T a g I n f o \ F � r m u l a & l t ; / K e y & g t ; & l t ; / a : K e y & g t ; & l t ; a : V a l u e 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 P D D \ T a g I n f o \ V a l o r & l t ; / K e y & g t ; & l t ; / a : K e y & g t ; & l t ; a : V a l u e 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 T i p o   a n u a l i z a c i � n & l t ; / K e y & g t ; & l t ; / a : K e y & g t ; & l t ; a : V a l u e   i : t y p e = " M e a s u r e G r i d N o d e V i e w S t a t e " & g t ; & l t ; C o l u m n & g t ; 5 2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 T i p o   a n u a l i z a c i � n \ T a g I n f o \ F � r m u l a & l t ; / K e y & g t ; & l t ; / a : K e y & g t ; & l t ; a : V a l u e 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 T i p o   a n u a l i z a c i � n \ T a g I n f o \ V a l o r & l t ; / K e y & g t ; & l t ; / a : K e y & g t ; & l t ; a : V a l u e 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 2 0 1 6   2 & l t ; / K e y & g t ; & l t ; / a : K e y & g t ; & l t ; a : V a l u e   i : t y p e = " M e a s u r e G r i d N o d e V i e w S t a t e " & g t ; & l t ; C o l u m n & g t ; 3 4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 2 0 1 6 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 2 0 1 6 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 2 0 1 6   2 & l t ; / K e y & g t ; & l t ; / a : K e y & g t ; & l t ; a : V a l u e   i : t y p e = " M e a s u r e G r i d N o d e V i e w S t a t e " & g t ; & l t ; C o l u m n & g t ; 3 5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 2 0 1 6 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 2 0 1 6 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 2 0 1 6 & l t ; / K e y & g t ; & l t ; / a : K e y & g t ; & l t ; a : V a l u e   i : t y p e = " M e a s u r e G r i d N o d e V i e w S t a t e " & g t ; & l t ; C o l u m n & g t ; 3 6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 2 0 1 6 \ T a g I n f o \ F � r m u l a & l t ; / K e y & g t ; & l t ; / a : K e y & g t ; & l t ; a : V a l u e 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 2 0 1 6 \ T a g I n f o \ V a l o r & l t ; / K e y & g t ; & l t ; / a : K e y & g t ; & l t ; a : V a l u e 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 2 0 1 7   2 & l t ; / K e y & g t ; & l t ; / a : K e y & g t ; & l t ; a : V a l u e   i : t y p e = " M e a s u r e G r i d N o d e V i e w S t a t e " & g t ; & l t ; C o l u m n & g t ; 3 7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 2 0 1 7 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 2 0 1 7 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 2 0 1 7   2 & l t ; / K e y & g t ; & l t ; / a : K e y & g t ; & l t ; a : V a l u e   i : t y p e = " M e a s u r e G r i d N o d e V i e w S t a t e " & g t ; & l t ; C o l u m n & g t ; 3 8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 2 0 1 7 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 2 0 1 7 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 2 0 1 7 & l t ; / K e y & g t ; & l t ; / a : K e y & g t ; & l t ; a : V a l u e   i : t y p e = " M e a s u r e G r i d N o d e V i e w S t a t e " & g t ; & l t ; C o l u m n & g t ; 3 9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 2 0 1 7 \ T a g I n f o \ F � r m u l a & l t ; / K e y & g t ; & l t ; / a : K e y & g t ; & l t ; a : V a l u e 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 2 0 1 7 \ T a g I n f o \ V a l o r & l t ; / K e y & g t ; & l t ; / a : K e y & g t ; & l t ; a : V a l u e 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 2 0 1 8   2 & l t ; / K e y & g t ; & l t ; / a : K e y & g t ; & l t ; a : V a l u e   i : t y p e = " M e a s u r e G r i d N o d e V i e w S t a t e " & g t ; & l t ; C o l u m n & g t ; 4 0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 2 0 1 8 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 2 0 1 8 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 2 0 1 8   2 & l t ; / K e y & g t ; & l t ; / a : K e y & g t ; & l t ; a : V a l u e   i : t y p e = " M e a s u r e G r i d N o d e V i e w S t a t e " & g t ; & l t ; C o l u m n & g t ; 4 1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 2 0 1 8 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 2 0 1 8 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 2 0 1 8 & l t ; / K e y & g t ; & l t ; / a : K e y & g t ; & l t ; a : V a l u e   i : t y p e = " M e a s u r e G r i d N o d e V i e w S t a t e " & g t ; & l t ; C o l u m n & g t ; 4 2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 2 0 1 8 \ T a g I n f o \ F � r m u l a & l t ; / K e y & g t ; & l t ; / a : K e y & g t ; & l t ; a : V a l u e 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 2 0 1 8 \ T a g I n f o \ V a l o r & l t ; / K e y & g t ; & l t ; / a : K e y & g t ; & l t ; a : V a l u e 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 2 0 1 9   2 & l t ; / K e y & g t ; & l t ; / a : K e y & g t ; & l t ; a : V a l u e   i : t y p e = " M e a s u r e G r i d N o d e V i e w S t a t e " & g t ; & l t ; C o l u m n & g t ; 4 3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 2 0 1 9 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 2 0 1 9 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 2 0 1 9   2 & l t ; / K e y & g t ; & l t ; / a : K e y & g t ; & l t ; a : V a l u e   i : t y p e = " M e a s u r e G r i d N o d e V i e w S t a t e " & g t ; & l t ; C o l u m n & g t ; 4 4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 2 0 1 9 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 2 0 1 9 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 2 0 1 9 & l t ; / K e y & g t ; & l t ; / a : K e y & g t ; & l t ; a : V a l u e   i : t y p e = " M e a s u r e G r i d N o d e V i e w S t a t e " & g t ; & l t ; C o l u m n & g t ; 4 5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 2 0 1 9 \ T a g I n f o \ F � r m u l a & l t ; / K e y & g t ; & l t ; / a : K e y & g t ; & l t ; a : V a l u e 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 2 0 1 9 \ T a g I n f o \ V a l o r & l t ; / K e y & g t ; & l t ; / a : K e y & g t ; & l t ; a : V a l u e 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 2 0 2 0   2 & l t ; / K e y & g t ; & l t ; / a : K e y & g t ; & l t ; a : V a l u e   i : t y p e = " M e a s u r e G r i d N o d e V i e w S t a t e " & g t ; & l t ; C o l u m n & g t ; 4 6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 2 0 2 0 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 2 0 2 0 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 2 0 2 0   2 & l t ; / K e y & g t ; & l t ; / a : K e y & g t ; & l t ; a : V a l u e   i : t y p e = " M e a s u r e G r i d N o d e V i e w S t a t e " & g t ; & l t ; C o l u m n & g t ; 4 7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 2 0 2 0 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 2 0 2 0 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 2 0 2 0 & l t ; / K e y & g t ; & l t ; / a : K e y & g t ; & l t ; a : V a l u e   i : t y p e = " M e a s u r e G r i d N o d e V i e w S t a t e " & g t ; & l t ; C o l u m n & g t ; 4 8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 2 0 2 0 \ T a g I n f o \ F � r m u l a & l t ; / K e y & g t ; & l t ; / a : K e y & g t ; & l t ; a : V a l u e 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 $   2 0 2 0 \ T a g I n f o \ V a l o r & l t ; / K e y & g t ; & l t ; / a : K e y & g t ; & l t ; a : V a l u e 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 P D D & l t ; / K e y & g t ; & l t ; / a : K e y & g t ; & l t ; a : V a l u e   i : t y p e = " M e a s u r e G r i d N o d e V i e w S t a t e " & g t ; & l t ; C o l u m n & g t ; 4 9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 P D D \ T a g I n f o \ F � r m u l a & l t ; / K e y & g t ; & l t ; / a : K e y & g t ; & l t ; a : V a l u e 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 P D D \ T a g I n f o \ V a l o r & l t ; / K e y & g t ; & l t ; / a : K e y & g t ; & l t ; a : V a l u e 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 P D D & l t ; / K e y & g t ; & l t ; / a : K e y & g t ; & l t ; a : V a l u e   i : t y p e = " M e a s u r e G r i d N o d e V i e w S t a t e " & g t ; & l t ; C o l u m n & g t ; 5 0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 P D D \ T a g I n f o \ F � r m u l a & l t ; / K e y & g t ; & l t ; / a : K e y & g t ; & l t ; a : V a l u e 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 P D D \ T a g I n f o \ V a l o r & l t ; / K e y & g t ; & l t ; / a : K e y & g t ; & l t ; a : V a l u e 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 P D D & l t ; / K e y & g t ; & l t ; / a : K e y & g t ; & l t ; a : V a l u e   i : t y p e = " M e a s u r e G r i d N o d e V i e w S t a t e " & g t ; & l t ; C o l u m n & g t ; 3 1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 P D D \ T a g I n f o \ F � r m u l a & l t ; / K e y & g t ; & l t ; / a : K e y & g t ; & l t ; a : V a l u e 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 p r o g r a m a d a   P D D \ T a g I n f o \ V a l o r & l t ; / K e y & g t ; & l t ; / a : K e y & g t ; & l t ; a : V a l u e 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 P D D & l t ; / K e y & g t ; & l t ; / a : K e y & g t ; & l t ; a : V a l u e   i : t y p e = " M e a s u r e G r i d N o d e V i e w S t a t e " & g t ; & l t ; C o l u m n & g t ; 3 2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 P D D \ T a g I n f o \ F � r m u l a & l t ; / K e y & g t ; & l t ; / a : K e y & g t ; & l t ; a : V a l u e 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 M a g n i t u d   e j e c u t a d a   P D D \ T a g I n f o \ V a l o r & l t ; / K e y & g t ; & l t ; / a : K e y & g t ; & l t ; a : V a l u e 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 P r o y e c t o   d e   i n v e r s i � n & l t ; / K e y & g t ; & l t ; / a : K e y & g t ; & l t ; a : V a l u e 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 P r o y e c t o   d e   i n v e r s i � n \ T a g I n f o \ F � r m u l a & l t ; / K e y & g t ; & l t ; / a : K e y & g t ; & l t ; a : V a l u e 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 P r o y e c t o   d e   i n v e r s i � n \ T a g I n f o \ V a l o r & l t ; / K e y & g t ; & l t ; / a : K e y & g t ; & l t ; a : V a l u e 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 C o d i g o   p r o y e c t o   i n v e r s i � n & l t ; / K e y & g t ; & l t ; / a : K e y & g t ; & l t ; a : V a l u e 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 C o d i g o   p r o y e c t o   i n v e r s i � n \ T a g I n f o \ F � r m u l a & l t ; / K e y & g t ; & l t ; / a : K e y & g t ; & l t ; a : V a l u e 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 C o d i g o   p r o y e c t o   i n v e r s i � n \ T a g I n f o \ V a l o r & l t ; / K e y & g t ; & l t ; / a : K e y & g t ; & l t ; a : V a l u e 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 M e t a   P r o d u c t o   2 & l t ; / K e y & g t ; & l t ; / a : K e y & g t ; & l t ; a : V a l u e   i : t y p e = " M e a s u r e G r i d N o d e V i e w S t a t e " & g t ; & l t ; C o l u m n & g t ; 9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 M e t a   P r o d u c t o 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 M e t a   P r o d u c t o 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 P r o y e c t o   p r i o r i t a r i o & l t ; / K e y & g t ; & l t ; / a : K e y & g t ; & l t ; a : V a l u e   i : t y p e = " M e a s u r e G r i d N o d e V i e w S t a t e " & g t ; & l t ; C o l u m n & g t ; 8 & l t ; / C o l u m n & g t ; & l t ; I s I n I n a c t i v e C o l u m n & g t ; t r u e & l t ; / I s I n I n a c t i v e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 P r o y e c t o   p r i o r i t a r i o \ T a g I n f o \ F � r m u l a & l t ; / K e y & g t ; & l t ; / a : K e y & g t ; & l t ; a : V a l u e 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 P r o y e c t o   p r i o r i t a r i o \ T a g I n f o \ V a l o r & l t ; / K e y & g t ; & l t ; / a : K e y & g t ; & l t ; a : V a l u e 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 p r o g r a m a d a   2 0 1 6 & l t ; / K e y & g t ; & l t ; / a : K e y & g t ; & l t ; a : V a l u e 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 p r o g r a m a d a   2 0 1 6 \ T a g I n f o \ F � r m u l a & l t ; / K e y & g t ; & l t ; / a : K e y & g t ; & l t ; a : V a l u e 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 p r o g r a m a d a   2 0 1 6 \ T a g I n f o \ V a l o r & l t ; / K e y & g t ; & l t ; / a : K e y & g t ; & l t ; a : V a l u e 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 p r o g r a m a d a   2 0 1 9 & l t ; / K e y & g t ; & l t ; / a : K e y & g t ; & l t ; a : V a l u e 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 p r o g r a m a d a   2 0 1 9 \ T a g I n f o \ F � r m u l a & l t ; / K e y & g t ; & l t ; / a : K e y & g t ; & l t ; a : V a l u e 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 p r o g r a m a d a   2 0 1 9 \ T a g I n f o \ V a l o r & l t ; / K e y & g t ; & l t ; / a : K e y & g t ; & l t ; a : V a l u e 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 e j e c u t a d a   2 0 1 9 & l t ; / K e y & g t ; & l t ; / a : K e y & g t ; & l t ; a : V a l u e 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 e j e c u t a d a   2 0 1 9 \ T a g I n f o \ F � r m u l a & l t ; / K e y & g t ; & l t ; / a : K e y & g t ; & l t ; a : V a l u e 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 e j e c u t a d a   2 0 1 9 \ T a g I n f o \ V a l o r & l t ; / K e y & g t ; & l t ; / a : K e y & g t ; & l t ; a : V a l u e 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 p r o g r a m a d a   2 0 2 0 & l t ; / K e y & g t ; & l t ; / a : K e y & g t ; & l t ; a : V a l u e 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 p r o g r a m a d a   2 0 2 0 \ T a g I n f o \ F � r m u l a & l t ; / K e y & g t ; & l t ; / a : K e y & g t ; & l t ; a : V a l u e 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 p r o g r a m a d a   2 0 2 0 \ T a g I n f o \ V a l o r & l t ; / K e y & g t ; & l t ; / a : K e y & g t ; & l t ; a : V a l u e 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 p r o g r a m a d a   P D D & l t ; / K e y & g t ; & l t ; / a : K e y & g t ; & l t ; a : V a l u e 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 p r o g r a m a d a   P D D \ T a g I n f o \ F � r m u l a & l t ; / K e y & g t ; & l t ; / a : K e y & g t ; & l t ; a : V a l u e 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 p r o g r a m a d a   P D D \ T a g I n f o \ V a l o r & l t ; / K e y & g t ; & l t ; / a : K e y & g t ; & l t ; a : V a l u e 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 e j e c u t a d a   P D D & l t ; / K e y & g t ; & l t ; / a : K e y & g t ; & l t ; a : V a l u e 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 e j e c u t a d a   P D D \ T a g I n f o \ F � r m u l a & l t ; / K e y & g t ; & l t ; / a : K e y & g t ; & l t ; a : V a l u e 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 M a g n i t u d   e j e c u t a d a   P D D \ T a g I n f o \ V a l o r & l t ; / K e y & g t ; & l t ; / a : K e y & g t ; & l t ; a : V a l u e 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 %   A v a n c e   P D D & l t ; / K e y & g t ; & l t ; / a : K e y & g t ; & l t ; a : V a l u e 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 %   A v a n c e   P D D \ T a g I n f o \ F � r m u l a & l t ; / K e y & g t ; & l t ; / a : K e y & g t ; & l t ; a : V a l u e 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m e d i o   d e   %   A v a n c e   P D D \ T a g I n f o \ V a l o r & l t ; / K e y & g t ; & l t ; / a : K e y & g t ; & l t ; a : V a l u e 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y _ i d _ r e p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y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 P l a n   d e   d e s a r r o l l o & l t ; / K e y & g t ; & l t ; / a : K e y & g t ; & l t ; a : V a l u e 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g e n c i a   r e p o r t e & l t ; / K e y & g t ; & l t ; / a : K e y & g t ; & l t ; a : V a l u e 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e r s i � n   p l a n   d e   a c c i � n & l t ; / K e y & g t ; & l t ; / a : K e y & g t ; & l t ; a : V a l u e 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 S e c t o r & l t ; / K e y & g t ; & l t ; / a : K e y & g t ; & l t ; a : V a l u e 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 E n t i d a d & l t ; / K e y & g t ; & l t ; / a : K e y & g t ; & l t ; a : V a l u e 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 i n t e r n o   p r o g r a m a & l t ; / K e y & g t ; & l t ; / a : K e y & g t ; & l t ; a : V a l u e 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 P r o y e c t o   p r i o r i t a r i o & l t ; / K e y & g t ; & l t ; / a : K e y & g t ; & l t ; a : V a l u e 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 M e t a   P r o d u c t o & l t ; / K e y & g t ; & l t ; / a : K e y & g t ; & l t ; a : V a l u e 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  p r o y e c t o   i n v e r s i � n & l t ; / K e y & g t ; & l t ; / a : K e y & g t ; & l t ; a : V a l u e 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y _ n 7 _ d i f e r e n t e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y e c t o   d e   i n v e r s i � n & l t ; / K e y & g t ; & l t ; / a : K e y & g t ; & l t ; a : V a l u e 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  i n t e r n o   m e t a & l t ; / K e y & g t ; & l t ; / a : K e y & g t ; & l t ; a : V a l u e 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p o   a n u a l i z a c i � n & l t ; / K e y & g t ; & l t ; / a : K e y & g t ; & l t ; a : V a l u e   i : t y p e = " M e a s u r e G r i d N o d e V i e w S t a t e " & g t ; & l t ; C o l u m n & g t ; 5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t a   p r o y e c t o & l t ; / K e y & g t ; & l t ; / a : K e y & g t ; & l t ; a : V a l u e 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t a d o   m e t a & l t ; / K e y & g t ; & l t ; / a : K e y & g t ; & l t ; a : V a l u e 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 p r o g r a m a d a   2 0 1 6 & l t ; / K e y & g t ; & l t ; / a : K e y & g t ; & l t ; a : V a l u e 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 e j e c u t a d a   2 0 1 6 & l t ; / K e y & g t ; & l t ; / a : K e y & g t ; & l t ; a : V a l u e 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 2 0 1 6 & l t ; / K e y & g t ; & l t ; / a : K e y & g t ; & l t ; a : V a l u e 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 p r o g r a m a d a   2 0 1 7 & l t ; / K e y & g t ; & l t ; / a : K e y & g t ; & l t ; a : V a l u e 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 e j e c u t a d a   2 0 1 7 & l t ; / K e y & g t ; & l t ; / a : K e y & g t ; & l t ; a : V a l u e 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 2 0 1 7 & l t ; / K e y & g t ; & l t ; / a : K e y & g t ; & l t ; a : V a l u e 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 p r o g r a m a d a   2 0 1 8 & l t ; / K e y & g t ; & l t ; / a : K e y & g t ; & l t ; a : V a l u e 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 e j e c u t a d a   2 0 1 8 & l t ; / K e y & g t ; & l t ; / a : K e y & g t ; & l t ; a : V a l u e 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 2 0 1 8 & l t ; / K e y & g t ; & l t ; / a : K e y & g t ; & l t ; a : V a l u e 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 p r o g r a m a d a   2 0 1 9 & l t ; / K e y & g t ; & l t ; / a : K e y & g t ; & l t ; a : V a l u e 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 e j e c u t a d a   2 0 1 9 & l t ; / K e y & g t ; & l t ; / a : K e y & g t ; & l t ; a : V a l u e 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 2 0 1 9 & l t ; / K e y & g t ; & l t ; / a : K e y & g t ; & l t ; a : V a l u e 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 p r o g r a m a d a   2 0 2 0 & l t ; / K e y & g t ; & l t ; / a : K e y & g t ; & l t ; a : V a l u e 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 e j e c u t a d a   2 0 2 0 & l t ; / K e y & g t ; & l t ; / a : K e y & g t ; & l t ; a : V a l u e 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 2 0 2 0 & l t ; / K e y & g t ; & l t ; / a : K e y & g t ; & l t ; a : V a l u e 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 p r o g r a m a d a   P D D & l t ; / K e y & g t ; & l t ; / a : K e y & g t ; & l t ; a : V a l u e 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 e j e c u t a d a   P D D & l t ; / K e y & g t ; & l t ; / a : K e y & g t ; & l t ; a : V a l u e 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 P D D & l t ; / K e y & g t ; & l t ; / a : K e y & g t ; & l t ; a : V a l u e 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 2 0 1 6 & l t ; / K e y & g t ; & l t ; / a : K e y & g t ; & l t ; a : V a l u e 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 2 0 1 6 & l t ; / K e y & g t ; & l t ; / a : K e y & g t ; & l t ; a : V a l u e 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 2 0 1 6 & l t ; / K e y & g t ; & l t ; / a : K e y & g t ; & l t ; a : V a l u e 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 2 0 1 7 & l t ; / K e y & g t ; & l t ; / a : K e y & g t ; & l t ; a : V a l u e 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 2 0 1 7 & l t ; / K e y & g t ; & l t ; / a : K e y & g t ; & l t ; a : V a l u e 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 2 0 1 7 & l t ; / K e y & g t ; & l t ; / a : K e y & g t ; & l t ; a : V a l u e 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 2 0 1 8 & l t ; / K e y & g t ; & l t ; / a : K e y & g t ; & l t ; a : V a l u e 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 2 0 1 8 & l t ; / K e y & g t ; & l t ; / a : K e y & g t ; & l t ; a : V a l u e 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 2 0 1 8 & l t ; / K e y & g t ; & l t ; / a : K e y & g t ; & l t ; a : V a l u e 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 2 0 1 9 & l t ; / K e y & g t ; & l t ; / a : K e y & g t ; & l t ; a : V a l u e 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 2 0 1 9 & l t ; / K e y & g t ; & l t ; / a : K e y & g t ; & l t ; a : V a l u e 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 2 0 1 9 & l t ; / K e y & g t ; & l t ; / a : K e y & g t ; & l t ; a : V a l u e 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 2 0 2 0 & l t ; / K e y & g t ; & l t ; / a : K e y & g t ; & l t ; a : V a l u e 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 2 0 2 0 & l t ; / K e y & g t ; & l t ; / a : K e y & g t ; & l t ; a : V a l u e   i : t y p e = " M e a s u r e G r i d N o d e V i e w S t a t e " & g t ; & l t ; C o l u m n & g t ; 4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 2 0 2 0 & l t ; / K e y & g t ; & l t ; / a : K e y & g t ; & l t ; a : V a l u e   i : t y p e = " M e a s u r e G r i d N o d e V i e w S t a t e " & g t ; & l t ; C o l u m n & g t ; 4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 P D D & l t ; / K e y & g t ; & l t ; / a : K e y & g t ; & l t ; a : V a l u e   i : t y p e = " M e a s u r e G r i d N o d e V i e w S t a t e " & g t ; & l t ; C o l u m n & g t ; 4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 P D D & l t ; / K e y & g t ; & l t ; / a : K e y & g t ; & l t ; a : V a l u e   i : t y p e = " M e a s u r e G r i d N o d e V i e w S t a t e " & g t ; & l t ; C o l u m n & g t ; 5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 P D D & l t ; / K e y & g t ; & l t ; / a : K e y & g t ; & l t ; a : V a l u e   i : t y p e = " M e a s u r e G r i d N o d e V i e w S t a t e " & g t ; & l t ; C o l u m n & g t ; 5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 2 0 1 6 & a m p ; g t ; - & a m p ; l t ; M e a s u r e s \ M a g n i t u d   p r o g r a m a d a   2 0 1 6 & a m p ; g t ; & l t ; / K e y & g t ; & l t ; / a : K e y & g t ; & l t ; a : V a l u e 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 2 0 1 6 & a m p ; g t ; - & a m p ; l t ; M e a s u r e s \ M a g n i t u d   p r o g r a m a d a   2 0 1 6 & a m p ; g t ; \ C O L U M N & l t ; / K e y & g t ; & l t ; / a : K e y & g t ; & l t ; a : V a l u e 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 2 0 1 6 & a m p ; g t ; - & a m p ; l t ; M e a s u r e s \ M a g n i t u d   p r o g r a m a d a   2 0 1 6 & a m p ; g t ; \ M E A S U R E & l t ; / K e y & g t ; & l t ; / a : K e y & g t ; & l t ; a : V a l u e 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 2 0 1 6 & a m p ; g t ; - & a m p ; l t ; M e a s u r e s \ M a g n i t u d   e j e c u t a d a   2 0 1 6 & a m p ; g t ; & l t ; / K e y & g t ; & l t ; / a : K e y & g t ; & l t ; a : V a l u e 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 2 0 1 6 & a m p ; g t ; - & a m p ; l t ; M e a s u r e s \ M a g n i t u d   e j e c u t a d a   2 0 1 6 & a m p ; g t ; \ C O L U M N & l t ; / K e y & g t ; & l t ; / a : K e y & g t ; & l t ; a : V a l u e 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 2 0 1 6 & a m p ; g t ; - & a m p ; l t ; M e a s u r e s \ M a g n i t u d   e j e c u t a d a   2 0 1 6 & a m p ; g t ; \ M E A S U R E & l t ; / K e y & g t ; & l t ; / a : K e y & g t ; & l t ; a : V a l u e 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 2 0 1 7 & a m p ; g t ; - & a m p ; l t ; M e a s u r e s \ M a g n i t u d   p r o g r a m a d a   2 0 1 7 & a m p ; g t ; & l t ; / K e y & g t ; & l t ; / a : K e y & g t ; & l t ; a : V a l u e 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 2 0 1 7 & a m p ; g t ; - & a m p ; l t ; M e a s u r e s \ M a g n i t u d   p r o g r a m a d a   2 0 1 7 & a m p ; g t ; \ C O L U M N & l t ; / K e y & g t ; & l t ; / a : K e y & g t ; & l t ; a : V a l u e 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 2 0 1 7 & a m p ; g t ; - & a m p ; l t ; M e a s u r e s \ M a g n i t u d   p r o g r a m a d a   2 0 1 7 & a m p ; g t ; \ M E A S U R E & l t ; / K e y & g t ; & l t ; / a : K e y & g t ; & l t ; a : V a l u e 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 2 0 1 7 & a m p ; g t ; - & a m p ; l t ; M e a s u r e s \ M a g n i t u d   e j e c u t a d a   2 0 1 7 & a m p ; g t ; & l t ; / K e y & g t ; & l t ; / a : K e y & g t ; & l t ; a : V a l u e 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 2 0 1 7 & a m p ; g t ; - & a m p ; l t ; M e a s u r e s \ M a g n i t u d   e j e c u t a d a   2 0 1 7 & a m p ; g t ; \ C O L U M N & l t ; / K e y & g t ; & l t ; / a : K e y & g t ; & l t ; a : V a l u e 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 2 0 1 7 & a m p ; g t ; - & a m p ; l t ; M e a s u r e s \ M a g n i t u d   e j e c u t a d a   2 0 1 7 & a m p ; g t ; \ M E A S U R E & l t ; / K e y & g t ; & l t ; / a : K e y & g t ; & l t ; a : V a l u e 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 2 0 1 6 & a m p ; g t ; - & a m p ; l t ; M e a s u r e s \ %   a v a n c e   2 0 1 6 & a m p ; g t ; & l t ; / K e y & g t ; & l t ; / a : K e y & g t ; & l t ; a : V a l u e 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 2 0 1 6 & a m p ; g t ; - & a m p ; l t ; M e a s u r e s \ %   a v a n c e   2 0 1 6 & a m p ; g t ; \ C O L U M N & l t ; / K e y & g t ; & l t ; / a : K e y & g t ; & l t ; a : V a l u e 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 2 0 1 6 & a m p ; g t ; - & a m p ; l t ; M e a s u r e s \ %   a v a n c e   2 0 1 6 & a m p ; g t ; \ M E A S U R E & l t ; / K e y & g t ; & l t ; / a : K e y & g t ; & l t ; a : V a l u e 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 2 0 1 7 & a m p ; g t ; - & a m p ; l t ; M e a s u r e s \ %   a v a n c e   2 0 1 7 & a m p ; g t ; & l t ; / K e y & g t ; & l t ; / a : K e y & g t ; & l t ; a : V a l u e 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 2 0 1 7 & a m p ; g t ; - & a m p ; l t ; M e a s u r e s \ %   a v a n c e   2 0 1 7 & a m p ; g t ; \ C O L U M N & l t ; / K e y & g t ; & l t ; / a : K e y & g t ; & l t ; a : V a l u e 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 2 0 1 7 & a m p ; g t ; - & a m p ; l t ; M e a s u r e s \ %   a v a n c e   2 0 1 7 & a m p ; g t ; \ M E A S U R E & l t ; / K e y & g t ; & l t ; / a : K e y & g t ; & l t ; a : V a l u e 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 2 0 1 8 & a m p ; g t ; - & a m p ; l t ; M e a s u r e s \ M a g n i t u d   p r o g r a m a d a   2 0 1 8 & a m p ; g t ; & l t ; / K e y & g t ; & l t ; / a : K e y & g t ; & l t ; a : V a l u e 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 2 0 1 8 & a m p ; g t ; - & a m p ; l t ; M e a s u r e s \ M a g n i t u d   p r o g r a m a d a   2 0 1 8 & a m p ; g t ; \ C O L U M N & l t ; / K e y & g t ; & l t ; / a : K e y & g t ; & l t ; a : V a l u e 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 2 0 1 8 & a m p ; g t ; - & a m p ; l t ; M e a s u r e s \ M a g n i t u d   p r o g r a m a d a   2 0 1 8 & a m p ; g t ; \ M E A S U R E & l t ; / K e y & g t ; & l t ; / a : K e y & g t ; & l t ; a : V a l u e 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 2 0 1 8 & a m p ; g t ; - & a m p ; l t ; M e a s u r e s \ M a g n i t u d   e j e c u t a d a   2 0 1 8 & a m p ; g t ; & l t ; / K e y & g t ; & l t ; / a : K e y & g t ; & l t ; a : V a l u e 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 2 0 1 8 & a m p ; g t ; - & a m p ; l t ; M e a s u r e s \ M a g n i t u d   e j e c u t a d a   2 0 1 8 & a m p ; g t ; \ C O L U M N & l t ; / K e y & g t ; & l t ; / a : K e y & g t ; & l t ; a : V a l u e 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 2 0 1 8 & a m p ; g t ; - & a m p ; l t ; M e a s u r e s \ M a g n i t u d   e j e c u t a d a   2 0 1 8 & a m p ; g t ; \ M E A S U R E & l t ; / K e y & g t ; & l t ; / a : K e y & g t ; & l t ; a : V a l u e 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 2 0 1 8 & a m p ; g t ; - & a m p ; l t ; M e a s u r e s \ %   a v a n c e   2 0 1 8 & a m p ; g t ; & l t ; / K e y & g t ; & l t ; / a : K e y & g t ; & l t ; a : V a l u e 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 2 0 1 8 & a m p ; g t ; - & a m p ; l t ; M e a s u r e s \ %   a v a n c e   2 0 1 8 & a m p ; g t ; \ C O L U M N & l t ; / K e y & g t ; & l t ; / a : K e y & g t ; & l t ; a : V a l u e 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 2 0 1 8 & a m p ; g t ; - & a m p ; l t ; M e a s u r e s \ %   a v a n c e   2 0 1 8 & a m p ; g t ; \ M E A S U R E & l t ; / K e y & g t ; & l t ; / a : K e y & g t ; & l t ; a : V a l u e 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 2 0 1 9 & a m p ; g t ; - & a m p ; l t ; M e a s u r e s \ M a g n i t u d   p r o g r a m a d a   2 0 1 9 & a m p ; g t ; & l t ; / K e y & g t ; & l t ; / a : K e y & g t ; & l t ; a : V a l u e 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 2 0 1 9 & a m p ; g t ; - & a m p ; l t ; M e a s u r e s \ M a g n i t u d   p r o g r a m a d a   2 0 1 9 & a m p ; g t ; \ C O L U M N & l t ; / K e y & g t ; & l t ; / a : K e y & g t ; & l t ; a : V a l u e 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 2 0 1 9 & a m p ; g t ; - & a m p ; l t ; M e a s u r e s \ M a g n i t u d   p r o g r a m a d a   2 0 1 9 & a m p ; g t ; \ M E A S U R E & l t ; / K e y & g t ; & l t ; / a : K e y & g t ; & l t ; a : V a l u e 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 2 0 1 9 & a m p ; g t ; - & a m p ; l t ; M e a s u r e s \ M a g n i t u d   e j e c u t a d a   2 0 1 9 & a m p ; g t ; & l t ; / K e y & g t ; & l t ; / a : K e y & g t ; & l t ; a : V a l u e 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 2 0 1 9 & a m p ; g t ; - & a m p ; l t ; M e a s u r e s \ M a g n i t u d   e j e c u t a d a   2 0 1 9 & a m p ; g t ; \ C O L U M N & l t ; / K e y & g t ; & l t ; / a : K e y & g t ; & l t ; a : V a l u e 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 2 0 1 9 & a m p ; g t ; - & a m p ; l t ; M e a s u r e s \ M a g n i t u d   e j e c u t a d a   2 0 1 9 & a m p ; g t ; \ M E A S U R E & l t ; / K e y & g t ; & l t ; / a : K e y & g t ; & l t ; a : V a l u e 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 2 0 1 9 & a m p ; g t ; - & a m p ; l t ; M e a s u r e s \ %   a v a n c e   2 0 1 9 & a m p ; g t ; & l t ; / K e y & g t ; & l t ; / a : K e y & g t ; & l t ; a : V a l u e 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 2 0 1 9 & a m p ; g t ; - & a m p ; l t ; M e a s u r e s \ %   a v a n c e   2 0 1 9 & a m p ; g t ; \ C O L U M N & l t ; / K e y & g t ; & l t ; / a : K e y & g t ; & l t ; a : V a l u e 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 2 0 1 9 & a m p ; g t ; - & a m p ; l t ; M e a s u r e s \ %   a v a n c e   2 0 1 9 & a m p ; g t ; \ M E A S U R E & l t ; / K e y & g t ; & l t ; / a : K e y & g t ; & l t ; a : V a l u e 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 2 0 2 0 & a m p ; g t ; - & a m p ; l t ; M e a s u r e s \ M a g n i t u d   p r o g r a m a d a   2 0 2 0 & a m p ; g t ; & l t ; / K e y & g t ; & l t ; / a : K e y & g t ; & l t ; a : V a l u e 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 2 0 2 0 & a m p ; g t ; - & a m p ; l t ; M e a s u r e s \ M a g n i t u d   p r o g r a m a d a   2 0 2 0 & a m p ; g t ; \ C O L U M N & l t ; / K e y & g t ; & l t ; / a : K e y & g t ; & l t ; a : V a l u e 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 2 0 2 0 & a m p ; g t ; - & a m p ; l t ; M e a s u r e s \ M a g n i t u d   p r o g r a m a d a   2 0 2 0 & a m p ; g t ; \ M E A S U R E & l t ; / K e y & g t ; & l t ; / a : K e y & g t ; & l t ; a : V a l u e 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 2 0 2 0 & a m p ; g t ; - & a m p ; l t ; M e a s u r e s \ M a g n i t u d   e j e c u t a d a   2 0 2 0 & a m p ; g t ; & l t ; / K e y & g t ; & l t ; / a : K e y & g t ; & l t ; a : V a l u e 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 2 0 2 0 & a m p ; g t ; - & a m p ; l t ; M e a s u r e s \ M a g n i t u d   e j e c u t a d a   2 0 2 0 & a m p ; g t ; \ C O L U M N & l t ; / K e y & g t ; & l t ; / a : K e y & g t ; & l t ; a : V a l u e 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 2 0 2 0 & a m p ; g t ; - & a m p ; l t ; M e a s u r e s \ M a g n i t u d   e j e c u t a d a   2 0 2 0 & a m p ; g t ; \ M E A S U R E & l t ; / K e y & g t ; & l t ; / a : K e y & g t ; & l t ; a : V a l u e 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 2 0 2 0 & a m p ; g t ; - & a m p ; l t ; M e a s u r e s \ %   a v a n c e   2 0 2 0 & a m p ; g t ; & l t ; / K e y & g t ; & l t ; / a : K e y & g t ; & l t ; a : V a l u e 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 2 0 2 0 & a m p ; g t ; - & a m p ; l t ; M e a s u r e s \ %   a v a n c e   2 0 2 0 & a m p ; g t ; \ C O L U M N & l t ; / K e y & g t ; & l t ; / a : K e y & g t ; & l t ; a : V a l u e 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 2 0 2 0 & a m p ; g t ; - & a m p ; l t ; M e a s u r e s \ %   a v a n c e   2 0 2 0 & a m p ; g t ; \ M E A S U R E & l t ; / K e y & g t ; & l t ; / a : K e y & g t ; & l t ; a : V a l u e 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 M e t a   p r o y e c t o & a m p ; g t ; - & a m p ; l t ; M e a s u r e s \ M e t a   p r o y e c t o & a m p ; g t ; & l t ; / K e y & g t ; & l t ; / a : K e y & g t ; & l t ; a : V a l u e 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 M e t a   p r o y e c t o & a m p ; g t ; - & a m p ; l t ; M e a s u r e s \ M e t a   p r o y e c t o & a m p ; g t ; \ C O L U M N & l t ; / K e y & g t ; & l t ; / a : K e y & g t ; & l t ; a : V a l u e 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 M e t a   p r o y e c t o & a m p ; g t ; - & a m p ; l t ; M e a s u r e s \ M e t a   p r o y e c t o & a m p ; g t ; \ M E A S U R E & l t ; / K e y & g t ; & l t ; / a : K e y & g t ; & l t ; a : V a l u e 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 C o d i g o   i n t e r n o   m e t a & a m p ; g t ; - & a m p ; l t ; M e a s u r e s \ C o d i g o   i n t e r n o   m e t a & a m p ; g t ; & l t ; / K e y & g t ; & l t ; / a : K e y & g t ; & l t ; a : V a l u e 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 C o d i g o   i n t e r n o   m e t a & a m p ; g t ; - & a m p ; l t ; M e a s u r e s \ C o d i g o   i n t e r n o   m e t a & a m p ; g t ; \ C O L U M N & l t ; / K e y & g t ; & l t ; / a : K e y & g t ; & l t ; a : V a l u e 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 C o d i g o   i n t e r n o   m e t a & a m p ; g t ; - & a m p ; l t ; M e a s u r e s \ C o d i g o   i n t e r n o   m e t a & a m p ; g t ; \ M E A S U R E & l t ; / K e y & g t ; & l t ; / a : K e y & g t ; & l t ; a : V a l u e 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 P D D & a m p ; g t ; - & a m p ; l t ; M e a s u r e s \ %   A v a n c e   $   P D D & a m p ; g t ; & l t ; / K e y & g t ; & l t ; / a : K e y & g t ; & l t ; a : V a l u e 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 P D D & a m p ; g t ; - & a m p ; l t ; M e a s u r e s \ %   A v a n c e   $   P D D & a m p ; g t ; \ C O L U M N & l t ; / K e y & g t ; & l t ; / a : K e y & g t ; & l t ; a : V a l u e 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 P D D & a m p ; g t ; - & a m p ; l t ; M e a s u r e s \ %   A v a n c e   $   P D D & a m p ; g t ; \ M E A S U R E & l t ; / K e y & g t ; & l t ; / a : K e y & g t ; & l t ; a : V a l u e 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 %   A v a n c e   P D D & a m p ; g t ; - & a m p ; l t ; M e a s u r e s \ %   A v a n c e   P D D & a m p ; g t ; & l t ; / K e y & g t ; & l t ; / a : K e y & g t ; & l t ; a : V a l u e 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 %   A v a n c e   P D D & a m p ; g t ; - & a m p ; l t ; M e a s u r e s \ %   A v a n c e   P D D & a m p ; g t ; \ C O L U M N & l t ; / K e y & g t ; & l t ; / a : K e y & g t ; & l t ; a : V a l u e 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 %   A v a n c e   P D D & a m p ; g t ; - & a m p ; l t ; M e a s u r e s \ %   A v a n c e   P D D & a m p ; g t ; \ M E A S U R E & l t ; / K e y & g t ; & l t ; / a : K e y & g t ; & l t ; a : V a l u e 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 M a g n i t u d   e j e c u t a d a   P D D & a m p ; g t ; - & a m p ; l t ; M e a s u r e s \ M a g n i t u d   e j e c u t a d a   P D D & a m p ; g t ; & l t ; / K e y & g t ; & l t ; / a : K e y & g t ; & l t ; a : V a l u e 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 M a g n i t u d   e j e c u t a d a   P D D & a m p ; g t ; - & a m p ; l t ; M e a s u r e s \ M a g n i t u d   e j e c u t a d a   P D D & a m p ; g t ; \ C O L U M N & l t ; / K e y & g t ; & l t ; / a : K e y & g t ; & l t ; a : V a l u e 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 M a g n i t u d   e j e c u t a d a   P D D & a m p ; g t ; - & a m p ; l t ; M e a s u r e s \ M a g n i t u d   e j e c u t a d a   P D D & a m p ; g t ; \ M E A S U R E & l t ; / K e y & g t ; & l t ; / a : K e y & g t ; & l t ; a : V a l u e 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 P D D & a m p ; g t ; - & a m p ; l t ; M e a s u r e s \ %   A v a n c e   P D D & a m p ; g t ; & l t ; / K e y & g t ; & l t ; / a : K e y & g t ; & l t ; a : V a l u e 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 P D D & a m p ; g t ; - & a m p ; l t ; M e a s u r e s \ %   A v a n c e   P D D & a m p ; g t ; \ C O L U M N & l t ; / K e y & g t ; & l t ; / a : K e y & g t ; & l t ; a : V a l u e 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 P D D & a m p ; g t ; - & a m p ; l t ; M e a s u r e s \ %   A v a n c e   P D D & a m p ; g t ; \ M E A S U R E & l t ; / K e y & g t ; & l t ; / a : K e y & g t ; & l t ; a : V a l u e 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 T i p o   a n u a l i z a c i � n & a m p ; g t ; - & a m p ; l t ; M e a s u r e s \ T i p o   a n u a l i z a c i � n & a m p ; g t ; & l t ; / K e y & g t ; & l t ; / a : K e y & g t ; & l t ; a : V a l u e 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 T i p o   a n u a l i z a c i � n & a m p ; g t ; - & a m p ; l t ; M e a s u r e s \ T i p o   a n u a l i z a c i � n & a m p ; g t ; \ C O L U M N & l t ; / K e y & g t ; & l t ; / a : K e y & g t ; & l t ; a : V a l u e 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 T i p o   a n u a l i z a c i � n & a m p ; g t ; - & a m p ; l t ; M e a s u r e s \ T i p o   a n u a l i z a c i � n & a m p ; g t ; \ M E A S U R E & l t ; / K e y & g t ; & l t ; / a : K e y & g t ; & l t ; a : V a l u e 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 2 0 1 6   2 & a m p ; g t ; - & a m p ; l t ; M e a s u r e s \ $   p r o g r a m a d o s   2 0 1 6 & a m p ; g t ; & l t ; / K e y & g t ; & l t ; / a : K e y & g t ; & l t ; a : V a l u e 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 2 0 1 6   2 & a m p ; g t ; - & a m p ; l t ; M e a s u r e s \ $   p r o g r a m a d o s   2 0 1 6 & a m p ; g t ; \ C O L U M N & l t ; / K e y & g t ; & l t ; / a : K e y & g t ; & l t ; a : V a l u e 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 2 0 1 6   2 & a m p ; g t ; - & a m p ; l t ; M e a s u r e s \ $   p r o g r a m a d o s   2 0 1 6 & a m p ; g t ; \ M E A S U R E & l t ; / K e y & g t ; & l t ; / a : K e y & g t ; & l t ; a : V a l u e 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 2 0 1 6   2 & a m p ; g t ; - & a m p ; l t ; M e a s u r e s \ $   e j e c u t a d o s   2 0 1 6 & a m p ; g t ; & l t ; / K e y & g t ; & l t ; / a : K e y & g t ; & l t ; a : V a l u e 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 2 0 1 6   2 & a m p ; g t ; - & a m p ; l t ; M e a s u r e s \ $   e j e c u t a d o s   2 0 1 6 & a m p ; g t ; \ C O L U M N & l t ; / K e y & g t ; & l t ; / a : K e y & g t ; & l t ; a : V a l u e 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 2 0 1 6   2 & a m p ; g t ; - & a m p ; l t ; M e a s u r e s \ $   e j e c u t a d o s   2 0 1 6 & a m p ; g t ; \ M E A S U R E & l t ; / K e y & g t ; & l t ; / a : K e y & g t ; & l t ; a : V a l u e 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 2 0 1 6 & a m p ; g t ; - & a m p ; l t ; M e a s u r e s \ %   A v a n c e   $   2 0 1 6 & a m p ; g t ; & l t ; / K e y & g t ; & l t ; / a : K e y & g t ; & l t ; a : V a l u e 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 2 0 1 6 & a m p ; g t ; - & a m p ; l t ; M e a s u r e s \ %   A v a n c e   $   2 0 1 6 & a m p ; g t ; \ C O L U M N & l t ; / K e y & g t ; & l t ; / a : K e y & g t ; & l t ; a : V a l u e 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 2 0 1 6 & a m p ; g t ; - & a m p ; l t ; M e a s u r e s \ %   A v a n c e   $   2 0 1 6 & a m p ; g t ; \ M E A S U R E & l t ; / K e y & g t ; & l t ; / a : K e y & g t ; & l t ; a : V a l u e 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 2 0 1 7   2 & a m p ; g t ; - & a m p ; l t ; M e a s u r e s \ $   p r o g r a m a d o s   2 0 1 7 & a m p ; g t ; & l t ; / K e y & g t ; & l t ; / a : K e y & g t ; & l t ; a : V a l u e 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 2 0 1 7   2 & a m p ; g t ; - & a m p ; l t ; M e a s u r e s \ $   p r o g r a m a d o s   2 0 1 7 & a m p ; g t ; \ C O L U M N & l t ; / K e y & g t ; & l t ; / a : K e y & g t ; & l t ; a : V a l u e 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 2 0 1 7   2 & a m p ; g t ; - & a m p ; l t ; M e a s u r e s \ $   p r o g r a m a d o s   2 0 1 7 & a m p ; g t ; \ M E A S U R E & l t ; / K e y & g t ; & l t ; / a : K e y & g t ; & l t ; a : V a l u e 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 2 0 1 7   2 & a m p ; g t ; - & a m p ; l t ; M e a s u r e s \ $   e j e c u t a d o s   2 0 1 7 & a m p ; g t ; & l t ; / K e y & g t ; & l t ; / a : K e y & g t ; & l t ; a : V a l u e 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 2 0 1 7   2 & a m p ; g t ; - & a m p ; l t ; M e a s u r e s \ $   e j e c u t a d o s   2 0 1 7 & a m p ; g t ; \ C O L U M N & l t ; / K e y & g t ; & l t ; / a : K e y & g t ; & l t ; a : V a l u e 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 2 0 1 7   2 & a m p ; g t ; - & a m p ; l t ; M e a s u r e s \ $   e j e c u t a d o s   2 0 1 7 & a m p ; g t ; \ M E A S U R E & l t ; / K e y & g t ; & l t ; / a : K e y & g t ; & l t ; a : V a l u e 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 2 0 1 7 & a m p ; g t ; - & a m p ; l t ; M e a s u r e s \ %   A v a n c e   $   2 0 1 7 & a m p ; g t ; & l t ; / K e y & g t ; & l t ; / a : K e y & g t ; & l t ; a : V a l u e 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 2 0 1 7 & a m p ; g t ; - & a m p ; l t ; M e a s u r e s \ %   A v a n c e   $   2 0 1 7 & a m p ; g t ; \ C O L U M N & l t ; / K e y & g t ; & l t ; / a : K e y & g t ; & l t ; a : V a l u e 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 2 0 1 7 & a m p ; g t ; - & a m p ; l t ; M e a s u r e s \ %   A v a n c e   $   2 0 1 7 & a m p ; g t ; \ M E A S U R E & l t ; / K e y & g t ; & l t ; / a : K e y & g t ; & l t ; a : V a l u e 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 2 0 1 8   2 & a m p ; g t ; - & a m p ; l t ; M e a s u r e s \ $   p r o g r a m a d o s   2 0 1 8 & a m p ; g t ; & l t ; / K e y & g t ; & l t ; / a : K e y & g t ; & l t ; a : V a l u e 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 2 0 1 8   2 & a m p ; g t ; - & a m p ; l t ; M e a s u r e s \ $   p r o g r a m a d o s   2 0 1 8 & a m p ; g t ; \ C O L U M N & l t ; / K e y & g t ; & l t ; / a : K e y & g t ; & l t ; a : V a l u e 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 2 0 1 8   2 & a m p ; g t ; - & a m p ; l t ; M e a s u r e s \ $   p r o g r a m a d o s   2 0 1 8 & a m p ; g t ; \ M E A S U R E & l t ; / K e y & g t ; & l t ; / a : K e y & g t ; & l t ; a : V a l u e 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 2 0 1 8   2 & a m p ; g t ; - & a m p ; l t ; M e a s u r e s \ $   e j e c u t a d o s   2 0 1 8 & a m p ; g t ; & l t ; / K e y & g t ; & l t ; / a : K e y & g t ; & l t ; a : V a l u e 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 2 0 1 8   2 & a m p ; g t ; - & a m p ; l t ; M e a s u r e s \ $   e j e c u t a d o s   2 0 1 8 & a m p ; g t ; \ C O L U M N & l t ; / K e y & g t ; & l t ; / a : K e y & g t ; & l t ; a : V a l u e 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 2 0 1 8   2 & a m p ; g t ; - & a m p ; l t ; M e a s u r e s \ $   e j e c u t a d o s   2 0 1 8 & a m p ; g t ; \ M E A S U R E & l t ; / K e y & g t ; & l t ; / a : K e y & g t ; & l t ; a : V a l u e 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 2 0 1 8 & a m p ; g t ; - & a m p ; l t ; M e a s u r e s \ %   A v a n c e   $   2 0 1 8 & a m p ; g t ; & l t ; / K e y & g t ; & l t ; / a : K e y & g t ; & l t ; a : V a l u e 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 2 0 1 8 & a m p ; g t ; - & a m p ; l t ; M e a s u r e s \ %   A v a n c e   $   2 0 1 8 & a m p ; g t ; \ C O L U M N & l t ; / K e y & g t ; & l t ; / a : K e y & g t ; & l t ; a : V a l u e 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 2 0 1 8 & a m p ; g t ; - & a m p ; l t ; M e a s u r e s \ %   A v a n c e   $   2 0 1 8 & a m p ; g t ; \ M E A S U R E & l t ; / K e y & g t ; & l t ; / a : K e y & g t ; & l t ; a : V a l u e 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 2 0 1 9   2 & a m p ; g t ; - & a m p ; l t ; M e a s u r e s \ $   p r o g r a m a d o s   2 0 1 9 & a m p ; g t ; & l t ; / K e y & g t ; & l t ; / a : K e y & g t ; & l t ; a : V a l u e 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 2 0 1 9   2 & a m p ; g t ; - & a m p ; l t ; M e a s u r e s \ $   p r o g r a m a d o s   2 0 1 9 & a m p ; g t ; \ C O L U M N & l t ; / K e y & g t ; & l t ; / a : K e y & g t ; & l t ; a : V a l u e 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 2 0 1 9   2 & a m p ; g t ; - & a m p ; l t ; M e a s u r e s \ $   p r o g r a m a d o s   2 0 1 9 & a m p ; g t ; \ M E A S U R E & l t ; / K e y & g t ; & l t ; / a : K e y & g t ; & l t ; a : V a l u e 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 2 0 1 9   2 & a m p ; g t ; - & a m p ; l t ; M e a s u r e s \ $   e j e c u t a d o s   2 0 1 9 & a m p ; g t ; & l t ; / K e y & g t ; & l t ; / a : K e y & g t ; & l t ; a : V a l u e 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 2 0 1 9   2 & a m p ; g t ; - & a m p ; l t ; M e a s u r e s \ $   e j e c u t a d o s   2 0 1 9 & a m p ; g t ; \ C O L U M N & l t ; / K e y & g t ; & l t ; / a : K e y & g t ; & l t ; a : V a l u e 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 2 0 1 9   2 & a m p ; g t ; - & a m p ; l t ; M e a s u r e s \ $   e j e c u t a d o s   2 0 1 9 & a m p ; g t ; \ M E A S U R E & l t ; / K e y & g t ; & l t ; / a : K e y & g t ; & l t ; a : V a l u e 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 2 0 1 9 & a m p ; g t ; - & a m p ; l t ; M e a s u r e s \ %   A v a n c e   $   2 0 1 9 & a m p ; g t ; & l t ; / K e y & g t ; & l t ; / a : K e y & g t ; & l t ; a : V a l u e 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 2 0 1 9 & a m p ; g t ; - & a m p ; l t ; M e a s u r e s \ %   A v a n c e   $   2 0 1 9 & a m p ; g t ; \ C O L U M N & l t ; / K e y & g t ; & l t ; / a : K e y & g t ; & l t ; a : V a l u e 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 2 0 1 9 & a m p ; g t ; - & a m p ; l t ; M e a s u r e s \ %   A v a n c e   $   2 0 1 9 & a m p ; g t ; \ M E A S U R E & l t ; / K e y & g t ; & l t ; / a : K e y & g t ; & l t ; a : V a l u e 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 2 0 2 0   2 & a m p ; g t ; - & a m p ; l t ; M e a s u r e s \ $   p r o g r a m a d o s   2 0 2 0 & a m p ; g t ; & l t ; / K e y & g t ; & l t ; / a : K e y & g t ; & l t ; a : V a l u e 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 2 0 2 0   2 & a m p ; g t ; - & a m p ; l t ; M e a s u r e s \ $   p r o g r a m a d o s   2 0 2 0 & a m p ; g t ; \ C O L U M N & l t ; / K e y & g t ; & l t ; / a : K e y & g t ; & l t ; a : V a l u e 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 2 0 2 0   2 & a m p ; g t ; - & a m p ; l t ; M e a s u r e s \ $   p r o g r a m a d o s   2 0 2 0 & a m p ; g t ; \ M E A S U R E & l t ; / K e y & g t ; & l t ; / a : K e y & g t ; & l t ; a : V a l u e 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 2 0 2 0   2 & a m p ; g t ; - & a m p ; l t ; M e a s u r e s \ $   e j e c u t a d o s   2 0 2 0 & a m p ; g t ; & l t ; / K e y & g t ; & l t ; / a : K e y & g t ; & l t ; a : V a l u e 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 2 0 2 0   2 & a m p ; g t ; - & a m p ; l t ; M e a s u r e s \ $   e j e c u t a d o s   2 0 2 0 & a m p ; g t ; \ C O L U M N & l t ; / K e y & g t ; & l t ; / a : K e y & g t ; & l t ; a : V a l u e 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 2 0 2 0   2 & a m p ; g t ; - & a m p ; l t ; M e a s u r e s \ $   e j e c u t a d o s   2 0 2 0 & a m p ; g t ; \ M E A S U R E & l t ; / K e y & g t ; & l t ; / a : K e y & g t ; & l t ; a : V a l u e 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 2 0 2 0 & a m p ; g t ; - & a m p ; l t ; M e a s u r e s \ %   A v a n c e   $   2 0 2 0 & a m p ; g t ; & l t ; / K e y & g t ; & l t ; / a : K e y & g t ; & l t ; a : V a l u e 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 2 0 2 0 & a m p ; g t ; - & a m p ; l t ; M e a s u r e s \ %   A v a n c e   $   2 0 2 0 & a m p ; g t ; \ C O L U M N & l t ; / K e y & g t ; & l t ; / a : K e y & g t ; & l t ; a : V a l u e 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 $   2 0 2 0 & a m p ; g t ; - & a m p ; l t ; M e a s u r e s \ %   A v a n c e   $   2 0 2 0 & a m p ; g t ; \ M E A S U R E & l t ; / K e y & g t ; & l t ; / a : K e y & g t ; & l t ; a : V a l u e 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 P D D & a m p ; g t ; - & a m p ; l t ; M e a s u r e s \ $   p r o g r a m a d o s   P D D & a m p ; g t ; & l t ; / K e y & g t ; & l t ; / a : K e y & g t ; & l t ; a : V a l u e 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 P D D & a m p ; g t ; - & a m p ; l t ; M e a s u r e s \ $   p r o g r a m a d o s   P D D & a m p ; g t ; \ C O L U M N & l t ; / K e y & g t ; & l t ; / a : K e y & g t ; & l t ; a : V a l u e 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 P D D & a m p ; g t ; - & a m p ; l t ; M e a s u r e s \ $   p r o g r a m a d o s   P D D & a m p ; g t ; \ M E A S U R E & l t ; / K e y & g t ; & l t ; / a : K e y & g t ; & l t ; a : V a l u e 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 P D D & a m p ; g t ; - & a m p ; l t ; M e a s u r e s \ $   e j e c u t a d o s   P D D & a m p ; g t ; & l t ; / K e y & g t ; & l t ; / a : K e y & g t ; & l t ; a : V a l u e 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 P D D & a m p ; g t ; - & a m p ; l t ; M e a s u r e s \ $   e j e c u t a d o s   P D D & a m p ; g t ; \ C O L U M N & l t ; / K e y & g t ; & l t ; / a : K e y & g t ; & l t ; a : V a l u e 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 P D D & a m p ; g t ; - & a m p ; l t ; M e a s u r e s \ $   e j e c u t a d o s   P D D & a m p ; g t ; \ M E A S U R E & l t ; / K e y & g t ; & l t ; / a : K e y & g t ; & l t ; a : V a l u e 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 P D D & a m p ; g t ; - & a m p ; l t ; M e a s u r e s \ M a g n i t u d   p r o g r a m a d a   P D D & a m p ; g t ; & l t ; / K e y & g t ; & l t ; / a : K e y & g t ; & l t ; a : V a l u e 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 P D D & a m p ; g t ; - & a m p ; l t ; M e a s u r e s \ M a g n i t u d   p r o g r a m a d a   P D D & a m p ; g t ; \ C O L U M N & l t ; / K e y & g t ; & l t ; / a : K e y & g t ; & l t ; a : V a l u e 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 p r o g r a m a d a   P D D & a m p ; g t ; - & a m p ; l t ; M e a s u r e s \ M a g n i t u d   p r o g r a m a d a   P D D & a m p ; g t ; \ M E A S U R E & l t ; / K e y & g t ; & l t ; / a : K e y & g t ; & l t ; a : V a l u e 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 P D D & a m p ; g t ; - & a m p ; l t ; M e a s u r e s \ M a g n i t u d   e j e c u t a d a   P D D & a m p ; g t ; & l t ; / K e y & g t ; & l t ; / a : K e y & g t ; & l t ; a : V a l u e 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 P D D & a m p ; g t ; - & a m p ; l t ; M e a s u r e s \ M a g n i t u d   e j e c u t a d a   P D D & a m p ; g t ; \ C O L U M N & l t ; / K e y & g t ; & l t ; / a : K e y & g t ; & l t ; a : V a l u e 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 M a g n i t u d   e j e c u t a d a   P D D & a m p ; g t ; - & a m p ; l t ; M e a s u r e s \ M a g n i t u d   e j e c u t a d a   P D D & a m p ; g t ; \ M E A S U R E & l t ; / K e y & g t ; & l t ; / a : K e y & g t ; & l t ; a : V a l u e 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 P r o y e c t o   d e   i n v e r s i � n & a m p ; g t ; - & a m p ; l t ; M e a s u r e s \ P r o y e c t o   d e   i n v e r s i � n & a m p ; g t ; & l t ; / K e y & g t ; & l t ; / a : K e y & g t ; & l t ; a : V a l u e 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 P r o y e c t o   d e   i n v e r s i � n & a m p ; g t ; - & a m p ; l t ; M e a s u r e s \ P r o y e c t o   d e   i n v e r s i � n & a m p ; g t ; \ C O L U M N & l t ; / K e y & g t ; & l t ; / a : K e y & g t ; & l t ; a : V a l u e 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 P r o y e c t o   d e   i n v e r s i � n & a m p ; g t ; - & a m p ; l t ; M e a s u r e s \ P r o y e c t o   d e   i n v e r s i � n & a m p ; g t ; \ M E A S U R E & l t ; / K e y & g t ; & l t ; / a : K e y & g t ; & l t ; a : V a l u e 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 C o d i g o   p r o y e c t o   i n v e r s i � n & a m p ; g t ; - & a m p ; l t ; M e a s u r e s \ C o d i g o   p r o y e c t o   i n v e r s i � n & a m p ; g t ; & l t ; / K e y & g t ; & l t ; / a : K e y & g t ; & l t ; a : V a l u e 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 C o d i g o   p r o y e c t o   i n v e r s i � n & a m p ; g t ; - & a m p ; l t ; M e a s u r e s \ C o d i g o   p r o y e c t o   i n v e r s i � n & a m p ; g t ; \ C O L U M N & l t ; / K e y & g t ; & l t ; / a : K e y & g t ; & l t ; a : V a l u e 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 C o d i g o   p r o y e c t o   i n v e r s i � n & a m p ; g t ; - & a m p ; l t ; M e a s u r e s \ C o d i g o   p r o y e c t o   i n v e r s i � n & a m p ; g t ; \ M E A S U R E & l t ; / K e y & g t ; & l t ; / a : K e y & g t ; & l t ; a : V a l u e 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 M e t a   P r o d u c t o   2 & a m p ; g t ; - & a m p ; l t ; M e a s u r e s \ C o d   M e t a   P r o d u c t o & a m p ; g t ; & l t ; / K e y & g t ; & l t ; / a : K e y & g t ; & l t ; a : V a l u e 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 M e t a   P r o d u c t o   2 & a m p ; g t ; - & a m p ; l t ; M e a s u r e s \ C o d   M e t a   P r o d u c t o & a m p ; g t ; \ C O L U M N & l t ; / K e y & g t ; & l t ; / a : K e y & g t ; & l t ; a : V a l u e 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 M e t a   P r o d u c t o   2 & a m p ; g t ; - & a m p ; l t ; M e a s u r e s \ C o d   M e t a   P r o d u c t o & a m p ; g t ; \ M E A S U R E & l t ; / K e y & g t ; & l t ; / a : K e y & g t ; & l t ; a : V a l u e 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 P r o y e c t o   p r i o r i t a r i o & a m p ; g t ; - & a m p ; l t ; M e a s u r e s \ C o d   P r o y e c t o   p r i o r i t a r i o & a m p ; g t ; & l t ; / K e y & g t ; & l t ; / a : K e y & g t ; & l t ; a : V a l u e 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 P r o y e c t o   p r i o r i t a r i o & a m p ; g t ; - & a m p ; l t ; M e a s u r e s \ C o d   P r o y e c t o   p r i o r i t a r i o & a m p ; g t ; \ C O L U M N & l t ; / K e y & g t ; & l t ; / a : K e y & g t ; & l t ; a : V a l u e 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 P r o y e c t o   p r i o r i t a r i o & a m p ; g t ; - & a m p ; l t ; M e a s u r e s \ C o d   P r o y e c t o   p r i o r i t a r i o & a m p ; g t ; \ M E A S U R E & l t ; / K e y & g t ; & l t ; / a : K e y & g t ; & l t ; a : V a l u e 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 p r o g r a m a d a   2 0 1 6 & a m p ; g t ; - & a m p ; l t ; M e a s u r e s \ M a g n i t u d   p r o g r a m a d a   2 0 1 6 & a m p ; g t ; & l t ; / K e y & g t ; & l t ; / a : K e y & g t ; & l t ; a : V a l u e 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 p r o g r a m a d a   2 0 1 6 & a m p ; g t ; - & a m p ; l t ; M e a s u r e s \ M a g n i t u d   p r o g r a m a d a   2 0 1 6 & a m p ; g t ; \ C O L U M N & l t ; / K e y & g t ; & l t ; / a : K e y & g t ; & l t ; a : V a l u e 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 p r o g r a m a d a   2 0 1 6 & a m p ; g t ; - & a m p ; l t ; M e a s u r e s \ M a g n i t u d   p r o g r a m a d a   2 0 1 6 & a m p ; g t ; \ M E A S U R E & l t ; / K e y & g t ; & l t ; / a : K e y & g t ; & l t ; a : V a l u e 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 p r o g r a m a d a   2 0 1 9 & a m p ; g t ; - & a m p ; l t ; M e a s u r e s \ M a g n i t u d   p r o g r a m a d a   2 0 1 9 & a m p ; g t ; & l t ; / K e y & g t ; & l t ; / a : K e y & g t ; & l t ; a : V a l u e 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 p r o g r a m a d a   2 0 1 9 & a m p ; g t ; - & a m p ; l t ; M e a s u r e s \ M a g n i t u d   p r o g r a m a d a   2 0 1 9 & a m p ; g t ; \ C O L U M N & l t ; / K e y & g t ; & l t ; / a : K e y & g t ; & l t ; a : V a l u e 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 p r o g r a m a d a   2 0 1 9 & a m p ; g t ; - & a m p ; l t ; M e a s u r e s \ M a g n i t u d   p r o g r a m a d a   2 0 1 9 & a m p ; g t ; \ M E A S U R E & l t ; / K e y & g t ; & l t ; / a : K e y & g t ; & l t ; a : V a l u e 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 e j e c u t a d a   2 0 1 9 & a m p ; g t ; - & a m p ; l t ; M e a s u r e s \ M a g n i t u d   e j e c u t a d a   2 0 1 9 & a m p ; g t ; & l t ; / K e y & g t ; & l t ; / a : K e y & g t ; & l t ; a : V a l u e 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 e j e c u t a d a   2 0 1 9 & a m p ; g t ; - & a m p ; l t ; M e a s u r e s \ M a g n i t u d   e j e c u t a d a   2 0 1 9 & a m p ; g t ; \ C O L U M N & l t ; / K e y & g t ; & l t ; / a : K e y & g t ; & l t ; a : V a l u e 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 e j e c u t a d a   2 0 1 9 & a m p ; g t ; - & a m p ; l t ; M e a s u r e s \ M a g n i t u d   e j e c u t a d a   2 0 1 9 & a m p ; g t ; \ M E A S U R E & l t ; / K e y & g t ; & l t ; / a : K e y & g t ; & l t ; a : V a l u e 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 p r o g r a m a d a   2 0 2 0 & a m p ; g t ; - & a m p ; l t ; M e a s u r e s \ M a g n i t u d   p r o g r a m a d a   2 0 2 0 & a m p ; g t ; & l t ; / K e y & g t ; & l t ; / a : K e y & g t ; & l t ; a : V a l u e 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 p r o g r a m a d a   2 0 2 0 & a m p ; g t ; - & a m p ; l t ; M e a s u r e s \ M a g n i t u d   p r o g r a m a d a   2 0 2 0 & a m p ; g t ; \ C O L U M N & l t ; / K e y & g t ; & l t ; / a : K e y & g t ; & l t ; a : V a l u e 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 p r o g r a m a d a   2 0 2 0 & a m p ; g t ; - & a m p ; l t ; M e a s u r e s \ M a g n i t u d   p r o g r a m a d a   2 0 2 0 & a m p ; g t ; \ M E A S U R E & l t ; / K e y & g t ; & l t ; / a : K e y & g t ; & l t ; a : V a l u e 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 p r o g r a m a d a   P D D & a m p ; g t ; - & a m p ; l t ; M e a s u r e s \ M a g n i t u d   p r o g r a m a d a   P D D & a m p ; g t ; & l t ; / K e y & g t ; & l t ; / a : K e y & g t ; & l t ; a : V a l u e 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 p r o g r a m a d a   P D D & a m p ; g t ; - & a m p ; l t ; M e a s u r e s \ M a g n i t u d   p r o g r a m a d a   P D D & a m p ; g t ; \ C O L U M N & l t ; / K e y & g t ; & l t ; / a : K e y & g t ; & l t ; a : V a l u e 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 p r o g r a m a d a   P D D & a m p ; g t ; - & a m p ; l t ; M e a s u r e s \ M a g n i t u d   p r o g r a m a d a   P D D & a m p ; g t ; \ M E A S U R E & l t ; / K e y & g t ; & l t ; / a : K e y & g t ; & l t ; a : V a l u e 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 e j e c u t a d a   P D D & a m p ; g t ; - & a m p ; l t ; M e a s u r e s \ M a g n i t u d   e j e c u t a d a   P D D & a m p ; g t ; & l t ; / K e y & g t ; & l t ; / a : K e y & g t ; & l t ; a : V a l u e 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 e j e c u t a d a   P D D & a m p ; g t ; - & a m p ; l t ; M e a s u r e s \ M a g n i t u d   e j e c u t a d a   P D D & a m p ; g t ; \ C O L U M N & l t ; / K e y & g t ; & l t ; / a : K e y & g t ; & l t ; a : V a l u e 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 M a g n i t u d   e j e c u t a d a   P D D & a m p ; g t ; - & a m p ; l t ; M e a s u r e s \ M a g n i t u d   e j e c u t a d a   P D D & a m p ; g t ; \ M E A S U R E & l t ; / K e y & g t ; & l t ; / a : K e y & g t ; & l t ; a : V a l u e 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 %   A v a n c e   P D D & a m p ; g t ; - & a m p ; l t ; M e a s u r e s \ %   A v a n c e   P D D & a m p ; g t ; & l t ; / K e y & g t ; & l t ; / a : K e y & g t ; & l t ; a : V a l u e 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 %   A v a n c e   P D D & a m p ; g t ; - & a m p ; l t ; M e a s u r e s \ %   A v a n c e   P D D & a m p ; g t ; \ C O L U M N & l t ; / K e y & g t ; & l t ; / a : K e y & g t ; & l t ; a : V a l u e 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P r o m e d i o   d e   %   A v a n c e   P D D & a m p ; g t ; - & a m p ; l t ; M e a s u r e s \ %   A v a n c e   P D D & a m p ; g t ; \ M E A S U R E & l t ; / K e y & g t ; & l t ; / a : K e y & g t ; & l t ; a : V a l u e 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R e c u r s o s _ M e t a p r o d u c t o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 i : t y p e = " S a n d b o x E d i t o r M e a s u r e G r i d K e y " & g t ; & l t ; T a b l e N a m e & g t ; R e c u r s o s _ M e t a p r o d u c t o & l t ; / T a b l e N a m e & g t ; & l t ; / K e y & g t ; & l t ; M a i n t a i n e r 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 $   p r o g r a m a d o s   2 0 1 6 & l t ; / K e y & g t ; & l t ; / D i a g r a m O b j e c t K e y & g t ; & l t ; D i a g r a m O b j e c t K e y & g t ; & l t ; K e y & g t ; M e a s u r e s \ S u m a   d e   $   p r o g r a m a d o s   2 0 1 6 \ T a g I n f o \ F � r m u l a & l t ; / K e y & g t ; & l t ; / D i a g r a m O b j e c t K e y & g t ; & l t ; D i a g r a m O b j e c t K e y & g t ; & l t ; K e y & g t ; M e a s u r e s \ S u m a   d e   $   p r o g r a m a d o s   2 0 1 6 \ T a g I n f o \ V a l o r & l t ; / K e y & g t ; & l t ; / D i a g r a m O b j e c t K e y & g t ; & l t ; D i a g r a m O b j e c t K e y & g t ; & l t ; K e y & g t ; M e a s u r e s \ S u m a   d e   $   e j e c u t a d o s   2 0 1 6 & l t ; / K e y & g t ; & l t ; / D i a g r a m O b j e c t K e y & g t ; & l t ; D i a g r a m O b j e c t K e y & g t ; & l t ; K e y & g t ; M e a s u r e s \ S u m a   d e   $   e j e c u t a d o s   2 0 1 6 \ T a g I n f o \ F � r m u l a & l t ; / K e y & g t ; & l t ; / D i a g r a m O b j e c t K e y & g t ; & l t ; D i a g r a m O b j e c t K e y & g t ; & l t ; K e y & g t ; M e a s u r e s \ S u m a   d e   $   e j e c u t a d o s   2 0 1 6 \ T a g I n f o \ V a l o r & l t ; / K e y & g t ; & l t ; / D i a g r a m O b j e c t K e y & g t ; & l t ; D i a g r a m O b j e c t K e y & g t ; & l t ; K e y & g t ; M e a s u r e s \ S u m a   d e   $   p r o g r a m a d o s   2 0 1 7 & l t ; / K e y & g t ; & l t ; / D i a g r a m O b j e c t K e y & g t ; & l t ; D i a g r a m O b j e c t K e y & g t ; & l t ; K e y & g t ; M e a s u r e s \ S u m a   d e   $   p r o g r a m a d o s   2 0 1 7 \ T a g I n f o \ F � r m u l a & l t ; / K e y & g t ; & l t ; / D i a g r a m O b j e c t K e y & g t ; & l t ; D i a g r a m O b j e c t K e y & g t ; & l t ; K e y & g t ; M e a s u r e s \ S u m a   d e   $   p r o g r a m a d o s   2 0 1 7 \ T a g I n f o \ V a l o r & l t ; / K e y & g t ; & l t ; / D i a g r a m O b j e c t K e y & g t ; & l t ; D i a g r a m O b j e c t K e y & g t ; & l t ; K e y & g t ; M e a s u r e s \ S u m a   d e   $   e j e c u t a d o s   2 0 1 7 & l t ; / K e y & g t ; & l t ; / D i a g r a m O b j e c t K e y & g t ; & l t ; D i a g r a m O b j e c t K e y & g t ; & l t ; K e y & g t ; M e a s u r e s \ S u m a   d e   $   e j e c u t a d o s   2 0 1 7 \ T a g I n f o \ F � r m u l a & l t ; / K e y & g t ; & l t ; / D i a g r a m O b j e c t K e y & g t ; & l t ; D i a g r a m O b j e c t K e y & g t ; & l t ; K e y & g t ; M e a s u r e s \ S u m a   d e   $   e j e c u t a d o s   2 0 1 7 \ T a g I n f o \ V a l o r & l t ; / K e y & g t ; & l t ; / D i a g r a m O b j e c t K e y & g t ; & l t ; D i a g r a m O b j e c t K e y & g t ; & l t ; K e y & g t ; M e a s u r e s \ S u m a   d e   $   p r o g r a m a d o s   2 0 1 8 & l t ; / K e y & g t ; & l t ; / D i a g r a m O b j e c t K e y & g t ; & l t ; D i a g r a m O b j e c t K e y & g t ; & l t ; K e y & g t ; M e a s u r e s \ S u m a   d e   $   p r o g r a m a d o s   2 0 1 8 \ T a g I n f o \ F � r m u l a & l t ; / K e y & g t ; & l t ; / D i a g r a m O b j e c t K e y & g t ; & l t ; D i a g r a m O b j e c t K e y & g t ; & l t ; K e y & g t ; M e a s u r e s \ S u m a   d e   $   p r o g r a m a d o s   2 0 1 8 \ T a g I n f o \ V a l o r & l t ; / K e y & g t ; & l t ; / D i a g r a m O b j e c t K e y & g t ; & l t ; D i a g r a m O b j e c t K e y & g t ; & l t ; K e y & g t ; M e a s u r e s \ S u m a   d e   $   e j e c u t a d o s   2 0 1 8 & l t ; / K e y & g t ; & l t ; / D i a g r a m O b j e c t K e y & g t ; & l t ; D i a g r a m O b j e c t K e y & g t ; & l t ; K e y & g t ; M e a s u r e s \ S u m a   d e   $   e j e c u t a d o s   2 0 1 8 \ T a g I n f o \ F � r m u l a & l t ; / K e y & g t ; & l t ; / D i a g r a m O b j e c t K e y & g t ; & l t ; D i a g r a m O b j e c t K e y & g t ; & l t ; K e y & g t ; M e a s u r e s \ S u m a   d e   $   e j e c u t a d o s   2 0 1 8 \ T a g I n f o \ V a l o r & l t ; / K e y & g t ; & l t ; / D i a g r a m O b j e c t K e y & g t ; & l t ; D i a g r a m O b j e c t K e y & g t ; & l t ; K e y & g t ; M e a s u r e s \ S u m a   d e   $   p r o g r a m a d o s   2 0 1 9 & l t ; / K e y & g t ; & l t ; / D i a g r a m O b j e c t K e y & g t ; & l t ; D i a g r a m O b j e c t K e y & g t ; & l t ; K e y & g t ; M e a s u r e s \ S u m a   d e   $   p r o g r a m a d o s   2 0 1 9 \ T a g I n f o \ F � r m u l a & l t ; / K e y & g t ; & l t ; / D i a g r a m O b j e c t K e y & g t ; & l t ; D i a g r a m O b j e c t K e y & g t ; & l t ; K e y & g t ; M e a s u r e s \ S u m a   d e   $   p r o g r a m a d o s   2 0 1 9 \ T a g I n f o \ V a l o r & l t ; / K e y & g t ; & l t ; / D i a g r a m O b j e c t K e y & g t ; & l t ; D i a g r a m O b j e c t K e y & g t ; & l t ; K e y & g t ; M e a s u r e s \ S u m a   d e   $   e j e c u t a d o s   2 0 1 9 & l t ; / K e y & g t ; & l t ; / D i a g r a m O b j e c t K e y & g t ; & l t ; D i a g r a m O b j e c t K e y & g t ; & l t ; K e y & g t ; M e a s u r e s \ S u m a   d e   $   e j e c u t a d o s   2 0 1 9 \ T a g I n f o \ F � r m u l a & l t ; / K e y & g t ; & l t ; / D i a g r a m O b j e c t K e y & g t ; & l t ; D i a g r a m O b j e c t K e y & g t ; & l t ; K e y & g t ; M e a s u r e s \ S u m a   d e   $   e j e c u t a d o s   2 0 1 9 \ T a g I n f o \ V a l o r & l t ; / K e y & g t ; & l t ; / D i a g r a m O b j e c t K e y & g t ; & l t ; D i a g r a m O b j e c t K e y & g t ; & l t ; K e y & g t ; M e a s u r e s \ S u m a   d e   $   p r o g r a m a d o s   2 0 2 0 & l t ; / K e y & g t ; & l t ; / D i a g r a m O b j e c t K e y & g t ; & l t ; D i a g r a m O b j e c t K e y & g t ; & l t ; K e y & g t ; M e a s u r e s \ S u m a   d e   $   p r o g r a m a d o s   2 0 2 0 \ T a g I n f o \ F � r m u l a & l t ; / K e y & g t ; & l t ; / D i a g r a m O b j e c t K e y & g t ; & l t ; D i a g r a m O b j e c t K e y & g t ; & l t ; K e y & g t ; M e a s u r e s \ S u m a   d e   $   p r o g r a m a d o s   2 0 2 0 \ T a g I n f o \ V a l o r & l t ; / K e y & g t ; & l t ; / D i a g r a m O b j e c t K e y & g t ; & l t ; D i a g r a m O b j e c t K e y & g t ; & l t ; K e y & g t ; M e a s u r e s \ S u m a   d e   $   e j e c u t a d o s   2 0 2 0 & l t ; / K e y & g t ; & l t ; / D i a g r a m O b j e c t K e y & g t ; & l t ; D i a g r a m O b j e c t K e y & g t ; & l t ; K e y & g t ; M e a s u r e s \ S u m a   d e   $   e j e c u t a d o s   2 0 2 0 \ T a g I n f o \ F � r m u l a & l t ; / K e y & g t ; & l t ; / D i a g r a m O b j e c t K e y & g t ; & l t ; D i a g r a m O b j e c t K e y & g t ; & l t ; K e y & g t ; M e a s u r e s \ S u m a   d e   $   e j e c u t a d o s   2 0 2 0 \ T a g I n f o \ V a l o r & l t ; / K e y & g t ; & l t ; / D i a g r a m O b j e c t K e y & g t ; & l t ; D i a g r a m O b j e c t K e y & g t ; & l t ; K e y & g t ; M e a s u r e s \ R e c u e n t o   d e   M e t a   a s o c i a d a & l t ; / K e y & g t ; & l t ; / D i a g r a m O b j e c t K e y & g t ; & l t ; D i a g r a m O b j e c t K e y & g t ; & l t ; K e y & g t ; M e a s u r e s \ R e c u e n t o   d e   M e t a   a s o c i a d a \ T a g I n f o \ F � r m u l a & l t ; / K e y & g t ; & l t ; / D i a g r a m O b j e c t K e y & g t ; & l t ; D i a g r a m O b j e c t K e y & g t ; & l t ; K e y & g t ; M e a s u r e s \ R e c u e n t o   d e   M e t a   a s o c i a d a \ T a g I n f o \ V a l o r & l t ; / K e y & g t ; & l t ; / D i a g r a m O b j e c t K e y & g t ; & l t ; D i a g r a m O b j e c t K e y & g t ; & l t ; K e y & g t ; M e a s u r e s \ S u m a   d e   C o d   P r o g r a m a & l t ; / K e y & g t ; & l t ; / D i a g r a m O b j e c t K e y & g t ; & l t ; D i a g r a m O b j e c t K e y & g t ; & l t ; K e y & g t ; M e a s u r e s \ S u m a   d e   C o d   P r o g r a m a \ T a g I n f o \ F � r m u l a & l t ; / K e y & g t ; & l t ; / D i a g r a m O b j e c t K e y & g t ; & l t ; D i a g r a m O b j e c t K e y & g t ; & l t ; K e y & g t ; M e a s u r e s \ S u m a   d e   C o d   P r o g r a m a \ T a g I n f o \ V a l o r & l t ; / K e y & g t ; & l t ; / D i a g r a m O b j e c t K e y & g t ; & l t ; D i a g r a m O b j e c t K e y & g t ; & l t ; K e y & g t ; M e a s u r e s \ S u m a   d e   C o d   P i l a r   /   E j e   2 & l t ; / K e y & g t ; & l t ; / D i a g r a m O b j e c t K e y & g t ; & l t ; D i a g r a m O b j e c t K e y & g t ; & l t ; K e y & g t ; M e a s u r e s \ S u m a   d e   C o d   P i l a r   /   E j e   2 \ T a g I n f o \ F � r m u l a & l t ; / K e y & g t ; & l t ; / D i a g r a m O b j e c t K e y & g t ; & l t ; D i a g r a m O b j e c t K e y & g t ; & l t ; K e y & g t ; M e a s u r e s \ S u m a   d e   C o d   P i l a r   /   E j e   2 \ T a g I n f o \ V a l o r & l t ; / K e y & g t ; & l t ; / D i a g r a m O b j e c t K e y & g t ; & l t ; D i a g r a m O b j e c t K e y & g t ; & l t ; K e y & g t ; M e a s u r e s \ R e c u e n t o   d e   M e t a   p r o d u c t o & l t ; / K e y & g t ; & l t ; / D i a g r a m O b j e c t K e y & g t ; & l t ; D i a g r a m O b j e c t K e y & g t ; & l t ; K e y & g t ; M e a s u r e s \ R e c u e n t o   d e   M e t a   p r o d u c t o \ T a g I n f o \ F � r m u l a & l t ; / K e y & g t ; & l t ; / D i a g r a m O b j e c t K e y & g t ; & l t ; D i a g r a m O b j e c t K e y & g t ; & l t ; K e y & g t ; M e a s u r e s \ R e c u e n t o   d e   M e t a   p r o d u c t o \ T a g I n f o \ V a l o r & l t ; / K e y & g t ; & l t ; / D i a g r a m O b j e c t K e y & g t ; & l t ; D i a g r a m O b j e c t K e y & g t ; & l t ; K e y & g t ; C o l u m n s \ g r a l _ i d _ r e p & l t ; / K e y & g t ; & l t ; / D i a g r a m O b j e c t K e y & g t ; & l t ; D i a g r a m O b j e c t K e y & g t ; & l t ; K e y & g t ; C o l u m n s \ g r a l _ i d & l t ; / K e y & g t ; & l t ; / D i a g r a m O b j e c t K e y & g t ; & l t ; D i a g r a m O b j e c t K e y & g t ; & l t ; K e y & g t ; C o l u m n s \ C o d   P l a n   d e   d e s a r r o l l o & l t ; / K e y & g t ; & l t ; / D i a g r a m O b j e c t K e y & g t ; & l t ; D i a g r a m O b j e c t K e y & g t ; & l t ; K e y & g t ; C o l u m n s \ N o m b r e   p l a n   d e   d e s a r r o l l o & l t ; / K e y & g t ; & l t ; / D i a g r a m O b j e c t K e y & g t ; & l t ; D i a g r a m O b j e c t K e y & g t ; & l t ; K e y & g t ; C o l u m n s \ V i g e n c i a   r e p o r t e & l t ; / K e y & g t ; & l t ; / D i a g r a m O b j e c t K e y & g t ; & l t ; D i a g r a m O b j e c t K e y & g t ; & l t ; K e y & g t ; C o l u m n s \ F e c h a   s e g u i m i e n t o & l t ; / K e y & g t ; & l t ; / D i a g r a m O b j e c t K e y & g t ; & l t ; D i a g r a m O b j e c t K e y & g t ; & l t ; K e y & g t ; C o l u m n s \ R e c u r s o s   t i p o & l t ; / K e y & g t ; & l t ; / D i a g r a m O b j e c t K e y & g t ; & l t ; D i a g r a m O b j e c t K e y & g t ; & l t ; K e y & g t ; C o l u m n s \ V e r s i � n   p l a n   d e   a c c i � n & l t ; / K e y & g t ; & l t ; / D i a g r a m O b j e c t K e y & g t ; & l t ; D i a g r a m O b j e c t K e y & g t ; & l t ; K e y & g t ; C o l u m n s \ D e s c r i p c i � n   v e r s i � n   p l a n   d e   a c c i � n & l t ; / K e y & g t ; & l t ; / D i a g r a m O b j e c t K e y & g t ; & l t ; D i a g r a m O b j e c t K e y & g t ; & l t ; K e y & g t ; C o l u m n s \ C o d   S e c t o r & l t ; / K e y & g t ; & l t ; / D i a g r a m O b j e c t K e y & g t ; & l t ; D i a g r a m O b j e c t K e y & g t ; & l t ; K e y & g t ; C o l u m n s \ S e c t o r & l t ; / K e y & g t ; & l t ; / D i a g r a m O b j e c t K e y & g t ; & l t ; D i a g r a m O b j e c t K e y & g t ; & l t ; K e y & g t ; C o l u m n s \ C o d   E n t i d a d & l t ; / K e y & g t ; & l t ; / D i a g r a m O b j e c t K e y & g t ; & l t ; D i a g r a m O b j e c t K e y & g t ; & l t ; K e y & g t ; C o l u m n s \ E n t i d a d & l t ; / K e y & g t ; & l t ; / D i a g r a m O b j e c t K e y & g t ; & l t ; D i a g r a m O b j e c t K e y & g t ; & l t ; K e y & g t ; C o l u m n s \ C o d   P i l a r   /   E j e & l t ; / K e y & g t ; & l t ; / D i a g r a m O b j e c t K e y & g t ; & l t ; D i a g r a m O b j e c t K e y & g t ; & l t ; K e y & g t ; C o l u m n s \ P i l a r   /   E j e & l t ; / K e y & g t ; & l t ; / D i a g r a m O b j e c t K e y & g t ; & l t ; D i a g r a m O b j e c t K e y & g t ; & l t ; K e y & g t ; C o l u m n s \ C o d   P r o g r a m a & l t ; / K e y & g t ; & l t ; / D i a g r a m O b j e c t K e y & g t ; & l t ; D i a g r a m O b j e c t K e y & g t ; & l t ; K e y & g t ; C o l u m n s \ P r o g r a m a & l t ; / K e y & g t ; & l t ; / D i a g r a m O b j e c t K e y & g t ; & l t ; D i a g r a m O b j e c t K e y & g t ; & l t ; K e y & g t ; C o l u m n s \ g r a l _ c o d i g o _ c o m p o n e n t e _ n 3 & l t ; / K e y & g t ; & l t ; / D i a g r a m O b j e c t K e y & g t ; & l t ; D i a g r a m O b j e c t K e y & g t ; & l t ; K e y & g t ; C o l u m n s \ g r a l _ n o m b r e _ c o m p o n e n t e _ n 3 & l t ; / K e y & g t ; & l t ; / D i a g r a m O b j e c t K e y & g t ; & l t ; D i a g r a m O b j e c t K e y & g t ; & l t ; K e y & g t ; C o l u m n s \ g r a l _ c o d i g o _ c o m p o n e n t e _ n 4 & l t ; / K e y & g t ; & l t ; / D i a g r a m O b j e c t K e y & g t ; & l t ; D i a g r a m O b j e c t K e y & g t ; & l t ; K e y & g t ; C o l u m n s \ g r a l _ n o m b r e _ c o m p o n e n t e _ n 4 & l t ; / K e y & g t ; & l t ; / D i a g r a m O b j e c t K e y & g t ; & l t ; D i a g r a m O b j e c t K e y & g t ; & l t ; K e y & g t ; C o l u m n s \ g r a l _ c o d i g o _ c o m p o n e n t e _ n 5 & l t ; / K e y & g t ; & l t ; / D i a g r a m O b j e c t K e y & g t ; & l t ; D i a g r a m O b j e c t K e y & g t ; & l t ; K e y & g t ; C o l u m n s \ g r a l _ n o m b r e _ c o m p o n e n t e _ n 5 & l t ; / K e y & g t ; & l t ; / D i a g r a m O b j e c t K e y & g t ; & l t ; D i a g r a m O b j e c t K e y & g t ; & l t ; K e y & g t ; C o l u m n s \ g r a l _ c o d i g o _ c o m p o n e n t e _ n 6 & l t ; / K e y & g t ; & l t ; / D i a g r a m O b j e c t K e y & g t ; & l t ; D i a g r a m O b j e c t K e y & g t ; & l t ; K e y & g t ; C o l u m n s \ g r a l _ n o m b r e _ c o m p o n e n t e _ n 6 & l t ; / K e y & g t ; & l t ; / D i a g r a m O b j e c t K e y & g t ; & l t ; D i a g r a m O b j e c t K e y & g t ; & l t ; K e y & g t ; C o l u m n s \ g r a l _ c o d i g o _ c o m p o n e n t e _ n 7 & l t ; / K e y & g t ; & l t ; / D i a g r a m O b j e c t K e y & g t ; & l t ; D i a g r a m O b j e c t K e y & g t ; & l t ; K e y & g t ; C o l u m n s \ P r o g r a m a 2 & l t ; / K e y & g t ; & l t ; / D i a g r a m O b j e c t K e y & g t ; & l t ; D i a g r a m O b j e c t K e y & g t ; & l t ; K e y & g t ; C o l u m n s \ C o d   i n t e r n o   p r o g r a m a & l t ; / K e y & g t ; & l t ; / D i a g r a m O b j e c t K e y & g t ; & l t ; D i a g r a m O b j e c t K e y & g t ; & l t ; K e y & g t ; C o l u m n s \ C o d   P r o y e c t o   p r i o r i t a r i o & l t ; / K e y & g t ; & l t ; / D i a g r a m O b j e c t K e y & g t ; & l t ; D i a g r a m O b j e c t K e y & g t ; & l t ; K e y & g t ; C o l u m n s \ P r o y e c t o   p r i o r i t a r i o & l t ; / K e y & g t ; & l t ; / D i a g r a m O b j e c t K e y & g t ; & l t ; D i a g r a m O b j e c t K e y & g t ; & l t ; K e y & g t ; C o l u m n s \ C o d   M e t a   P r o d u c t o & l t ; / K e y & g t ; & l t ; / D i a g r a m O b j e c t K e y & g t ; & l t ; D i a g r a m O b j e c t K e y & g t ; & l t ; K e y & g t ; C o l u m n s \ M e t a   p r o d u c t o & l t ; / K e y & g t ; & l t ; / D i a g r a m O b j e c t K e y & g t ; & l t ; D i a g r a m O b j e c t K e y & g t ; & l t ; K e y & g t ; C o l u m n s \ $   p r o g r a m a d o s   2 0 1 6 & l t ; / K e y & g t ; & l t ; / D i a g r a m O b j e c t K e y & g t ; & l t ; D i a g r a m O b j e c t K e y & g t ; & l t ; K e y & g t ; C o l u m n s \ $   e j e c u t a d o s   2 0 1 6 & l t ; / K e y & g t ; & l t ; / D i a g r a m O b j e c t K e y & g t ; & l t ; D i a g r a m O b j e c t K e y & g t ; & l t ; K e y & g t ; C o l u m n s \ %   A v a n c e   $   2 0 1 6 & l t ; / K e y & g t ; & l t ; / D i a g r a m O b j e c t K e y & g t ; & l t ; D i a g r a m O b j e c t K e y & g t ; & l t ; K e y & g t ; C o l u m n s \ $   p r o g r a m a d o s   2 0 1 7 & l t ; / K e y & g t ; & l t ; / D i a g r a m O b j e c t K e y & g t ; & l t ; D i a g r a m O b j e c t K e y & g t ; & l t ; K e y & g t ; C o l u m n s \ $   e j e c u t a d o s   2 0 1 7 & l t ; / K e y & g t ; & l t ; / D i a g r a m O b j e c t K e y & g t ; & l t ; D i a g r a m O b j e c t K e y & g t ; & l t ; K e y & g t ; C o l u m n s \ %   A v a n c e   $   2 0 1 7 & l t ; / K e y & g t ; & l t ; / D i a g r a m O b j e c t K e y & g t ; & l t ; D i a g r a m O b j e c t K e y & g t ; & l t ; K e y & g t ; C o l u m n s \ $   p r o g r a m a d o s   2 0 1 8 & l t ; / K e y & g t ; & l t ; / D i a g r a m O b j e c t K e y & g t ; & l t ; D i a g r a m O b j e c t K e y & g t ; & l t ; K e y & g t ; C o l u m n s \ $   e j e c u t a d o s   2 0 1 8 & l t ; / K e y & g t ; & l t ; / D i a g r a m O b j e c t K e y & g t ; & l t ; D i a g r a m O b j e c t K e y & g t ; & l t ; K e y & g t ; C o l u m n s \ %   A v a n c e   $   2 0 1 8 & l t ; / K e y & g t ; & l t ; / D i a g r a m O b j e c t K e y & g t ; & l t ; D i a g r a m O b j e c t K e y & g t ; & l t ; K e y & g t ; C o l u m n s \ $   p r o g r a m a d o s   2 0 1 9 & l t ; / K e y & g t ; & l t ; / D i a g r a m O b j e c t K e y & g t ; & l t ; D i a g r a m O b j e c t K e y & g t ; & l t ; K e y & g t ; C o l u m n s \ $   e j e c u t a d o s   2 0 1 9 & l t ; / K e y & g t ; & l t ; / D i a g r a m O b j e c t K e y & g t ; & l t ; D i a g r a m O b j e c t K e y & g t ; & l t ; K e y & g t ; C o l u m n s \ %   A v a n c e   $   2 0 1 9 & l t ; / K e y & g t ; & l t ; / D i a g r a m O b j e c t K e y & g t ; & l t ; D i a g r a m O b j e c t K e y & g t ; & l t ; K e y & g t ; C o l u m n s \ $   p r o g r a m a d o s   2 0 2 0 & l t ; / K e y & g t ; & l t ; / D i a g r a m O b j e c t K e y & g t ; & l t ; D i a g r a m O b j e c t K e y & g t ; & l t ; K e y & g t ; C o l u m n s \ $   e j e c u t a d o s   2 0 2 0 & l t ; / K e y & g t ; & l t ; / D i a g r a m O b j e c t K e y & g t ; & l t ; D i a g r a m O b j e c t K e y & g t ; & l t ; K e y & g t ; C o l u m n s \ %   A v a n c e   $   2 0 2 0 & l t ; / K e y & g t ; & l t ; / D i a g r a m O b j e c t K e y & g t ; & l t ; D i a g r a m O b j e c t K e y & g t ; & l t ; K e y & g t ; C o l u m n s \ $   p r o g r a m a d o s   P D D & l t ; / K e y & g t ; & l t ; / D i a g r a m O b j e c t K e y & g t ; & l t ; D i a g r a m O b j e c t K e y & g t ; & l t ; K e y & g t ; C o l u m n s \ $   e j e c u t a d o s   P D D & l t ; / K e y & g t ; & l t ; / D i a g r a m O b j e c t K e y & g t ; & l t ; D i a g r a m O b j e c t K e y & g t ; & l t ; K e y & g t ; C o l u m n s \ %   A v a n c e   $   P D D & l t ; / K e y & g t ; & l t ; / D i a g r a m O b j e c t K e y & g t ; & l t ; D i a g r a m O b j e c t K e y & g t ; & l t ; K e y & g t ; C o l u m n s \ M e t a   a s o c i a d a & l t ; / K e y & g t ; & l t ; / D i a g r a m O b j e c t K e y & g t ; & l t ; D i a g r a m O b j e c t K e y & g t ; & l t ; K e y & g t ; L i n k s \ & a m p ; l t ; C o l u m n s \ S u m a   d e   $   p r o g r a m a d o s   2 0 1 6 & a m p ; g t ; - & a m p ; l t ; M e a s u r e s \ $   p r o g r a m a d o s   2 0 1 6 & a m p ; g t ; & l t ; / K e y & g t ; & l t ; / D i a g r a m O b j e c t K e y & g t ; & l t ; D i a g r a m O b j e c t K e y & g t ; & l t ; K e y & g t ; L i n k s \ & a m p ; l t ; C o l u m n s \ S u m a   d e   $   p r o g r a m a d o s   2 0 1 6 & a m p ; g t ; - & a m p ; l t ; M e a s u r e s \ $   p r o g r a m a d o s   2 0 1 6 & a m p ; g t ; \ C O L U M N & l t ; / K e y & g t ; & l t ; / D i a g r a m O b j e c t K e y & g t ; & l t ; D i a g r a m O b j e c t K e y & g t ; & l t ; K e y & g t ; L i n k s \ & a m p ; l t ; C o l u m n s \ S u m a   d e   $   p r o g r a m a d o s   2 0 1 6 & a m p ; g t ; - & a m p ; l t ; M e a s u r e s \ $   p r o g r a m a d o s   2 0 1 6 & a m p ; g t ; \ M E A S U R E & l t ; / K e y & g t ; & l t ; / D i a g r a m O b j e c t K e y & g t ; & l t ; D i a g r a m O b j e c t K e y & g t ; & l t ; K e y & g t ; L i n k s \ & a m p ; l t ; C o l u m n s \ S u m a   d e   $   e j e c u t a d o s   2 0 1 6 & a m p ; g t ; - & a m p ; l t ; M e a s u r e s \ $   e j e c u t a d o s   2 0 1 6 & a m p ; g t ; & l t ; / K e y & g t ; & l t ; / D i a g r a m O b j e c t K e y & g t ; & l t ; D i a g r a m O b j e c t K e y & g t ; & l t ; K e y & g t ; L i n k s \ & a m p ; l t ; C o l u m n s \ S u m a   d e   $   e j e c u t a d o s   2 0 1 6 & a m p ; g t ; - & a m p ; l t ; M e a s u r e s \ $   e j e c u t a d o s   2 0 1 6 & a m p ; g t ; \ C O L U M N & l t ; / K e y & g t ; & l t ; / D i a g r a m O b j e c t K e y & g t ; & l t ; D i a g r a m O b j e c t K e y & g t ; & l t ; K e y & g t ; L i n k s \ & a m p ; l t ; C o l u m n s \ S u m a   d e   $   e j e c u t a d o s   2 0 1 6 & a m p ; g t ; - & a m p ; l t ; M e a s u r e s \ $   e j e c u t a d o s   2 0 1 6 & a m p ; g t ; \ M E A S U R E & l t ; / K e y & g t ; & l t ; / D i a g r a m O b j e c t K e y & g t ; & l t ; D i a g r a m O b j e c t K e y & g t ; & l t ; K e y & g t ; L i n k s \ & a m p ; l t ; C o l u m n s \ S u m a   d e   $   p r o g r a m a d o s   2 0 1 7 & a m p ; g t ; - & a m p ; l t ; M e a s u r e s \ $   p r o g r a m a d o s   2 0 1 7 & a m p ; g t ; & l t ; / K e y & g t ; & l t ; / D i a g r a m O b j e c t K e y & g t ; & l t ; D i a g r a m O b j e c t K e y & g t ; & l t ; K e y & g t ; L i n k s \ & a m p ; l t ; C o l u m n s \ S u m a   d e   $   p r o g r a m a d o s   2 0 1 7 & a m p ; g t ; - & a m p ; l t ; M e a s u r e s \ $   p r o g r a m a d o s   2 0 1 7 & a m p ; g t ; \ C O L U M N & l t ; / K e y & g t ; & l t ; / D i a g r a m O b j e c t K e y & g t ; & l t ; D i a g r a m O b j e c t K e y & g t ; & l t ; K e y & g t ; L i n k s \ & a m p ; l t ; C o l u m n s \ S u m a   d e   $   p r o g r a m a d o s   2 0 1 7 & a m p ; g t ; - & a m p ; l t ; M e a s u r e s \ $   p r o g r a m a d o s   2 0 1 7 & a m p ; g t ; \ M E A S U R E & l t ; / K e y & g t ; & l t ; / D i a g r a m O b j e c t K e y & g t ; & l t ; D i a g r a m O b j e c t K e y & g t ; & l t ; K e y & g t ; L i n k s \ & a m p ; l t ; C o l u m n s \ S u m a   d e   $   e j e c u t a d o s   2 0 1 7 & a m p ; g t ; - & a m p ; l t ; M e a s u r e s \ $   e j e c u t a d o s   2 0 1 7 & a m p ; g t ; & l t ; / K e y & g t ; & l t ; / D i a g r a m O b j e c t K e y & g t ; & l t ; D i a g r a m O b j e c t K e y & g t ; & l t ; K e y & g t ; L i n k s \ & a m p ; l t ; C o l u m n s \ S u m a   d e   $   e j e c u t a d o s   2 0 1 7 & a m p ; g t ; - & a m p ; l t ; M e a s u r e s \ $   e j e c u t a d o s   2 0 1 7 & a m p ; g t ; \ C O L U M N & l t ; / K e y & g t ; & l t ; / D i a g r a m O b j e c t K e y & g t ; & l t ; D i a g r a m O b j e c t K e y & g t ; & l t ; K e y & g t ; L i n k s \ & a m p ; l t ; C o l u m n s \ S u m a   d e   $   e j e c u t a d o s   2 0 1 7 & a m p ; g t ; - & a m p ; l t ; M e a s u r e s \ $   e j e c u t a d o s   2 0 1 7 & a m p ; g t ; \ M E A S U R E & l t ; / K e y & g t ; & l t ; / D i a g r a m O b j e c t K e y & g t ; & l t ; D i a g r a m O b j e c t K e y & g t ; & l t ; K e y & g t ; L i n k s \ & a m p ; l t ; C o l u m n s \ S u m a   d e   $   p r o g r a m a d o s   2 0 1 8 & a m p ; g t ; - & a m p ; l t ; M e a s u r e s \ $   p r o g r a m a d o s   2 0 1 8 & a m p ; g t ; & l t ; / K e y & g t ; & l t ; / D i a g r a m O b j e c t K e y & g t ; & l t ; D i a g r a m O b j e c t K e y & g t ; & l t ; K e y & g t ; L i n k s \ & a m p ; l t ; C o l u m n s \ S u m a   d e   $   p r o g r a m a d o s   2 0 1 8 & a m p ; g t ; - & a m p ; l t ; M e a s u r e s \ $   p r o g r a m a d o s   2 0 1 8 & a m p ; g t ; \ C O L U M N & l t ; / K e y & g t ; & l t ; / D i a g r a m O b j e c t K e y & g t ; & l t ; D i a g r a m O b j e c t K e y & g t ; & l t ; K e y & g t ; L i n k s \ & a m p ; l t ; C o l u m n s \ S u m a   d e   $   p r o g r a m a d o s   2 0 1 8 & a m p ; g t ; - & a m p ; l t ; M e a s u r e s \ $   p r o g r a m a d o s   2 0 1 8 & a m p ; g t ; \ M E A S U R E & l t ; / K e y & g t ; & l t ; / D i a g r a m O b j e c t K e y & g t ; & l t ; D i a g r a m O b j e c t K e y & g t ; & l t ; K e y & g t ; L i n k s \ & a m p ; l t ; C o l u m n s \ S u m a   d e   $   e j e c u t a d o s   2 0 1 8 & a m p ; g t ; - & a m p ; l t ; M e a s u r e s \ $   e j e c u t a d o s   2 0 1 8 & a m p ; g t ; & l t ; / K e y & g t ; & l t ; / D i a g r a m O b j e c t K e y & g t ; & l t ; D i a g r a m O b j e c t K e y & g t ; & l t ; K e y & g t ; L i n k s \ & a m p ; l t ; C o l u m n s \ S u m a   d e   $   e j e c u t a d o s   2 0 1 8 & a m p ; g t ; - & a m p ; l t ; M e a s u r e s \ $   e j e c u t a d o s   2 0 1 8 & a m p ; g t ; \ C O L U M N & l t ; / K e y & g t ; & l t ; / D i a g r a m O b j e c t K e y & g t ; & l t ; D i a g r a m O b j e c t K e y & g t ; & l t ; K e y & g t ; L i n k s \ & a m p ; l t ; C o l u m n s \ S u m a   d e   $   e j e c u t a d o s   2 0 1 8 & a m p ; g t ; - & a m p ; l t ; M e a s u r e s \ $   e j e c u t a d o s   2 0 1 8 & a m p ; g t ; \ M E A S U R E & l t ; / K e y & g t ; & l t ; / D i a g r a m O b j e c t K e y & g t ; & l t ; D i a g r a m O b j e c t K e y & g t ; & l t ; K e y & g t ; L i n k s \ & a m p ; l t ; C o l u m n s \ S u m a   d e   $   p r o g r a m a d o s   2 0 1 9 & a m p ; g t ; - & a m p ; l t ; M e a s u r e s \ $   p r o g r a m a d o s   2 0 1 9 & a m p ; g t ; & l t ; / K e y & g t ; & l t ; / D i a g r a m O b j e c t K e y & g t ; & l t ; D i a g r a m O b j e c t K e y & g t ; & l t ; K e y & g t ; L i n k s \ & a m p ; l t ; C o l u m n s \ S u m a   d e   $   p r o g r a m a d o s   2 0 1 9 & a m p ; g t ; - & a m p ; l t ; M e a s u r e s \ $   p r o g r a m a d o s   2 0 1 9 & a m p ; g t ; \ C O L U M N & l t ; / K e y & g t ; & l t ; / D i a g r a m O b j e c t K e y & g t ; & l t ; D i a g r a m O b j e c t K e y & g t ; & l t ; K e y & g t ; L i n k s \ & a m p ; l t ; C o l u m n s \ S u m a   d e   $   p r o g r a m a d o s   2 0 1 9 & a m p ; g t ; - & a m p ; l t ; M e a s u r e s \ $   p r o g r a m a d o s   2 0 1 9 & a m p ; g t ; \ M E A S U R E & l t ; / K e y & g t ; & l t ; / D i a g r a m O b j e c t K e y & g t ; & l t ; D i a g r a m O b j e c t K e y & g t ; & l t ; K e y & g t ; L i n k s \ & a m p ; l t ; C o l u m n s \ S u m a   d e   $   e j e c u t a d o s   2 0 1 9 & a m p ; g t ; - & a m p ; l t ; M e a s u r e s \ $   e j e c u t a d o s   2 0 1 9 & a m p ; g t ; & l t ; / K e y & g t ; & l t ; / D i a g r a m O b j e c t K e y & g t ; & l t ; D i a g r a m O b j e c t K e y & g t ; & l t ; K e y & g t ; L i n k s \ & a m p ; l t ; C o l u m n s \ S u m a   d e   $   e j e c u t a d o s   2 0 1 9 & a m p ; g t ; - & a m p ; l t ; M e a s u r e s \ $   e j e c u t a d o s   2 0 1 9 & a m p ; g t ; \ C O L U M N & l t ; / K e y & g t ; & l t ; / D i a g r a m O b j e c t K e y & g t ; & l t ; D i a g r a m O b j e c t K e y & g t ; & l t ; K e y & g t ; L i n k s \ & a m p ; l t ; C o l u m n s \ S u m a   d e   $   e j e c u t a d o s   2 0 1 9 & a m p ; g t ; - & a m p ; l t ; M e a s u r e s \ $   e j e c u t a d o s   2 0 1 9 & a m p ; g t ; \ M E A S U R E & l t ; / K e y & g t ; & l t ; / D i a g r a m O b j e c t K e y & g t ; & l t ; D i a g r a m O b j e c t K e y & g t ; & l t ; K e y & g t ; L i n k s \ & a m p ; l t ; C o l u m n s \ S u m a   d e   $   p r o g r a m a d o s   2 0 2 0 & a m p ; g t ; - & a m p ; l t ; M e a s u r e s \ $   p r o g r a m a d o s   2 0 2 0 & a m p ; g t ; & l t ; / K e y & g t ; & l t ; / D i a g r a m O b j e c t K e y & g t ; & l t ; D i a g r a m O b j e c t K e y & g t ; & l t ; K e y & g t ; L i n k s \ & a m p ; l t ; C o l u m n s \ S u m a   d e   $   p r o g r a m a d o s   2 0 2 0 & a m p ; g t ; - & a m p ; l t ; M e a s u r e s \ $   p r o g r a m a d o s   2 0 2 0 & a m p ; g t ; \ C O L U M N & l t ; / K e y & g t ; & l t ; / D i a g r a m O b j e c t K e y & g t ; & l t ; D i a g r a m O b j e c t K e y & g t ; & l t ; K e y & g t ; L i n k s \ & a m p ; l t ; C o l u m n s \ S u m a   d e   $   p r o g r a m a d o s   2 0 2 0 & a m p ; g t ; - & a m p ; l t ; M e a s u r e s \ $   p r o g r a m a d o s   2 0 2 0 & a m p ; g t ; \ M E A S U R E & l t ; / K e y & g t ; & l t ; / D i a g r a m O b j e c t K e y & g t ; & l t ; D i a g r a m O b j e c t K e y & g t ; & l t ; K e y & g t ; L i n k s \ & a m p ; l t ; C o l u m n s \ S u m a   d e   $   e j e c u t a d o s   2 0 2 0 & a m p ; g t ; - & a m p ; l t ; M e a s u r e s \ $   e j e c u t a d o s   2 0 2 0 & a m p ; g t ; & l t ; / K e y & g t ; & l t ; / D i a g r a m O b j e c t K e y & g t ; & l t ; D i a g r a m O b j e c t K e y & g t ; & l t ; K e y & g t ; L i n k s \ & a m p ; l t ; C o l u m n s \ S u m a   d e   $   e j e c u t a d o s   2 0 2 0 & a m p ; g t ; - & a m p ; l t ; M e a s u r e s \ $   e j e c u t a d o s   2 0 2 0 & a m p ; g t ; \ C O L U M N & l t ; / K e y & g t ; & l t ; / D i a g r a m O b j e c t K e y & g t ; & l t ; D i a g r a m O b j e c t K e y & g t ; & l t ; K e y & g t ; L i n k s \ & a m p ; l t ; C o l u m n s \ S u m a   d e   $   e j e c u t a d o s   2 0 2 0 & a m p ; g t ; - & a m p ; l t ; M e a s u r e s \ $   e j e c u t a d o s   2 0 2 0 & a m p ; g t ; \ M E A S U R E & l t ; / K e y & g t ; & l t ; / D i a g r a m O b j e c t K e y & g t ; & l t ; D i a g r a m O b j e c t K e y & g t ; & l t ; K e y & g t ; L i n k s \ & a m p ; l t ; C o l u m n s \ R e c u e n t o   d e   M e t a   a s o c i a d a & a m p ; g t ; - & a m p ; l t ; M e a s u r e s \ M e t a   a s o c i a d a & a m p ; g t ; & l t ; / K e y & g t ; & l t ; / D i a g r a m O b j e c t K e y & g t ; & l t ; D i a g r a m O b j e c t K e y & g t ; & l t ; K e y & g t ; L i n k s \ & a m p ; l t ; C o l u m n s \ R e c u e n t o   d e   M e t a   a s o c i a d a & a m p ; g t ; - & a m p ; l t ; M e a s u r e s \ M e t a   a s o c i a d a & a m p ; g t ; \ C O L U M N & l t ; / K e y & g t ; & l t ; / D i a g r a m O b j e c t K e y & g t ; & l t ; D i a g r a m O b j e c t K e y & g t ; & l t ; K e y & g t ; L i n k s \ & a m p ; l t ; C o l u m n s \ R e c u e n t o   d e   M e t a   a s o c i a d a & a m p ; g t ; - & a m p ; l t ; M e a s u r e s \ M e t a   a s o c i a d a & a m p ; g t ; \ M E A S U R E & l t ; / K e y & g t ; & l t ; / D i a g r a m O b j e c t K e y & g t ; & l t ; D i a g r a m O b j e c t K e y & g t ; & l t ; K e y & g t ; L i n k s \ & a m p ; l t ; C o l u m n s \ S u m a   d e   C o d   P r o g r a m a & a m p ; g t ; - & a m p ; l t ; M e a s u r e s \ C o d   P r o g r a m a & a m p ; g t ; & l t ; / K e y & g t ; & l t ; / D i a g r a m O b j e c t K e y & g t ; & l t ; D i a g r a m O b j e c t K e y & g t ; & l t ; K e y & g t ; L i n k s \ & a m p ; l t ; C o l u m n s \ S u m a   d e   C o d   P r o g r a m a & a m p ; g t ; - & a m p ; l t ; M e a s u r e s \ C o d   P r o g r a m a & a m p ; g t ; \ C O L U M N & l t ; / K e y & g t ; & l t ; / D i a g r a m O b j e c t K e y & g t ; & l t ; D i a g r a m O b j e c t K e y & g t ; & l t ; K e y & g t ; L i n k s \ & a m p ; l t ; C o l u m n s \ S u m a   d e   C o d   P r o g r a m a & a m p ; g t ; - & a m p ; l t ; M e a s u r e s \ C o d   P r o g r a m a & a m p ; g t ; \ M E A S U R E & l t ; / K e y & g t ; & l t ; / D i a g r a m O b j e c t K e y & g t ; & l t ; D i a g r a m O b j e c t K e y & g t ; & l t ; K e y & g t ; L i n k s \ & a m p ; l t ; C o l u m n s \ S u m a   d e   C o d   P i l a r   /   E j e   2 & a m p ; g t ; - & a m p ; l t ; M e a s u r e s \ C o d   P i l a r   /   E j e & a m p ; g t ; & l t ; / K e y & g t ; & l t ; / D i a g r a m O b j e c t K e y & g t ; & l t ; D i a g r a m O b j e c t K e y & g t ; & l t ; K e y & g t ; L i n k s \ & a m p ; l t ; C o l u m n s \ S u m a   d e   C o d   P i l a r   /   E j e   2 & a m p ; g t ; - & a m p ; l t ; M e a s u r e s \ C o d   P i l a r   /   E j e & a m p ; g t ; \ C O L U M N & l t ; / K e y & g t ; & l t ; / D i a g r a m O b j e c t K e y & g t ; & l t ; D i a g r a m O b j e c t K e y & g t ; & l t ; K e y & g t ; L i n k s \ & a m p ; l t ; C o l u m n s \ S u m a   d e   C o d   P i l a r   /   E j e   2 & a m p ; g t ; - & a m p ; l t ; M e a s u r e s \ C o d   P i l a r   /   E j e & a m p ; g t ; \ M E A S U R E & l t ; / K e y & g t ; & l t ; / D i a g r a m O b j e c t K e y & g t ; & l t ; D i a g r a m O b j e c t K e y & g t ; & l t ; K e y & g t ; L i n k s \ & a m p ; l t ; C o l u m n s \ R e c u e n t o   d e   M e t a   p r o d u c t o & a m p ; g t ; - & a m p ; l t ; M e a s u r e s \ M e t a   p r o d u c t o & a m p ; g t ; & l t ; / K e y & g t ; & l t ; / D i a g r a m O b j e c t K e y & g t ; & l t ; D i a g r a m O b j e c t K e y & g t ; & l t ; K e y & g t ; L i n k s \ & a m p ; l t ; C o l u m n s \ R e c u e n t o   d e   M e t a   p r o d u c t o & a m p ; g t ; - & a m p ; l t ; M e a s u r e s \ M e t a   p r o d u c t o & a m p ; g t ; \ C O L U M N & l t ; / K e y & g t ; & l t ; / D i a g r a m O b j e c t K e y & g t ; & l t ; D i a g r a m O b j e c t K e y & g t ; & l t ; K e y & g t ; L i n k s \ & a m p ; l t ; C o l u m n s \ R e c u e n t o   d e   M e t a   p r o d u c t o & a m p ; g t ; - & a m p ; l t ; M e a s u r e s \ M e t a   p r o d u c t o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 2 0 1 6 & l t ; / K e y & g t ; & l t ; / a : K e y & g t ; & l t ; a : V a l u e 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 2 0 1 6 \ T a g I n f o \ F � r m u l a & l t ; / K e y & g t ; & l t ; / a : K e y & g t ; & l t ; a : V a l u e 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 2 0 1 6 \ T a g I n f o \ V a l o r & l t ; / K e y & g t ; & l t ; / a : K e y & g t ; & l t ; a : V a l u e 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 2 0 1 6 & l t ; / K e y & g t ; & l t ; / a : K e y & g t ; & l t ; a : V a l u e 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 2 0 1 6 \ T a g I n f o \ F � r m u l a & l t ; / K e y & g t ; & l t ; / a : K e y & g t ; & l t ; a : V a l u e 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 2 0 1 6 \ T a g I n f o \ V a l o r & l t ; / K e y & g t ; & l t ; / a : K e y & g t ; & l t ; a : V a l u e 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 2 0 1 7 & l t ; / K e y & g t ; & l t ; / a : K e y & g t ; & l t ; a : V a l u e 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 2 0 1 7 \ T a g I n f o \ F � r m u l a & l t ; / K e y & g t ; & l t ; / a : K e y & g t ; & l t ; a : V a l u e 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 2 0 1 7 \ T a g I n f o \ V a l o r & l t ; / K e y & g t ; & l t ; / a : K e y & g t ; & l t ; a : V a l u e 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 2 0 1 7 & l t ; / K e y & g t ; & l t ; / a : K e y & g t ; & l t ; a : V a l u e 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 2 0 1 7 \ T a g I n f o \ F � r m u l a & l t ; / K e y & g t ; & l t ; / a : K e y & g t ; & l t ; a : V a l u e 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 2 0 1 7 \ T a g I n f o \ V a l o r & l t ; / K e y & g t ; & l t ; / a : K e y & g t ; & l t ; a : V a l u e 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 2 0 1 8 & l t ; / K e y & g t ; & l t ; / a : K e y & g t ; & l t ; a : V a l u e 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 2 0 1 8 \ T a g I n f o \ F � r m u l a & l t ; / K e y & g t ; & l t ; / a : K e y & g t ; & l t ; a : V a l u e 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 2 0 1 8 \ T a g I n f o \ V a l o r & l t ; / K e y & g t ; & l t ; / a : K e y & g t ; & l t ; a : V a l u e 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 2 0 1 8 & l t ; / K e y & g t ; & l t ; / a : K e y & g t ; & l t ; a : V a l u e 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 2 0 1 8 \ T a g I n f o \ F � r m u l a & l t ; / K e y & g t ; & l t ; / a : K e y & g t ; & l t ; a : V a l u e 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 2 0 1 8 \ T a g I n f o \ V a l o r & l t ; / K e y & g t ; & l t ; / a : K e y & g t ; & l t ; a : V a l u e 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 2 0 1 9 & l t ; / K e y & g t ; & l t ; / a : K e y & g t ; & l t ; a : V a l u e 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 2 0 1 9 \ T a g I n f o \ F � r m u l a & l t ; / K e y & g t ; & l t ; / a : K e y & g t ; & l t ; a : V a l u e 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 2 0 1 9 \ T a g I n f o \ V a l o r & l t ; / K e y & g t ; & l t ; / a : K e y & g t ; & l t ; a : V a l u e 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 2 0 1 9 & l t ; / K e y & g t ; & l t ; / a : K e y & g t ; & l t ; a : V a l u e 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 2 0 1 9 \ T a g I n f o \ F � r m u l a & l t ; / K e y & g t ; & l t ; / a : K e y & g t ; & l t ; a : V a l u e 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 2 0 1 9 \ T a g I n f o \ V a l o r & l t ; / K e y & g t ; & l t ; / a : K e y & g t ; & l t ; a : V a l u e 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 2 0 2 0 & l t ; / K e y & g t ; & l t ; / a : K e y & g t ; & l t ; a : V a l u e 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 2 0 2 0 \ T a g I n f o \ F � r m u l a & l t ; / K e y & g t ; & l t ; / a : K e y & g t ; & l t ; a : V a l u e 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 p r o g r a m a d o s   2 0 2 0 \ T a g I n f o \ V a l o r & l t ; / K e y & g t ; & l t ; / a : K e y & g t ; & l t ; a : V a l u e 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 2 0 2 0 & l t ; / K e y & g t ; & l t ; / a : K e y & g t ; & l t ; a : V a l u e 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 2 0 2 0 \ T a g I n f o \ F � r m u l a & l t ; / K e y & g t ; & l t ; / a : K e y & g t ; & l t ; a : V a l u e 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 $   e j e c u t a d o s   2 0 2 0 \ T a g I n f o \ V a l o r & l t ; / K e y & g t ; & l t ; / a : K e y & g t ; & l t ; a : V a l u e 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 M e t a   a s o c i a d a & l t ; / K e y & g t ; & l t ; / a : K e y & g t ; & l t ; a : V a l u e   i : t y p e = " M e a s u r e G r i d N o d e V i e w S t a t e " & g t ; & l t ; C o l u m n & g t ; 5 0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 M e t a   a s o c i a d a \ T a g I n f o \ F � r m u l a & l t ; / K e y & g t ; & l t ; / a : K e y & g t ; & l t ; a : V a l u e 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 M e t a   a s o c i a d a \ T a g I n f o \ V a l o r & l t ; / K e y & g t ; & l t ; / a : K e y & g t ; & l t ; a : V a l u e 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 P r o g r a m a & l t ; / K e y & g t ; & l t ; / a : K e y & g t ; & l t ; a : V a l u e 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 P r o g r a m a \ T a g I n f o \ F � r m u l a & l t ; / K e y & g t ; & l t ; / a : K e y & g t ; & l t ; a : V a l u e 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 P r o g r a m a \ T a g I n f o \ V a l o r & l t ; / K e y & g t ; & l t ; / a : K e y & g t ; & l t ; a : V a l u e 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 P i l a r   /   E j e   2 & l t ; / K e y & g t ; & l t ; / a : K e y & g t ; & l t ; a : V a l u e 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 P i l a r   /   E j e 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 P i l a r   /   E j e 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 M e t a   p r o d u c t o & l t ; / K e y & g t ; & l t ; / a : K e y & g t ; & l t ; a : V a l u e 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 M e t a   p r o d u c t o \ T a g I n f o \ F � r m u l a & l t ; / K e y & g t ; & l t ; / a : K e y & g t ; & l t ; a : V a l u e 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 M e t a   p r o d u c t o \ T a g I n f o \ V a l o r & l t ; / K e y & g t ; & l t ; / a : K e y & g t ; & l t ; a : V a l u e 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i d _ r e p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 P l a n   d e   d e s a r r o l l o & l t ; / K e y & g t ; & l t ; / a : K e y & g t ; & l t ; a : V a l u e 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  p l a n   d e   d e s a r r o l l o & l t ; / K e y & g t ; & l t ; / a : K e y & g t ; & l t ; a : V a l u e 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g e n c i a   r e p o r t e & l t ; / K e y & g t ; & l t ; / a : K e y & g t ; & l t ; a : V a l u e 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 s e g u i m i e n t o & l t ; / K e y & g t ; & l t ; / a : K e y & g t ; & l t ; a : V a l u e 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c u r s o s   t i p o & l t ; / K e y & g t ; & l t ; / a : K e y & g t ; & l t ; a : V a l u e 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e r s i � n   p l a n   d e   a c c i � n & l t ; / K e y & g t ; & l t ; / a : K e y & g t ; & l t ; a : V a l u e 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r i p c i � n   v e r s i � n   p l a n   d e   a c c i � n & l t ; / K e y & g t ; & l t ; / a : K e y & g t ; & l t ; a : V a l u e 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 S e c t o r & l t ; / K e y & g t ; & l t ; / a : K e y & g t ; & l t ; a : V a l u e 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c t o r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 E n t i d a d & l t ; / K e y & g t ; & l t ; / a : K e y & g t ; & l t ; a : V a l u e 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i d a d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 P i l a r   /   E j e & l t ; / K e y & g t ; & l t ; / a : K e y & g t ; & l t ; a : V a l u e 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i l a r   /   E j e & l t ; / K e y & g t ; & l t ; / a : K e y & g t ; & l t ; a : V a l u e 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 P r o g r a m a & l t ; / K e y & g t ; & l t ; / a : K e y & g t ; & l t ; a : V a l u e 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a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c o d i g o _ c o m p o n e n t e _ n 3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n o m b r e _ c o m p o n e n t e _ n 3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c o d i g o _ c o m p o n e n t e _ n 4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n o m b r e _ c o m p o n e n t e _ n 4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c o d i g o _ c o m p o n e n t e _ n 5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n o m b r e _ c o m p o n e n t e _ n 5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c o d i g o _ c o m p o n e n t e _ n 6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n o m b r e _ c o m p o n e n t e _ n 6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c o d i g o _ c o m p o n e n t e _ n 7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a 2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 i n t e r n o   p r o g r a m a & l t ; / K e y & g t ; & l t ; / a : K e y & g t ; & l t ; a : V a l u e 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 P r o y e c t o   p r i o r i t a r i o & l t ; / K e y & g t ; & l t ; / a : K e y & g t ; & l t ; a : V a l u e 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y e c t o   p r i o r i t a r i o & l t ; / K e y & g t ; & l t ; / a : K e y & g t ; & l t ; a : V a l u e 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 M e t a   P r o d u c t o & l t ; / K e y & g t ; & l t ; / a : K e y & g t ; & l t ; a : V a l u e 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t a   p r o d u c t o & l t ; / K e y & g t ; & l t ; / a : K e y & g t ; & l t ; a : V a l u e 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 2 0 1 6 & l t ; / K e y & g t ; & l t ; / a : K e y & g t ; & l t ; a : V a l u e 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 2 0 1 6 & l t ; / K e y & g t ; & l t ; / a : K e y & g t ; & l t ; a : V a l u e 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 2 0 1 6 & l t ; / K e y & g t ; & l t ; / a : K e y & g t ; & l t ; a : V a l u e 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 2 0 1 7 & l t ; / K e y & g t ; & l t ; / a : K e y & g t ; & l t ; a : V a l u e 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 2 0 1 7 & l t ; / K e y & g t ; & l t ; / a : K e y & g t ; & l t ; a : V a l u e 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 2 0 1 7 & l t ; / K e y & g t ; & l t ; / a : K e y & g t ; & l t ; a : V a l u e 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 2 0 1 8 & l t ; / K e y & g t ; & l t ; / a : K e y & g t ; & l t ; a : V a l u e 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 2 0 1 8 & l t ; / K e y & g t ; & l t ; / a : K e y & g t ; & l t ; a : V a l u e 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 2 0 1 8 & l t ; / K e y & g t ; & l t ; / a : K e y & g t ; & l t ; a : V a l u e 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 2 0 1 9 & l t ; / K e y & g t ; & l t ; / a : K e y & g t ; & l t ; a : V a l u e 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 2 0 1 9 & l t ; / K e y & g t ; & l t ; / a : K e y & g t ; & l t ; a : V a l u e 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 2 0 1 9 & l t ; / K e y & g t ; & l t ; / a : K e y & g t ; & l t ; a : V a l u e 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 2 0 2 0 & l t ; / K e y & g t ; & l t ; / a : K e y & g t ; & l t ; a : V a l u e 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 2 0 2 0 & l t ; / K e y & g t ; & l t ; / a : K e y & g t ; & l t ; a : V a l u e 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 2 0 2 0 & l t ; / K e y & g t ; & l t ; / a : K e y & g t ; & l t ; a : V a l u e 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 P D D & l t ; / K e y & g t ; & l t ; / a : K e y & g t ; & l t ; a : V a l u e   i : t y p e = " M e a s u r e G r i d N o d e V i e w S t a t e " & g t ; & l t ; C o l u m n & g t ; 4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 P D D & l t ; / K e y & g t ; & l t ; / a : K e y & g t ; & l t ; a : V a l u e   i : t y p e = " M e a s u r e G r i d N o d e V i e w S t a t e " & g t ; & l t ; C o l u m n & g t ; 4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 P D D & l t ; / K e y & g t ; & l t ; / a : K e y & g t ; & l t ; a : V a l u e   i : t y p e = " M e a s u r e G r i d N o d e V i e w S t a t e " & g t ; & l t ; C o l u m n & g t ; 4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t a   a s o c i a d a & l t ; / K e y & g t ; & l t ; / a : K e y & g t ; & l t ; a : V a l u e   i : t y p e = " M e a s u r e G r i d N o d e V i e w S t a t e " & g t ; & l t ; C o l u m n & g t ; 5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 2 0 1 6 & a m p ; g t ; - & a m p ; l t ; M e a s u r e s \ $   p r o g r a m a d o s   2 0 1 6 & a m p ; g t ; & l t ; / K e y & g t ; & l t ; / a : K e y & g t ; & l t ; a : V a l u e 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 2 0 1 6 & a m p ; g t ; - & a m p ; l t ; M e a s u r e s \ $   p r o g r a m a d o s   2 0 1 6 & a m p ; g t ; \ C O L U M N & l t ; / K e y & g t ; & l t ; / a : K e y & g t ; & l t ; a : V a l u e 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 2 0 1 6 & a m p ; g t ; - & a m p ; l t ; M e a s u r e s \ $   p r o g r a m a d o s   2 0 1 6 & a m p ; g t ; \ M E A S U R E & l t ; / K e y & g t ; & l t ; / a : K e y & g t ; & l t ; a : V a l u e 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 2 0 1 6 & a m p ; g t ; - & a m p ; l t ; M e a s u r e s \ $   e j e c u t a d o s   2 0 1 6 & a m p ; g t ; & l t ; / K e y & g t ; & l t ; / a : K e y & g t ; & l t ; a : V a l u e 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 2 0 1 6 & a m p ; g t ; - & a m p ; l t ; M e a s u r e s \ $   e j e c u t a d o s   2 0 1 6 & a m p ; g t ; \ C O L U M N & l t ; / K e y & g t ; & l t ; / a : K e y & g t ; & l t ; a : V a l u e 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 2 0 1 6 & a m p ; g t ; - & a m p ; l t ; M e a s u r e s \ $   e j e c u t a d o s   2 0 1 6 & a m p ; g t ; \ M E A S U R E & l t ; / K e y & g t ; & l t ; / a : K e y & g t ; & l t ; a : V a l u e 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 2 0 1 7 & a m p ; g t ; - & a m p ; l t ; M e a s u r e s \ $   p r o g r a m a d o s   2 0 1 7 & a m p ; g t ; & l t ; / K e y & g t ; & l t ; / a : K e y & g t ; & l t ; a : V a l u e 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 2 0 1 7 & a m p ; g t ; - & a m p ; l t ; M e a s u r e s \ $   p r o g r a m a d o s   2 0 1 7 & a m p ; g t ; \ C O L U M N & l t ; / K e y & g t ; & l t ; / a : K e y & g t ; & l t ; a : V a l u e 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 2 0 1 7 & a m p ; g t ; - & a m p ; l t ; M e a s u r e s \ $   p r o g r a m a d o s   2 0 1 7 & a m p ; g t ; \ M E A S U R E & l t ; / K e y & g t ; & l t ; / a : K e y & g t ; & l t ; a : V a l u e 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 2 0 1 7 & a m p ; g t ; - & a m p ; l t ; M e a s u r e s \ $   e j e c u t a d o s   2 0 1 7 & a m p ; g t ; & l t ; / K e y & g t ; & l t ; / a : K e y & g t ; & l t ; a : V a l u e 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 2 0 1 7 & a m p ; g t ; - & a m p ; l t ; M e a s u r e s \ $   e j e c u t a d o s   2 0 1 7 & a m p ; g t ; \ C O L U M N & l t ; / K e y & g t ; & l t ; / a : K e y & g t ; & l t ; a : V a l u e 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 2 0 1 7 & a m p ; g t ; - & a m p ; l t ; M e a s u r e s \ $   e j e c u t a d o s   2 0 1 7 & a m p ; g t ; \ M E A S U R E & l t ; / K e y & g t ; & l t ; / a : K e y & g t ; & l t ; a : V a l u e 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 2 0 1 8 & a m p ; g t ; - & a m p ; l t ; M e a s u r e s \ $   p r o g r a m a d o s   2 0 1 8 & a m p ; g t ; & l t ; / K e y & g t ; & l t ; / a : K e y & g t ; & l t ; a : V a l u e 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 2 0 1 8 & a m p ; g t ; - & a m p ; l t ; M e a s u r e s \ $   p r o g r a m a d o s   2 0 1 8 & a m p ; g t ; \ C O L U M N & l t ; / K e y & g t ; & l t ; / a : K e y & g t ; & l t ; a : V a l u e 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 2 0 1 8 & a m p ; g t ; - & a m p ; l t ; M e a s u r e s \ $   p r o g r a m a d o s   2 0 1 8 & a m p ; g t ; \ M E A S U R E & l t ; / K e y & g t ; & l t ; / a : K e y & g t ; & l t ; a : V a l u e 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 2 0 1 8 & a m p ; g t ; - & a m p ; l t ; M e a s u r e s \ $   e j e c u t a d o s   2 0 1 8 & a m p ; g t ; & l t ; / K e y & g t ; & l t ; / a : K e y & g t ; & l t ; a : V a l u e 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 2 0 1 8 & a m p ; g t ; - & a m p ; l t ; M e a s u r e s \ $   e j e c u t a d o s   2 0 1 8 & a m p ; g t ; \ C O L U M N & l t ; / K e y & g t ; & l t ; / a : K e y & g t ; & l t ; a : V a l u e 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 2 0 1 8 & a m p ; g t ; - & a m p ; l t ; M e a s u r e s \ $   e j e c u t a d o s   2 0 1 8 & a m p ; g t ; \ M E A S U R E & l t ; / K e y & g t ; & l t ; / a : K e y & g t ; & l t ; a : V a l u e 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 2 0 1 9 & a m p ; g t ; - & a m p ; l t ; M e a s u r e s \ $   p r o g r a m a d o s   2 0 1 9 & a m p ; g t ; & l t ; / K e y & g t ; & l t ; / a : K e y & g t ; & l t ; a : V a l u e 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 2 0 1 9 & a m p ; g t ; - & a m p ; l t ; M e a s u r e s \ $   p r o g r a m a d o s   2 0 1 9 & a m p ; g t ; \ C O L U M N & l t ; / K e y & g t ; & l t ; / a : K e y & g t ; & l t ; a : V a l u e 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 2 0 1 9 & a m p ; g t ; - & a m p ; l t ; M e a s u r e s \ $   p r o g r a m a d o s   2 0 1 9 & a m p ; g t ; \ M E A S U R E & l t ; / K e y & g t ; & l t ; / a : K e y & g t ; & l t ; a : V a l u e 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 2 0 1 9 & a m p ; g t ; - & a m p ; l t ; M e a s u r e s \ $   e j e c u t a d o s   2 0 1 9 & a m p ; g t ; & l t ; / K e y & g t ; & l t ; / a : K e y & g t ; & l t ; a : V a l u e 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 2 0 1 9 & a m p ; g t ; - & a m p ; l t ; M e a s u r e s \ $   e j e c u t a d o s   2 0 1 9 & a m p ; g t ; \ C O L U M N & l t ; / K e y & g t ; & l t ; / a : K e y & g t ; & l t ; a : V a l u e 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 2 0 1 9 & a m p ; g t ; - & a m p ; l t ; M e a s u r e s \ $   e j e c u t a d o s   2 0 1 9 & a m p ; g t ; \ M E A S U R E & l t ; / K e y & g t ; & l t ; / a : K e y & g t ; & l t ; a : V a l u e 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 2 0 2 0 & a m p ; g t ; - & a m p ; l t ; M e a s u r e s \ $   p r o g r a m a d o s   2 0 2 0 & a m p ; g t ; & l t ; / K e y & g t ; & l t ; / a : K e y & g t ; & l t ; a : V a l u e 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 2 0 2 0 & a m p ; g t ; - & a m p ; l t ; M e a s u r e s \ $   p r o g r a m a d o s   2 0 2 0 & a m p ; g t ; \ C O L U M N & l t ; / K e y & g t ; & l t ; / a : K e y & g t ; & l t ; a : V a l u e 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 p r o g r a m a d o s   2 0 2 0 & a m p ; g t ; - & a m p ; l t ; M e a s u r e s \ $   p r o g r a m a d o s   2 0 2 0 & a m p ; g t ; \ M E A S U R E & l t ; / K e y & g t ; & l t ; / a : K e y & g t ; & l t ; a : V a l u e 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 2 0 2 0 & a m p ; g t ; - & a m p ; l t ; M e a s u r e s \ $   e j e c u t a d o s   2 0 2 0 & a m p ; g t ; & l t ; / K e y & g t ; & l t ; / a : K e y & g t ; & l t ; a : V a l u e 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 2 0 2 0 & a m p ; g t ; - & a m p ; l t ; M e a s u r e s \ $   e j e c u t a d o s   2 0 2 0 & a m p ; g t ; \ C O L U M N & l t ; / K e y & g t ; & l t ; / a : K e y & g t ; & l t ; a : V a l u e 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 $   e j e c u t a d o s   2 0 2 0 & a m p ; g t ; - & a m p ; l t ; M e a s u r e s \ $   e j e c u t a d o s   2 0 2 0 & a m p ; g t ; \ M E A S U R E & l t ; / K e y & g t ; & l t ; / a : K e y & g t ; & l t ; a : V a l u e 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 M e t a   a s o c i a d a & a m p ; g t ; - & a m p ; l t ; M e a s u r e s \ M e t a   a s o c i a d a & a m p ; g t ; & l t ; / K e y & g t ; & l t ; / a : K e y & g t ; & l t ; a : V a l u e 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 M e t a   a s o c i a d a & a m p ; g t ; - & a m p ; l t ; M e a s u r e s \ M e t a   a s o c i a d a & a m p ; g t ; \ C O L U M N & l t ; / K e y & g t ; & l t ; / a : K e y & g t ; & l t ; a : V a l u e 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 M e t a   a s o c i a d a & a m p ; g t ; - & a m p ; l t ; M e a s u r e s \ M e t a   a s o c i a d a & a m p ; g t ; \ M E A S U R E & l t ; / K e y & g t ; & l t ; / a : K e y & g t ; & l t ; a : V a l u e 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 P r o g r a m a & a m p ; g t ; - & a m p ; l t ; M e a s u r e s \ C o d   P r o g r a m a & a m p ; g t ; & l t ; / K e y & g t ; & l t ; / a : K e y & g t ; & l t ; a : V a l u e 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 P r o g r a m a & a m p ; g t ; - & a m p ; l t ; M e a s u r e s \ C o d   P r o g r a m a & a m p ; g t ; \ C O L U M N & l t ; / K e y & g t ; & l t ; / a : K e y & g t ; & l t ; a : V a l u e 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 P r o g r a m a & a m p ; g t ; - & a m p ; l t ; M e a s u r e s \ C o d   P r o g r a m a & a m p ; g t ; \ M E A S U R E & l t ; / K e y & g t ; & l t ; / a : K e y & g t ; & l t ; a : V a l u e 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 P i l a r   /   E j e   2 & a m p ; g t ; - & a m p ; l t ; M e a s u r e s \ C o d   P i l a r   /   E j e & a m p ; g t ; & l t ; / K e y & g t ; & l t ; / a : K e y & g t ; & l t ; a : V a l u e 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 P i l a r   /   E j e   2 & a m p ; g t ; - & a m p ; l t ; M e a s u r e s \ C o d   P i l a r   /   E j e & a m p ; g t ; \ C O L U M N & l t ; / K e y & g t ; & l t ; / a : K e y & g t ; & l t ; a : V a l u e 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 P i l a r   /   E j e   2 & a m p ; g t ; - & a m p ; l t ; M e a s u r e s \ C o d   P i l a r   /   E j e & a m p ; g t ; \ M E A S U R E & l t ; / K e y & g t ; & l t ; / a : K e y & g t ; & l t ; a : V a l u e 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 M e t a   p r o d u c t o & a m p ; g t ; - & a m p ; l t ; M e a s u r e s \ M e t a   p r o d u c t o & a m p ; g t ; & l t ; / K e y & g t ; & l t ; / a : K e y & g t ; & l t ; a : V a l u e 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 M e t a   p r o d u c t o & a m p ; g t ; - & a m p ; l t ; M e a s u r e s \ M e t a   p r o d u c t o & a m p ; g t ; \ C O L U M N & l t ; / K e y & g t ; & l t ; / a : K e y & g t ; & l t ; a : V a l u e 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 M e t a   p r o d u c t o & a m p ; g t ; - & a m p ; l t ; M e a s u r e s \ M e t a   p r o d u c t o & a m p ; g t ; \ M E A S U R E & l t ; / K e y & g t ; & l t ; / a : K e y & g t ; & l t ; a : V a l u e 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M a g n i t u d _ M e t a p r o d u c t o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 i : t y p e = " S a n d b o x E d i t o r M e a s u r e G r i d K e y " & g t ; & l t ; T a b l e N a m e & g t ; M a g n i t u d _ M e t a p r o d u c t o & l t ; / T a b l e N a m e & g t ; & l t ; / K e y & g t ; & l t ; M a i n t a i n e r 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 P r o g r a m a c i � n   a c t u a l & l t ; / K e y & g t ; & l t ; / D i a g r a m O b j e c t K e y & g t ; & l t ; D i a g r a m O b j e c t K e y & g t ; & l t ; K e y & g t ; M e a s u r e s \ S u m a   d e   P r o g r a m a c i � n   a c t u a l \ T a g I n f o \ F � r m u l a & l t ; / K e y & g t ; & l t ; / D i a g r a m O b j e c t K e y & g t ; & l t ; D i a g r a m O b j e c t K e y & g t ; & l t ; K e y & g t ; M e a s u r e s \ S u m a   d e   P r o g r a m a c i � n   a c t u a l \ T a g I n f o \ V a l o r & l t ; / K e y & g t ; & l t ; / D i a g r a m O b j e c t K e y & g t ; & l t ; D i a g r a m O b j e c t K e y & g t ; & l t ; K e y & g t ; M e a s u r e s \ S u m a   d e   E j e c u c i � n & l t ; / K e y & g t ; & l t ; / D i a g r a m O b j e c t K e y & g t ; & l t ; D i a g r a m O b j e c t K e y & g t ; & l t ; K e y & g t ; M e a s u r e s \ S u m a   d e   E j e c u c i � n \ T a g I n f o \ F � r m u l a & l t ; / K e y & g t ; & l t ; / D i a g r a m O b j e c t K e y & g t ; & l t ; D i a g r a m O b j e c t K e y & g t ; & l t ; K e y & g t ; M e a s u r e s \ S u m a   d e   E j e c u c i � n \ T a g I n f o \ V a l o r & l t ; / K e y & g t ; & l t ; / D i a g r a m O b j e c t K e y & g t ; & l t ; D i a g r a m O b j e c t K e y & g t ; & l t ; K e y & g t ; M e a s u r e s \ S u m a   d e   %   A v a n c e   t o t a l   P l a n   d e   D e s a r r o l l o & l t ; / K e y & g t ; & l t ; / D i a g r a m O b j e c t K e y & g t ; & l t ; D i a g r a m O b j e c t K e y & g t ; & l t ; K e y & g t ; M e a s u r e s \ S u m a   d e   %   A v a n c e   t o t a l   P l a n   d e   D e s a r r o l l o \ T a g I n f o \ F � r m u l a & l t ; / K e y & g t ; & l t ; / D i a g r a m O b j e c t K e y & g t ; & l t ; D i a g r a m O b j e c t K e y & g t ; & l t ; K e y & g t ; M e a s u r e s \ S u m a   d e   %   A v a n c e   t o t a l   P l a n   d e   D e s a r r o l l o \ T a g I n f o \ V a l o r & l t ; / K e y & g t ; & l t ; / D i a g r a m O b j e c t K e y & g t ; & l t ; D i a g r a m O b j e c t K e y & g t ; & l t ; K e y & g t ; M e a s u r e s \ S u m a   d e   F a l t a n t e & l t ; / K e y & g t ; & l t ; / D i a g r a m O b j e c t K e y & g t ; & l t ; D i a g r a m O b j e c t K e y & g t ; & l t ; K e y & g t ; M e a s u r e s \ S u m a   d e   F a l t a n t e \ T a g I n f o \ F � r m u l a & l t ; / K e y & g t ; & l t ; / D i a g r a m O b j e c t K e y & g t ; & l t ; D i a g r a m O b j e c t K e y & g t ; & l t ; K e y & g t ; M e a s u r e s \ S u m a   d e   F a l t a n t e \ T a g I n f o \ V a l o r & l t ; / K e y & g t ; & l t ; / D i a g r a m O b j e c t K e y & g t ; & l t ; D i a g r a m O b j e c t K e y & g t ; & l t ; K e y & g t ; M e a s u r e s \ S u m a   d e   C o d   M e t a   P r o d u c t o & l t ; / K e y & g t ; & l t ; / D i a g r a m O b j e c t K e y & g t ; & l t ; D i a g r a m O b j e c t K e y & g t ; & l t ; K e y & g t ; M e a s u r e s \ S u m a   d e   C o d   M e t a   P r o d u c t o \ T a g I n f o \ F � r m u l a & l t ; / K e y & g t ; & l t ; / D i a g r a m O b j e c t K e y & g t ; & l t ; D i a g r a m O b j e c t K e y & g t ; & l t ; K e y & g t ; M e a s u r e s \ S u m a   d e   C o d   M e t a   P r o d u c t o \ T a g I n f o \ V a l o r & l t ; / K e y & g t ; & l t ; / D i a g r a m O b j e c t K e y & g t ; & l t ; D i a g r a m O b j e c t K e y & g t ; & l t ; K e y & g t ; M e a s u r e s \ S u m a   d e   P r o g r a m a c i � n   i n i c i a l & l t ; / K e y & g t ; & l t ; / D i a g r a m O b j e c t K e y & g t ; & l t ; D i a g r a m O b j e c t K e y & g t ; & l t ; K e y & g t ; M e a s u r e s \ S u m a   d e   P r o g r a m a c i � n   i n i c i a l \ T a g I n f o \ F � r m u l a & l t ; / K e y & g t ; & l t ; / D i a g r a m O b j e c t K e y & g t ; & l t ; D i a g r a m O b j e c t K e y & g t ; & l t ; K e y & g t ; M e a s u r e s \ S u m a   d e   P r o g r a m a c i � n   i n i c i a l \ T a g I n f o \ V a l o r & l t ; / K e y & g t ; & l t ; / D i a g r a m O b j e c t K e y & g t ; & l t ; D i a g r a m O b j e c t K e y & g t ; & l t ; K e y & g t ; C o l u m n s \ i n d _ i d _ r e p & l t ; / K e y & g t ; & l t ; / D i a g r a m O b j e c t K e y & g t ; & l t ; D i a g r a m O b j e c t K e y & g t ; & l t ; K e y & g t ; C o l u m n s \ i n d _ i d & l t ; / K e y & g t ; & l t ; / D i a g r a m O b j e c t K e y & g t ; & l t ; D i a g r a m O b j e c t K e y & g t ; & l t ; K e y & g t ; C o l u m n s \ i n d _ c o d i g o _ p d & l t ; / K e y & g t ; & l t ; / D i a g r a m O b j e c t K e y & g t ; & l t ; D i a g r a m O b j e c t K e y & g t ; & l t ; K e y & g t ; C o l u m n s \ i n d _ a n o _ p r o g _ r e p r & l t ; / K e y & g t ; & l t ; / D i a g r a m O b j e c t K e y & g t ; & l t ; D i a g r a m O b j e c t K e y & g t ; & l t ; K e y & g t ; C o l u m n s \ i n d _ v e r s i o n _ p a & l t ; / K e y & g t ; & l t ; / D i a g r a m O b j e c t K e y & g t ; & l t ; D i a g r a m O b j e c t K e y & g t ; & l t ; K e y & g t ; C o l u m n s \ C o d   S e c t o r & l t ; / K e y & g t ; & l t ; / D i a g r a m O b j e c t K e y & g t ; & l t ; D i a g r a m O b j e c t K e y & g t ; & l t ; K e y & g t ; C o l u m n s \ C o d   E n t i d a d & l t ; / K e y & g t ; & l t ; / D i a g r a m O b j e c t K e y & g t ; & l t ; D i a g r a m O b j e c t K e y & g t ; & l t ; K e y & g t ; C o l u m n s \ C o d   i n t e r n o   p r o g r a m a & l t ; / K e y & g t ; & l t ; / D i a g r a m O b j e c t K e y & g t ; & l t ; D i a g r a m O b j e c t K e y & g t ; & l t ; K e y & g t ; C o l u m n s \ C o d   P r o y e c t o   p r i o r i t a r i o & l t ; / K e y & g t ; & l t ; / D i a g r a m O b j e c t K e y & g t ; & l t ; D i a g r a m O b j e c t K e y & g t ; & l t ; K e y & g t ; C o l u m n s \ C o d   M e t a   P r o d u c t o & l t ; / K e y & g t ; & l t ; / D i a g r a m O b j e c t K e y & g t ; & l t ; D i a g r a m O b j e c t K e y & g t ; & l t ; K e y & g t ; C o l u m n s \ C o d   I n d i c a d o r & l t ; / K e y & g t ; & l t ; / D i a g r a m O b j e c t K e y & g t ; & l t ; D i a g r a m O b j e c t K e y & g t ; & l t ; K e y & g t ; C o l u m n s \ N o m b r e   i n d i c a d o r & l t ; / K e y & g t ; & l t ; / D i a g r a m O b j e c t K e y & g t ; & l t ; D i a g r a m O b j e c t K e y & g t ; & l t ; K e y & g t ; C o l u m n s \ T i p o   d e   a n u a l i z a c i � n   i n d i c a d o r & l t ; / K e y & g t ; & l t ; / D i a g r a m O b j e c t K e y & g t ; & l t ; D i a g r a m O b j e c t K e y & g t ; & l t ; K e y & g t ; C o l u m n s \ C o d   e s t a d o   i n d i c a d o r   e n   p l a n   d e   a c c i � n & l t ; / K e y & g t ; & l t ; / D i a g r a m O b j e c t K e y & g t ; & l t ; D i a g r a m O b j e c t K e y & g t ; & l t ; K e y & g t ; C o l u m n s \ E s t a d o   i n d i c a d o r   e n   p l a n   d e   a c c i � n & l t ; / K e y & g t ; & l t ; / D i a g r a m O b j e c t K e y & g t ; & l t ; D i a g r a m O b j e c t K e y & g t ; & l t ; K e y & g t ; C o l u m n s \ V i g e n c i a & l t ; / K e y & g t ; & l t ; / D i a g r a m O b j e c t K e y & g t ; & l t ; D i a g r a m O b j e c t K e y & g t ; & l t ; K e y & g t ; C o l u m n s \ P r o g r a m a c i � n   i n i c i a l & l t ; / K e y & g t ; & l t ; / D i a g r a m O b j e c t K e y & g t ; & l t ; D i a g r a m O b j e c t K e y & g t ; & l t ; K e y & g t ; C o l u m n s \ P r o g r a m a c i � n   a c t u a l & l t ; / K e y & g t ; & l t ; / D i a g r a m O b j e c t K e y & g t ; & l t ; D i a g r a m O b j e c t K e y & g t ; & l t ; K e y & g t ; C o l u m n s \ E j e c u c i � n & l t ; / K e y & g t ; & l t ; / D i a g r a m O b j e c t K e y & g t ; & l t ; D i a g r a m O b j e c t K e y & g t ; & l t ; K e y & g t ; C o l u m n s \ %   A v a n c e & l t ; / K e y & g t ; & l t ; / D i a g r a m O b j e c t K e y & g t ; & l t ; D i a g r a m O b j e c t K e y & g t ; & l t ; K e y & g t ; C o l u m n s \ %   A v a n c e   T r a s c u r r i d o   P l a n   d e   D e s a r r o l l o & l t ; / K e y & g t ; & l t ; / D i a g r a m O b j e c t K e y & g t ; & l t ; D i a g r a m O b j e c t K e y & g t ; & l t ; K e y & g t ; C o l u m n s \ %   A v a n c e   t o t a l   P l a n   d e   D e s a r r o l l o & l t ; / K e y & g t ; & l t ; / D i a g r a m O b j e c t K e y & g t ; & l t ; D i a g r a m O b j e c t K e y & g t ; & l t ; K e y & g t ; C o l u m n s \ F a l t a n t e & l t ; / K e y & g t ; & l t ; / D i a g r a m O b j e c t K e y & g t ; & l t ; D i a g r a m O b j e c t K e y & g t ; & l t ; K e y & g t ; L i n k s \ & a m p ; l t ; C o l u m n s \ S u m a   d e   P r o g r a m a c i � n   a c t u a l & a m p ; g t ; - & a m p ; l t ; M e a s u r e s \ P r o g r a m a c i � n   a c t u a l & a m p ; g t ; & l t ; / K e y & g t ; & l t ; / D i a g r a m O b j e c t K e y & g t ; & l t ; D i a g r a m O b j e c t K e y & g t ; & l t ; K e y & g t ; L i n k s \ & a m p ; l t ; C o l u m n s \ S u m a   d e   P r o g r a m a c i � n   a c t u a l & a m p ; g t ; - & a m p ; l t ; M e a s u r e s \ P r o g r a m a c i � n   a c t u a l & a m p ; g t ; \ C O L U M N & l t ; / K e y & g t ; & l t ; / D i a g r a m O b j e c t K e y & g t ; & l t ; D i a g r a m O b j e c t K e y & g t ; & l t ; K e y & g t ; L i n k s \ & a m p ; l t ; C o l u m n s \ S u m a   d e   P r o g r a m a c i � n   a c t u a l & a m p ; g t ; - & a m p ; l t ; M e a s u r e s \ P r o g r a m a c i � n   a c t u a l & a m p ; g t ; \ M E A S U R E & l t ; / K e y & g t ; & l t ; / D i a g r a m O b j e c t K e y & g t ; & l t ; D i a g r a m O b j e c t K e y & g t ; & l t ; K e y & g t ; L i n k s \ & a m p ; l t ; C o l u m n s \ S u m a   d e   E j e c u c i � n & a m p ; g t ; - & a m p ; l t ; M e a s u r e s \ E j e c u c i � n & a m p ; g t ; & l t ; / K e y & g t ; & l t ; / D i a g r a m O b j e c t K e y & g t ; & l t ; D i a g r a m O b j e c t K e y & g t ; & l t ; K e y & g t ; L i n k s \ & a m p ; l t ; C o l u m n s \ S u m a   d e   E j e c u c i � n & a m p ; g t ; - & a m p ; l t ; M e a s u r e s \ E j e c u c i � n & a m p ; g t ; \ C O L U M N & l t ; / K e y & g t ; & l t ; / D i a g r a m O b j e c t K e y & g t ; & l t ; D i a g r a m O b j e c t K e y & g t ; & l t ; K e y & g t ; L i n k s \ & a m p ; l t ; C o l u m n s \ S u m a   d e   E j e c u c i � n & a m p ; g t ; - & a m p ; l t ; M e a s u r e s \ E j e c u c i � n & a m p ; g t ; \ M E A S U R E & l t ; / K e y & g t ; & l t ; / D i a g r a m O b j e c t K e y & g t ; & l t ; D i a g r a m O b j e c t K e y & g t ; & l t ; K e y & g t ; L i n k s \ & a m p ; l t ; C o l u m n s \ S u m a   d e   %   A v a n c e   t o t a l   P l a n   d e   D e s a r r o l l o & a m p ; g t ; - & a m p ; l t ; M e a s u r e s \ %   A v a n c e   t o t a l   P l a n   d e   D e s a r r o l l o & a m p ; g t ; & l t ; / K e y & g t ; & l t ; / D i a g r a m O b j e c t K e y & g t ; & l t ; D i a g r a m O b j e c t K e y & g t ; & l t ; K e y & g t ; L i n k s \ & a m p ; l t ; C o l u m n s \ S u m a   d e   %   A v a n c e   t o t a l   P l a n   d e   D e s a r r o l l o & a m p ; g t ; - & a m p ; l t ; M e a s u r e s \ %   A v a n c e   t o t a l   P l a n   d e   D e s a r r o l l o & a m p ; g t ; \ C O L U M N & l t ; / K e y & g t ; & l t ; / D i a g r a m O b j e c t K e y & g t ; & l t ; D i a g r a m O b j e c t K e y & g t ; & l t ; K e y & g t ; L i n k s \ & a m p ; l t ; C o l u m n s \ S u m a   d e   %   A v a n c e   t o t a l   P l a n   d e   D e s a r r o l l o & a m p ; g t ; - & a m p ; l t ; M e a s u r e s \ %   A v a n c e   t o t a l   P l a n   d e   D e s a r r o l l o & a m p ; g t ; \ M E A S U R E & l t ; / K e y & g t ; & l t ; / D i a g r a m O b j e c t K e y & g t ; & l t ; D i a g r a m O b j e c t K e y & g t ; & l t ; K e y & g t ; L i n k s \ & a m p ; l t ; C o l u m n s \ S u m a   d e   F a l t a n t e & a m p ; g t ; - & a m p ; l t ; M e a s u r e s \ F a l t a n t e & a m p ; g t ; & l t ; / K e y & g t ; & l t ; / D i a g r a m O b j e c t K e y & g t ; & l t ; D i a g r a m O b j e c t K e y & g t ; & l t ; K e y & g t ; L i n k s \ & a m p ; l t ; C o l u m n s \ S u m a   d e   F a l t a n t e & a m p ; g t ; - & a m p ; l t ; M e a s u r e s \ F a l t a n t e & a m p ; g t ; \ C O L U M N & l t ; / K e y & g t ; & l t ; / D i a g r a m O b j e c t K e y & g t ; & l t ; D i a g r a m O b j e c t K e y & g t ; & l t ; K e y & g t ; L i n k s \ & a m p ; l t ; C o l u m n s \ S u m a   d e   F a l t a n t e & a m p ; g t ; - & a m p ; l t ; M e a s u r e s \ F a l t a n t e & a m p ; g t ; \ M E A S U R E & l t ; / K e y & g t ; & l t ; / D i a g r a m O b j e c t K e y & g t ; & l t ; D i a g r a m O b j e c t K e y & g t ; & l t ; K e y & g t ; L i n k s \ & a m p ; l t ; C o l u m n s \ S u m a   d e   C o d   M e t a   P r o d u c t o & a m p ; g t ; - & a m p ; l t ; M e a s u r e s \ C o d   M e t a   P r o d u c t o & a m p ; g t ; & l t ; / K e y & g t ; & l t ; / D i a g r a m O b j e c t K e y & g t ; & l t ; D i a g r a m O b j e c t K e y & g t ; & l t ; K e y & g t ; L i n k s \ & a m p ; l t ; C o l u m n s \ S u m a   d e   C o d   M e t a   P r o d u c t o & a m p ; g t ; - & a m p ; l t ; M e a s u r e s \ C o d   M e t a   P r o d u c t o & a m p ; g t ; \ C O L U M N & l t ; / K e y & g t ; & l t ; / D i a g r a m O b j e c t K e y & g t ; & l t ; D i a g r a m O b j e c t K e y & g t ; & l t ; K e y & g t ; L i n k s \ & a m p ; l t ; C o l u m n s \ S u m a   d e   C o d   M e t a   P r o d u c t o & a m p ; g t ; - & a m p ; l t ; M e a s u r e s \ C o d   M e t a   P r o d u c t o & a m p ; g t ; \ M E A S U R E & l t ; / K e y & g t ; & l t ; / D i a g r a m O b j e c t K e y & g t ; & l t ; D i a g r a m O b j e c t K e y & g t ; & l t ; K e y & g t ; L i n k s \ & a m p ; l t ; C o l u m n s \ S u m a   d e   P r o g r a m a c i � n   i n i c i a l & a m p ; g t ; - & a m p ; l t ; M e a s u r e s \ P r o g r a m a c i � n   i n i c i a l & a m p ; g t ; & l t ; / K e y & g t ; & l t ; / D i a g r a m O b j e c t K e y & g t ; & l t ; D i a g r a m O b j e c t K e y & g t ; & l t ; K e y & g t ; L i n k s \ & a m p ; l t ; C o l u m n s \ S u m a   d e   P r o g r a m a c i � n   i n i c i a l & a m p ; g t ; - & a m p ; l t ; M e a s u r e s \ P r o g r a m a c i � n   i n i c i a l & a m p ; g t ; \ C O L U M N & l t ; / K e y & g t ; & l t ; / D i a g r a m O b j e c t K e y & g t ; & l t ; D i a g r a m O b j e c t K e y & g t ; & l t ; K e y & g t ; L i n k s \ & a m p ; l t ; C o l u m n s \ S u m a   d e   P r o g r a m a c i � n   i n i c i a l & a m p ; g t ; - & a m p ; l t ; M e a s u r e s \ P r o g r a m a c i � n   i n i c i a l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 P r o g r a m a c i � n   a c t u a l & l t ; / K e y & g t ; & l t ; / a : K e y & g t ; & l t ; a : V a l u e 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 P r o g r a m a c i � n   a c t u a l \ T a g I n f o \ F � r m u l a & l t ; / K e y & g t ; & l t ; / a : K e y & g t ; & l t ; a : V a l u e 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 P r o g r a m a c i � n   a c t u a l \ T a g I n f o \ V a l o r & l t ; / K e y & g t ; & l t ; / a : K e y & g t ; & l t ; a : V a l u e 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 E j e c u c i � n & l t ; / K e y & g t ; & l t ; / a : K e y & g t ; & l t ; a : V a l u e 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 E j e c u c i � n \ T a g I n f o \ F � r m u l a & l t ; / K e y & g t ; & l t ; / a : K e y & g t ; & l t ; a : V a l u e 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 E j e c u c i � n \ T a g I n f o \ V a l o r & l t ; / K e y & g t ; & l t ; / a : K e y & g t ; & l t ; a : V a l u e 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 t o t a l   P l a n   d e   D e s a r r o l l o & l t ; / K e y & g t ; & l t ; / a : K e y & g t ; & l t ; a : V a l u e 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 t o t a l   P l a n   d e   D e s a r r o l l o \ T a g I n f o \ F � r m u l a & l t ; / K e y & g t ; & l t ; / a : K e y & g t ; & l t ; a : V a l u e 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 %   A v a n c e   t o t a l   P l a n   d e   D e s a r r o l l o \ T a g I n f o \ V a l o r & l t ; / K e y & g t ; & l t ; / a : K e y & g t ; & l t ; a : V a l u e 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 F a l t a n t e & l t ; / K e y & g t ; & l t ; / a : K e y & g t ; & l t ; a : V a l u e 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 F a l t a n t e \ T a g I n f o \ F � r m u l a & l t ; / K e y & g t ; & l t ; / a : K e y & g t ; & l t ; a : V a l u e 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 F a l t a n t e \ T a g I n f o \ V a l o r & l t ; / K e y & g t ; & l t ; / a : K e y & g t ; & l t ; a : V a l u e 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 M e t a   P r o d u c t o & l t ; / K e y & g t ; & l t ; / a : K e y & g t ; & l t ; a : V a l u e 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 M e t a   P r o d u c t o \ T a g I n f o \ F � r m u l a & l t ; / K e y & g t ; & l t ; / a : K e y & g t ; & l t ; a : V a l u e 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 M e t a   P r o d u c t o \ T a g I n f o \ V a l o r & l t ; / K e y & g t ; & l t ; / a : K e y & g t ; & l t ; a : V a l u e 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 P r o g r a m a c i � n   i n i c i a l & l t ; / K e y & g t ; & l t ; / a : K e y & g t ; & l t ; a : V a l u e 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 P r o g r a m a c i � n   i n i c i a l \ T a g I n f o \ F � r m u l a & l t ; / K e y & g t ; & l t ; / a : K e y & g t ; & l t ; a : V a l u e 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 P r o g r a m a c i � n   i n i c i a l \ T a g I n f o \ V a l o r & l t ; / K e y & g t ; & l t ; / a : K e y & g t ; & l t ; a : V a l u e 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_ i d _ r e p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_ c o d i g o _ p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_ a n o _ p r o g _ r e p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_ v e r s i o n _ p a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 S e c t o r & l t ; / K e y & g t ; & l t ; / a : K e y & g t ; & l t ; a : V a l u e 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 E n t i d a d & l t ; / K e y & g t ; & l t ; / a : K e y & g t ; & l t ; a : V a l u e 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 i n t e r n o   p r o g r a m a & l t ; / K e y & g t ; & l t ; / a : K e y & g t ; & l t ; a : V a l u e 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 P r o y e c t o   p r i o r i t a r i o & l t ; / K e y & g t ; & l t ; / a : K e y & g t ; & l t ; a : V a l u e 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 M e t a   P r o d u c t o & l t ; / K e y & g t ; & l t ; / a : K e y & g t ; & l t ; a : V a l u e 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 I n d i c a d o r & l t ; / K e y & g t ; & l t ; / a : K e y & g t ; & l t ; a : V a l u e 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  i n d i c a d o r & l t ; / K e y & g t ; & l t ; / a : K e y & g t ; & l t ; a : V a l u e 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p o   d e   a n u a l i z a c i � n   i n d i c a d o r & l t ; / K e y & g t ; & l t ; / a : K e y & g t ; & l t ; a : V a l u e 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 e s t a d o   i n d i c a d o r   e n   p l a n   d e   a c c i � n & l t ; / K e y & g t ; & l t ; / a : K e y & g t ; & l t ; a : V a l u e 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t a d o   i n d i c a d o r   e n   p l a n   d e   a c c i � n & l t ; / K e y & g t ; & l t ; / a : K e y & g t ; & l t ; a : V a l u e 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g e n c i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a c i � n   i n i c i a l & l t ; / K e y & g t ; & l t ; / a : K e y & g t ; & l t ; a : V a l u e 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a c i � n   a c t u a l & l t ; / K e y & g t ; & l t ; / a : K e y & g t ; & l t ; a : V a l u e 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j e c u c i � n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 T r a s c u r r i d o   P l a n   d e   D e s a r r o l l o & l t ; / K e y & g t ; & l t ; / a : K e y & g t ; & l t ; a : V a l u e 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 t o t a l   P l a n   d e   D e s a r r o l l o & l t ; / K e y & g t ; & l t ; / a : K e y & g t ; & l t ; a : V a l u e 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a l t a n t e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 P r o g r a m a c i � n   a c t u a l & a m p ; g t ; - & a m p ; l t ; M e a s u r e s \ P r o g r a m a c i � n   a c t u a l & a m p ; g t ; & l t ; / K e y & g t ; & l t ; / a : K e y & g t ; & l t ; a : V a l u e 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 P r o g r a m a c i � n   a c t u a l & a m p ; g t ; - & a m p ; l t ; M e a s u r e s \ P r o g r a m a c i � n   a c t u a l & a m p ; g t ; \ C O L U M N & l t ; / K e y & g t ; & l t ; / a : K e y & g t ; & l t ; a : V a l u e 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 P r o g r a m a c i � n   a c t u a l & a m p ; g t ; - & a m p ; l t ; M e a s u r e s \ P r o g r a m a c i � n   a c t u a l & a m p ; g t ; \ M E A S U R E & l t ; / K e y & g t ; & l t ; / a : K e y & g t ; & l t ; a : V a l u e 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 E j e c u c i � n & a m p ; g t ; - & a m p ; l t ; M e a s u r e s \ E j e c u c i � n & a m p ; g t ; & l t ; / K e y & g t ; & l t ; / a : K e y & g t ; & l t ; a : V a l u e 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 E j e c u c i � n & a m p ; g t ; - & a m p ; l t ; M e a s u r e s \ E j e c u c i � n & a m p ; g t ; \ C O L U M N & l t ; / K e y & g t ; & l t ; / a : K e y & g t ; & l t ; a : V a l u e 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 E j e c u c i � n & a m p ; g t ; - & a m p ; l t ; M e a s u r e s \ E j e c u c i � n & a m p ; g t ; \ M E A S U R E & l t ; / K e y & g t ; & l t ; / a : K e y & g t ; & l t ; a : V a l u e 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 t o t a l   P l a n   d e   D e s a r r o l l o & a m p ; g t ; - & a m p ; l t ; M e a s u r e s \ %   A v a n c e   t o t a l   P l a n   d e   D e s a r r o l l o & a m p ; g t ; & l t ; / K e y & g t ; & l t ; / a : K e y & g t ; & l t ; a : V a l u e 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 t o t a l   P l a n   d e   D e s a r r o l l o & a m p ; g t ; - & a m p ; l t ; M e a s u r e s \ %   A v a n c e   t o t a l   P l a n   d e   D e s a r r o l l o & a m p ; g t ; \ C O L U M N & l t ; / K e y & g t ; & l t ; / a : K e y & g t ; & l t ; a : V a l u e 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 %   A v a n c e   t o t a l   P l a n   d e   D e s a r r o l l o & a m p ; g t ; - & a m p ; l t ; M e a s u r e s \ %   A v a n c e   t o t a l   P l a n   d e   D e s a r r o l l o & a m p ; g t ; \ M E A S U R E & l t ; / K e y & g t ; & l t ; / a : K e y & g t ; & l t ; a : V a l u e 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 F a l t a n t e & a m p ; g t ; - & a m p ; l t ; M e a s u r e s \ F a l t a n t e & a m p ; g t ; & l t ; / K e y & g t ; & l t ; / a : K e y & g t ; & l t ; a : V a l u e 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 F a l t a n t e & a m p ; g t ; - & a m p ; l t ; M e a s u r e s \ F a l t a n t e & a m p ; g t ; \ C O L U M N & l t ; / K e y & g t ; & l t ; / a : K e y & g t ; & l t ; a : V a l u e 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 F a l t a n t e & a m p ; g t ; - & a m p ; l t ; M e a s u r e s \ F a l t a n t e & a m p ; g t ; \ M E A S U R E & l t ; / K e y & g t ; & l t ; / a : K e y & g t ; & l t ; a : V a l u e 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 M e t a   P r o d u c t o & a m p ; g t ; - & a m p ; l t ; M e a s u r e s \ C o d   M e t a   P r o d u c t o & a m p ; g t ; & l t ; / K e y & g t ; & l t ; / a : K e y & g t ; & l t ; a : V a l u e 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 M e t a   P r o d u c t o & a m p ; g t ; - & a m p ; l t ; M e a s u r e s \ C o d   M e t a   P r o d u c t o & a m p ; g t ; \ C O L U M N & l t ; / K e y & g t ; & l t ; / a : K e y & g t ; & l t ; a : V a l u e 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 M e t a   P r o d u c t o & a m p ; g t ; - & a m p ; l t ; M e a s u r e s \ C o d   M e t a   P r o d u c t o & a m p ; g t ; \ M E A S U R E & l t ; / K e y & g t ; & l t ; / a : K e y & g t ; & l t ; a : V a l u e 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 P r o g r a m a c i � n   i n i c i a l & a m p ; g t ; - & a m p ; l t ; M e a s u r e s \ P r o g r a m a c i � n   i n i c i a l & a m p ; g t ; & l t ; / K e y & g t ; & l t ; / a : K e y & g t ; & l t ; a : V a l u e 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 P r o g r a m a c i � n   i n i c i a l & a m p ; g t ; - & a m p ; l t ; M e a s u r e s \ P r o g r a m a c i � n   i n i c i a l & a m p ; g t ; \ C O L U M N & l t ; / K e y & g t ; & l t ; / a : K e y & g t ; & l t ; a : V a l u e 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 P r o g r a m a c i � n   i n i c i a l & a m p ; g t ; - & a m p ; l t ; M e a s u r e s \ P r o g r a m a c i � n   i n i c i a l & a m p ; g t ; \ M E A S U R E & l t ; / K e y & g t ; & l t ; / a : K e y & g t ; & l t ; a : V a l u e 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E s t r u c t u r a _ p l a n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 i : t y p e = " S a n d b o x E d i t o r M e a s u r e G r i d K e y " & g t ; & l t ; T a b l e N a m e & g t ; E s t r u c t u r a _ p l a n & l t ; / T a b l e N a m e & g t ; & l t ; / K e y & g t ; & l t ; M a i n t a i n e r 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 C o d   P i l a r   /   E j e & l t ; / K e y & g t ; & l t ; / D i a g r a m O b j e c t K e y & g t ; & l t ; D i a g r a m O b j e c t K e y & g t ; & l t ; K e y & g t ; M e a s u r e s \ S u m a   d e   C o d   P i l a r   /   E j e \ T a g I n f o \ F � r m u l a & l t ; / K e y & g t ; & l t ; / D i a g r a m O b j e c t K e y & g t ; & l t ; D i a g r a m O b j e c t K e y & g t ; & l t ; K e y & g t ; M e a s u r e s \ S u m a   d e   C o d   P i l a r   /   E j e \ T a g I n f o \ V a l o r & l t ; / K e y & g t ; & l t ; / D i a g r a m O b j e c t K e y & g t ; & l t ; D i a g r a m O b j e c t K e y & g t ; & l t ; K e y & g t ; M e a s u r e s \ S u m a   d e   C o d   P r o g r a m a   2 & l t ; / K e y & g t ; & l t ; / D i a g r a m O b j e c t K e y & g t ; & l t ; D i a g r a m O b j e c t K e y & g t ; & l t ; K e y & g t ; M e a s u r e s \ S u m a   d e   C o d   P r o g r a m a   2 \ T a g I n f o \ F � r m u l a & l t ; / K e y & g t ; & l t ; / D i a g r a m O b j e c t K e y & g t ; & l t ; D i a g r a m O b j e c t K e y & g t ; & l t ; K e y & g t ; M e a s u r e s \ S u m a   d e   C o d   P r o g r a m a   2 \ T a g I n f o \ V a l o r & l t ; / K e y & g t ; & l t ; / D i a g r a m O b j e c t K e y & g t ; & l t ; D i a g r a m O b j e c t K e y & g t ; & l t ; K e y & g t ; M e a s u r e s \ S u m a   d e   C o d   P r o y e c t o   p r i o r i t a r i o   2 & l t ; / K e y & g t ; & l t ; / D i a g r a m O b j e c t K e y & g t ; & l t ; D i a g r a m O b j e c t K e y & g t ; & l t ; K e y & g t ; M e a s u r e s \ S u m a   d e   C o d   P r o y e c t o   p r i o r i t a r i o   2 \ T a g I n f o \ F � r m u l a & l t ; / K e y & g t ; & l t ; / D i a g r a m O b j e c t K e y & g t ; & l t ; D i a g r a m O b j e c t K e y & g t ; & l t ; K e y & g t ; M e a s u r e s \ S u m a   d e   C o d   P r o y e c t o   p r i o r i t a r i o   2 \ T a g I n f o \ V a l o r & l t ; / K e y & g t ; & l t ; / D i a g r a m O b j e c t K e y & g t ; & l t ; D i a g r a m O b j e c t K e y & g t ; & l t ; K e y & g t ; C o l u m n s \ C o d   P i l a r   /   E j e & l t ; / K e y & g t ; & l t ; / D i a g r a m O b j e c t K e y & g t ; & l t ; D i a g r a m O b j e c t K e y & g t ; & l t ; K e y & g t ; C o l u m n s \ P i l a r   /   E j e & l t ; / K e y & g t ; & l t ; / D i a g r a m O b j e c t K e y & g t ; & l t ; D i a g r a m O b j e c t K e y & g t ; & l t ; K e y & g t ; C o l u m n s \ C o d   P r o g r a m a & l t ; / K e y & g t ; & l t ; / D i a g r a m O b j e c t K e y & g t ; & l t ; D i a g r a m O b j e c t K e y & g t ; & l t ; K e y & g t ; C o l u m n s \ P r o g r a m a & l t ; / K e y & g t ; & l t ; / D i a g r a m O b j e c t K e y & g t ; & l t ; D i a g r a m O b j e c t K e y & g t ; & l t ; K e y & g t ; C o l u m n s \ C o d   P r o y e c t o   p r i o r i t a r i o & l t ; / K e y & g t ; & l t ; / D i a g r a m O b j e c t K e y & g t ; & l t ; D i a g r a m O b j e c t K e y & g t ; & l t ; K e y & g t ; C o l u m n s \ P r o y e c t o   p r i o r i t a r i o & l t ; / K e y & g t ; & l t ; / D i a g r a m O b j e c t K e y & g t ; & l t ; D i a g r a m O b j e c t K e y & g t ; & l t ; K e y & g t ; L i n k s \ & a m p ; l t ; C o l u m n s \ S u m a   d e   C o d   P i l a r   /   E j e & a m p ; g t ; - & a m p ; l t ; M e a s u r e s \ C o d   P i l a r   /   E j e & a m p ; g t ; & l t ; / K e y & g t ; & l t ; / D i a g r a m O b j e c t K e y & g t ; & l t ; D i a g r a m O b j e c t K e y & g t ; & l t ; K e y & g t ; L i n k s \ & a m p ; l t ; C o l u m n s \ S u m a   d e   C o d   P i l a r   /   E j e & a m p ; g t ; - & a m p ; l t ; M e a s u r e s \ C o d   P i l a r   /   E j e & a m p ; g t ; \ C O L U M N & l t ; / K e y & g t ; & l t ; / D i a g r a m O b j e c t K e y & g t ; & l t ; D i a g r a m O b j e c t K e y & g t ; & l t ; K e y & g t ; L i n k s \ & a m p ; l t ; C o l u m n s \ S u m a   d e   C o d   P i l a r   /   E j e & a m p ; g t ; - & a m p ; l t ; M e a s u r e s \ C o d   P i l a r   /   E j e & a m p ; g t ; \ M E A S U R E & l t ; / K e y & g t ; & l t ; / D i a g r a m O b j e c t K e y & g t ; & l t ; D i a g r a m O b j e c t K e y & g t ; & l t ; K e y & g t ; L i n k s \ & a m p ; l t ; C o l u m n s \ S u m a   d e   C o d   P r o g r a m a   2 & a m p ; g t ; - & a m p ; l t ; M e a s u r e s \ C o d   P r o g r a m a & a m p ; g t ; & l t ; / K e y & g t ; & l t ; / D i a g r a m O b j e c t K e y & g t ; & l t ; D i a g r a m O b j e c t K e y & g t ; & l t ; K e y & g t ; L i n k s \ & a m p ; l t ; C o l u m n s \ S u m a   d e   C o d   P r o g r a m a   2 & a m p ; g t ; - & a m p ; l t ; M e a s u r e s \ C o d   P r o g r a m a & a m p ; g t ; \ C O L U M N & l t ; / K e y & g t ; & l t ; / D i a g r a m O b j e c t K e y & g t ; & l t ; D i a g r a m O b j e c t K e y & g t ; & l t ; K e y & g t ; L i n k s \ & a m p ; l t ; C o l u m n s \ S u m a   d e   C o d   P r o g r a m a   2 & a m p ; g t ; - & a m p ; l t ; M e a s u r e s \ C o d   P r o g r a m a & a m p ; g t ; \ M E A S U R E & l t ; / K e y & g t ; & l t ; / D i a g r a m O b j e c t K e y & g t ; & l t ; D i a g r a m O b j e c t K e y & g t ; & l t ; K e y & g t ; L i n k s \ & a m p ; l t ; C o l u m n s \ S u m a   d e   C o d   P r o y e c t o   p r i o r i t a r i o   2 & a m p ; g t ; - & a m p ; l t ; M e a s u r e s \ C o d   P r o y e c t o   p r i o r i t a r i o & a m p ; g t ; & l t ; / K e y & g t ; & l t ; / D i a g r a m O b j e c t K e y & g t ; & l t ; D i a g r a m O b j e c t K e y & g t ; & l t ; K e y & g t ; L i n k s \ & a m p ; l t ; C o l u m n s \ S u m a   d e   C o d   P r o y e c t o   p r i o r i t a r i o   2 & a m p ; g t ; - & a m p ; l t ; M e a s u r e s \ C o d   P r o y e c t o   p r i o r i t a r i o & a m p ; g t ; \ C O L U M N & l t ; / K e y & g t ; & l t ; / D i a g r a m O b j e c t K e y & g t ; & l t ; D i a g r a m O b j e c t K e y & g t ; & l t ; K e y & g t ; L i n k s \ & a m p ; l t ; C o l u m n s \ S u m a   d e   C o d   P r o y e c t o   p r i o r i t a r i o   2 & a m p ; g t ; - & a m p ; l t ; M e a s u r e s \ C o d   P r o y e c t o   p r i o r i t a r i o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 P i l a r   /   E j e & l t ; / K e y & g t ; & l t ; / a : K e y & g t ; & l t ; a : V a l u e   i : t y p e = " M e a s u r e G r i d N o d e V i e w S t a t e "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 P i l a r   /   E j e \ T a g I n f o \ F � r m u l a & l t ; / K e y & g t ; & l t ; / a : K e y & g t ; & l t ; a : V a l u e 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 P i l a r   /   E j e \ T a g I n f o \ V a l o r & l t ; / K e y & g t ; & l t ; / a : K e y & g t ; & l t ; a : V a l u e 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 P r o g r a m a   2 & l t ; / K e y & g t ; & l t ; / a : K e y & g t ; & l t ; a : V a l u e 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 P r o g r a m a 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 P r o g r a m a 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 P r o y e c t o   p r i o r i t a r i o   2 & l t ; / K e y & g t ; & l t ; / a : K e y & g t ; & l t ; a : V a l u e 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 P r o y e c t o   p r i o r i t a r i o 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 C o d   P r o y e c t o   p r i o r i t a r i o 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 P i l a r   /   E j e & l t ; / K e y & g t ; & l t ; / a : K e y & g t ; & l t ; a : V a l u e 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i l a r   /   E j e & l t ; / K e y & g t ; & l t ; / a : K e y & g t ; & l t ; a : V a l u e 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 P r o g r a m a & l t ; / K e y & g t ; & l t ; / a : K e y & g t ; & l t ; a : V a l u e 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a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 P r o y e c t o   p r i o r i t a r i o & l t ; / K e y & g t ; & l t ; / a : K e y & g t ; & l t ; a : V a l u e 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y e c t o   p r i o r i t a r i o & l t ; / K e y & g t ; & l t ; / a : K e y & g t ; & l t ; a : V a l u e 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 P i l a r   /   E j e & a m p ; g t ; - & a m p ; l t ; M e a s u r e s \ C o d   P i l a r   /   E j e & a m p ; g t ; & l t ; / K e y & g t ; & l t ; / a : K e y & g t ; & l t ; a : V a l u e 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 P i l a r   /   E j e & a m p ; g t ; - & a m p ; l t ; M e a s u r e s \ C o d   P i l a r   /   E j e & a m p ; g t ; \ C O L U M N & l t ; / K e y & g t ; & l t ; / a : K e y & g t ; & l t ; a : V a l u e 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 P i l a r   /   E j e & a m p ; g t ; - & a m p ; l t ; M e a s u r e s \ C o d   P i l a r   /   E j e & a m p ; g t ; \ M E A S U R E & l t ; / K e y & g t ; & l t ; / a : K e y & g t ; & l t ; a : V a l u e 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 P r o g r a m a   2 & a m p ; g t ; - & a m p ; l t ; M e a s u r e s \ C o d   P r o g r a m a & a m p ; g t ; & l t ; / K e y & g t ; & l t ; / a : K e y & g t ; & l t ; a : V a l u e 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 P r o g r a m a   2 & a m p ; g t ; - & a m p ; l t ; M e a s u r e s \ C o d   P r o g r a m a & a m p ; g t ; \ C O L U M N & l t ; / K e y & g t ; & l t ; / a : K e y & g t ; & l t ; a : V a l u e 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 P r o g r a m a   2 & a m p ; g t ; - & a m p ; l t ; M e a s u r e s \ C o d   P r o g r a m a & a m p ; g t ; \ M E A S U R E & l t ; / K e y & g t ; & l t ; / a : K e y & g t ; & l t ; a : V a l u e 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 P r o y e c t o   p r i o r i t a r i o   2 & a m p ; g t ; - & a m p ; l t ; M e a s u r e s \ C o d   P r o y e c t o   p r i o r i t a r i o & a m p ; g t ; & l t ; / K e y & g t ; & l t ; / a : K e y & g t ; & l t ; a : V a l u e 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 P r o y e c t o   p r i o r i t a r i o   2 & a m p ; g t ; - & a m p ; l t ; M e a s u r e s \ C o d   P r o y e c t o   p r i o r i t a r i o & a m p ; g t ; \ C O L U M N & l t ; / K e y & g t ; & l t ; / a : K e y & g t ; & l t ; a : V a l u e 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 C o d   P r o y e c t o   p r i o r i t a r i o   2 & a m p ; g t ; - & a m p ; l t ; M e a s u r e s \ C o d   P r o y e c t o   p r i o r i t a r i o & a m p ; g t ; \ M E A S U R E & l t ; / K e y & g t ; & l t ; / a : K e y & g t ; & l t ; a : V a l u e 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O r d e r _ N u e v a   p e r s p e c t i v a " > < C u s t o m C o n t e n t > < ! [ C D A T A [ P r o y e c t o s _ i n v e r s i o n , E s t r u c t u r a _ p l a n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5 . 1 1 8 6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H i d d e n " > < C u s t o m C o n t e n t > F a l s e 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 E s t r u c t u r a _ p l a n 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E s t r u c t u r a _ p l a n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 / & g t ; & l t ; C o l u m n W i d t h s & g t ; & l t ; i t e m & g t ; & l t ; k e y & g t ; & l t ; s t r i n g & g t ; C o d   P i l a r   /   E j e & l t ; / s t r i n g & g t ; & l t ; / k e y & g t ; & l t ; v a l u e & g t ; & l t ; i n t & g t ; 1 2 2 & l t ; / i n t & g t ; & l t ; / v a l u e & g t ; & l t ; / i t e m & g t ; & l t ; i t e m & g t ; & l t ; k e y & g t ; & l t ; s t r i n g & g t ; P i l a r   /   E j e & l t ; / s t r i n g & g t ; & l t ; / k e y & g t ; & l t ; v a l u e & g t ; & l t ; i n t & g t ; 9 5 & l t ; / i n t & g t ; & l t ; / v a l u e & g t ; & l t ; / i t e m & g t ; & l t ; i t e m & g t ; & l t ; k e y & g t ; & l t ; s t r i n g & g t ; C o d   P r o g r a m a & l t ; / s t r i n g & g t ; & l t ; / k e y & g t ; & l t ; v a l u e & g t ; & l t ; i n t & g t ; 1 2 2 & l t ; / i n t & g t ; & l t ; / v a l u e & g t ; & l t ; / i t e m & g t ; & l t ; i t e m & g t ; & l t ; k e y & g t ; & l t ; s t r i n g & g t ; P r o g r a m a & l t ; / s t r i n g & g t ; & l t ; / k e y & g t ; & l t ; v a l u e & g t ; & l t ; i n t & g t ; 9 5 & l t ; / i n t & g t ; & l t ; / v a l u e & g t ; & l t ; / i t e m & g t ; & l t ; i t e m & g t ; & l t ; k e y & g t ; & l t ; s t r i n g & g t ; C o d   P r o y e c t o   p r i o r i t a r i o & l t ; / s t r i n g & g t ; & l t ; / k e y & g t ; & l t ; v a l u e & g t ; & l t ; i n t & g t ; 1 8 4 & l t ; / i n t & g t ; & l t ; / v a l u e & g t ; & l t ; / i t e m & g t ; & l t ; i t e m & g t ; & l t ; k e y & g t ; & l t ; s t r i n g & g t ; P r o y e c t o   p r i o r i t a r i o & l t ; / s t r i n g & g t ; & l t ; / k e y & g t ; & l t ; v a l u e & g t ; & l t ; i n t & g t ; 1 5 7 & l t ; / i n t & g t ; & l t ; / v a l u e & g t ; & l t ; / i t e m & g t ; & l t ; / C o l u m n W i d t h s & g t ; & l t ; C o l u m n D i s p l a y I n d e x & g t ; & l t ; i t e m & g t ; & l t ; k e y & g t ; & l t ; s t r i n g & g t ; C o d   P i l a r   /   E j e & l t ; / s t r i n g & g t ; & l t ; / k e y & g t ; & l t ; v a l u e & g t ; & l t ; i n t & g t ; 0 & l t ; / i n t & g t ; & l t ; / v a l u e & g t ; & l t ; / i t e m & g t ; & l t ; i t e m & g t ; & l t ; k e y & g t ; & l t ; s t r i n g & g t ; P i l a r   /   E j e & l t ; / s t r i n g & g t ; & l t ; / k e y & g t ; & l t ; v a l u e & g t ; & l t ; i n t & g t ; 1 & l t ; / i n t & g t ; & l t ; / v a l u e & g t ; & l t ; / i t e m & g t ; & l t ; i t e m & g t ; & l t ; k e y & g t ; & l t ; s t r i n g & g t ; C o d   P r o g r a m a & l t ; / s t r i n g & g t ; & l t ; / k e y & g t ; & l t ; v a l u e & g t ; & l t ; i n t & g t ; 2 & l t ; / i n t & g t ; & l t ; / v a l u e & g t ; & l t ; / i t e m & g t ; & l t ; i t e m & g t ; & l t ; k e y & g t ; & l t ; s t r i n g & g t ; P r o g r a m a & l t ; / s t r i n g & g t ; & l t ; / k e y & g t ; & l t ; v a l u e & g t ; & l t ; i n t & g t ; 3 & l t ; / i n t & g t ; & l t ; / v a l u e & g t ; & l t ; / i t e m & g t ; & l t ; i t e m & g t ; & l t ; k e y & g t ; & l t ; s t r i n g & g t ; C o d   P r o y e c t o   p r i o r i t a r i o & l t ; / s t r i n g & g t ; & l t ; / k e y & g t ; & l t ; v a l u e & g t ; & l t ; i n t & g t ; 4 & l t ; / i n t & g t ; & l t ; / v a l u e & g t ; & l t ; / i t e m & g t ; & l t ; i t e m & g t ; & l t ; k e y & g t ; & l t ; s t r i n g & g t ; P r o y e c t o   p r i o r i t a r i o & l t ; / s t r i n g & g t ; & l t ; / k e y & g t ; & l t ; v a l u e & g t ; & l t ; i n t & g t ; 5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C o u n t I n S a n d b o x " > < C u s t o m C o n t e n t > 4 < / C u s t o m C o n t e n t > < / G e m i n i > 
</file>

<file path=customXml/item2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 2 0 1 9 - 1 2 - 0 2 T 1 6 : 5 8 : 4 0 . 7 0 6 5 7 9 4 - 0 5 : 0 0 < / L a s t P r o c e s s e d T i m e > < / D a t a M o d e l i n g S a n d b o x . S e r i a l i z e d S a n d b o x E r r o r C a c h e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R e c u r s o s _ M e t a p r o d u c t o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g r a l _ i d _ r e p & l t ; / s t r i n g & g t ; & l t ; / k e y & g t ; & l t ; v a l u e & g t ; & l t ; i n t & g t ; 1 0 6 & l t ; / i n t & g t ; & l t ; / v a l u e & g t ; & l t ; / i t e m & g t ; & l t ; i t e m & g t ; & l t ; k e y & g t ; & l t ; s t r i n g & g t ; g r a l _ i d & l t ; / s t r i n g & g t ; & l t ; / k e y & g t ; & l t ; v a l u e & g t ; & l t ; i n t & g t ; 7 8 & l t ; / i n t & g t ; & l t ; / v a l u e & g t ; & l t ; / i t e m & g t ; & l t ; i t e m & g t ; & l t ; k e y & g t ; & l t ; s t r i n g & g t ; C o d   P l a n   d e   d e s a r r o l l o & l t ; / s t r i n g & g t ; & l t ; / k e y & g t ; & l t ; v a l u e & g t ; & l t ; i n t & g t ; 1 7 5 & l t ; / i n t & g t ; & l t ; / v a l u e & g t ; & l t ; / i t e m & g t ; & l t ; i t e m & g t ; & l t ; k e y & g t ; & l t ; s t r i n g & g t ; N o m b r e   p l a n   d e   d e s a r r o l l o & l t ; / s t r i n g & g t ; & l t ; / k e y & g t ; & l t ; v a l u e & g t ; & l t ; i n t & g t ; 2 0 2 & l t ; / i n t & g t ; & l t ; / v a l u e & g t ; & l t ; / i t e m & g t ; & l t ; i t e m & g t ; & l t ; k e y & g t ; & l t ; s t r i n g & g t ; V i g e n c i a   r e p o r t e & l t ; / s t r i n g & g t ; & l t ; / k e y & g t ; & l t ; v a l u e & g t ; & l t ; i n t & g t ; 1 3 9 & l t ; / i n t & g t ; & l t ; / v a l u e & g t ; & l t ; / i t e m & g t ; & l t ; i t e m & g t ; & l t ; k e y & g t ; & l t ; s t r i n g & g t ; F e c h a   s e g u i m i e n t o & l t ; / s t r i n g & g t ; & l t ; / k e y & g t ; & l t ; v a l u e & g t ; & l t ; i n t & g t ; 1 5 3 & l t ; / i n t & g t ; & l t ; / v a l u e & g t ; & l t ; / i t e m & g t ; & l t ; i t e m & g t ; & l t ; k e y & g t ; & l t ; s t r i n g & g t ; R e c u r s o s   t i p o & l t ; / s t r i n g & g t ; & l t ; / k e y & g t ; & l t ; v a l u e & g t ; & l t ; i n t & g t ; 1 1 8 & l t ; / i n t & g t ; & l t ; / v a l u e & g t ; & l t ; / i t e m & g t ; & l t ; i t e m & g t ; & l t ; k e y & g t ; & l t ; s t r i n g & g t ; V e r s i � n   p l a n   d e   a c c i � n & l t ; / s t r i n g & g t ; & l t ; / k e y & g t ; & l t ; v a l u e & g t ; & l t ; i n t & g t ; 1 7 4 & l t ; / i n t & g t ; & l t ; / v a l u e & g t ; & l t ; / i t e m & g t ; & l t ; i t e m & g t ; & l t ; k e y & g t ; & l t ; s t r i n g & g t ; D e s c r i p c i � n   v e r s i � n   p l a n   d e   a c c i � n & l t ; / s t r i n g & g t ; & l t ; / k e y & g t ; & l t ; v a l u e & g t ; & l t ; i n t & g t ; 2 4 8 & l t ; / i n t & g t ; & l t ; / v a l u e & g t ; & l t ; / i t e m & g t ; & l t ; i t e m & g t ; & l t ; k e y & g t ; & l t ; s t r i n g & g t ; C o d   S e c t o r & l t ; / s t r i n g & g t ; & l t ; / k e y & g t ; & l t ; v a l u e & g t ; & l t ; i n t & g t ; 1 0 2 & l t ; / i n t & g t ; & l t ; / v a l u e & g t ; & l t ; / i t e m & g t ; & l t ; i t e m & g t ; & l t ; k e y & g t ; & l t ; s t r i n g & g t ; S e c t o r & l t ; / s t r i n g & g t ; & l t ; / k e y & g t ; & l t ; v a l u e & g t ; & l t ; i n t & g t ; 7 5 & l t ; / i n t & g t ; & l t ; / v a l u e & g t ; & l t ; / i t e m & g t ; & l t ; i t e m & g t ; & l t ; k e y & g t ; & l t ; s t r i n g & g t ; C o d   E n t i d a d & l t ; / s t r i n g & g t ; & l t ; / k e y & g t ; & l t ; v a l u e & g t ; & l t ; i n t & g t ; 1 0 9 & l t ; / i n t & g t ; & l t ; / v a l u e & g t ; & l t ; / i t e m & g t ; & l t ; i t e m & g t ; & l t ; k e y & g t ; & l t ; s t r i n g & g t ; E n t i d a d & l t ; / s t r i n g & g t ; & l t ; / k e y & g t ; & l t ; v a l u e & g t ; & l t ; i n t & g t ; 8 2 & l t ; / i n t & g t ; & l t ; / v a l u e & g t ; & l t ; / i t e m & g t ; & l t ; i t e m & g t ; & l t ; k e y & g t ; & l t ; s t r i n g & g t ; C o d   P i l a r   /   E j e & l t ; / s t r i n g & g t ; & l t ; / k e y & g t ; & l t ; v a l u e & g t ; & l t ; i n t & g t ; 1 2 2 & l t ; / i n t & g t ; & l t ; / v a l u e & g t ; & l t ; / i t e m & g t ; & l t ; i t e m & g t ; & l t ; k e y & g t ; & l t ; s t r i n g & g t ; P i l a r   /   E j e & l t ; / s t r i n g & g t ; & l t ; / k e y & g t ; & l t ; v a l u e & g t ; & l t ; i n t & g t ; 9 5 & l t ; / i n t & g t ; & l t ; / v a l u e & g t ; & l t ; / i t e m & g t ; & l t ; i t e m & g t ; & l t ; k e y & g t ; & l t ; s t r i n g & g t ; C o d   P r o g r a m a & l t ; / s t r i n g & g t ; & l t ; / k e y & g t ; & l t ; v a l u e & g t ; & l t ; i n t & g t ; 1 2 2 & l t ; / i n t & g t ; & l t ; / v a l u e & g t ; & l t ; / i t e m & g t ; & l t ; i t e m & g t ; & l t ; k e y & g t ; & l t ; s t r i n g & g t ; P r o g r a m a & l t ; / s t r i n g & g t ; & l t ; / k e y & g t ; & l t ; v a l u e & g t ; & l t ; i n t & g t ; 9 5 & l t ; / i n t & g t ; & l t ; / v a l u e & g t ; & l t ; / i t e m & g t ; & l t ; i t e m & g t ; & l t ; k e y & g t ; & l t ; s t r i n g & g t ; g r a l _ c o d i g o _ c o m p o n e n t e _ n 3 & l t ; / s t r i n g & g t ; & l t ; / k e y & g t ; & l t ; v a l u e & g t ; & l t ; i n t & g t ; 2 1 5 & l t ; / i n t & g t ; & l t ; / v a l u e & g t ; & l t ; / i t e m & g t ; & l t ; i t e m & g t ; & l t ; k e y & g t ; & l t ; s t r i n g & g t ; g r a l _ n o m b r e _ c o m p o n e n t e _ n 3 & l t ; / s t r i n g & g t ; & l t ; / k e y & g t ; & l t ; v a l u e & g t ; & l t ; i n t & g t ; 2 2 3 & l t ; / i n t & g t ; & l t ; / v a l u e & g t ; & l t ; / i t e m & g t ; & l t ; i t e m & g t ; & l t ; k e y & g t ; & l t ; s t r i n g & g t ; g r a l _ c o d i g o _ c o m p o n e n t e _ n 4 & l t ; / s t r i n g & g t ; & l t ; / k e y & g t ; & l t ; v a l u e & g t ; & l t ; i n t & g t ; 2 1 5 & l t ; / i n t & g t ; & l t ; / v a l u e & g t ; & l t ; / i t e m & g t ; & l t ; i t e m & g t ; & l t ; k e y & g t ; & l t ; s t r i n g & g t ; g r a l _ n o m b r e _ c o m p o n e n t e _ n 4 & l t ; / s t r i n g & g t ; & l t ; / k e y & g t ; & l t ; v a l u e & g t ; & l t ; i n t & g t ; 2 2 3 & l t ; / i n t & g t ; & l t ; / v a l u e & g t ; & l t ; / i t e m & g t ; & l t ; i t e m & g t ; & l t ; k e y & g t ; & l t ; s t r i n g & g t ; g r a l _ c o d i g o _ c o m p o n e n t e _ n 5 & l t ; / s t r i n g & g t ; & l t ; / k e y & g t ; & l t ; v a l u e & g t ; & l t ; i n t & g t ; 2 1 5 & l t ; / i n t & g t ; & l t ; / v a l u e & g t ; & l t ; / i t e m & g t ; & l t ; i t e m & g t ; & l t ; k e y & g t ; & l t ; s t r i n g & g t ; g r a l _ n o m b r e _ c o m p o n e n t e _ n 5 & l t ; / s t r i n g & g t ; & l t ; / k e y & g t ; & l t ; v a l u e & g t ; & l t ; i n t & g t ; 2 2 3 & l t ; / i n t & g t ; & l t ; / v a l u e & g t ; & l t ; / i t e m & g t ; & l t ; i t e m & g t ; & l t ; k e y & g t ; & l t ; s t r i n g & g t ; g r a l _ c o d i g o _ c o m p o n e n t e _ n 6 & l t ; / s t r i n g & g t ; & l t ; / k e y & g t ; & l t ; v a l u e & g t ; & l t ; i n t & g t ; 2 1 5 & l t ; / i n t & g t ; & l t ; / v a l u e & g t ; & l t ; / i t e m & g t ; & l t ; i t e m & g t ; & l t ; k e y & g t ; & l t ; s t r i n g & g t ; g r a l _ n o m b r e _ c o m p o n e n t e _ n 6 & l t ; / s t r i n g & g t ; & l t ; / k e y & g t ; & l t ; v a l u e & g t ; & l t ; i n t & g t ; 2 2 3 & l t ; / i n t & g t ; & l t ; / v a l u e & g t ; & l t ; / i t e m & g t ; & l t ; i t e m & g t ; & l t ; k e y & g t ; & l t ; s t r i n g & g t ; g r a l _ c o d i g o _ c o m p o n e n t e _ n 7 & l t ; / s t r i n g & g t ; & l t ; / k e y & g t ; & l t ; v a l u e & g t ; & l t ; i n t & g t ; 2 1 5 & l t ; / i n t & g t ; & l t ; / v a l u e & g t ; & l t ; / i t e m & g t ; & l t ; i t e m & g t ; & l t ; k e y & g t ; & l t ; s t r i n g & g t ; P r o g r a m a 2 & l t ; / s t r i n g & g t ; & l t ; / k e y & g t ; & l t ; v a l u e & g t ; & l t ; i n t & g t ; 1 0 2 & l t ; / i n t & g t ; & l t ; / v a l u e & g t ; & l t ; / i t e m & g t ; & l t ; i t e m & g t ; & l t ; k e y & g t ; & l t ; s t r i n g & g t ; C o d   i n t e r n o   p r o g r a m a & l t ; / s t r i n g & g t ; & l t ; / k e y & g t ; & l t ; v a l u e & g t ; & l t ; i n t & g t ; 1 7 1 & l t ; / i n t & g t ; & l t ; / v a l u e & g t ; & l t ; / i t e m & g t ; & l t ; i t e m & g t ; & l t ; k e y & g t ; & l t ; s t r i n g & g t ; C o d   P r o y e c t o   p r i o r i t a r i o & l t ; / s t r i n g & g t ; & l t ; / k e y & g t ; & l t ; v a l u e & g t ; & l t ; i n t & g t ; 1 8 4 & l t ; / i n t & g t ; & l t ; / v a l u e & g t ; & l t ; / i t e m & g t ; & l t ; i t e m & g t ; & l t ; k e y & g t ; & l t ; s t r i n g & g t ; P r o y e c t o   p r i o r i t a r i o & l t ; / s t r i n g & g t ; & l t ; / k e y & g t ; & l t ; v a l u e & g t ; & l t ; i n t & g t ; 1 5 7 & l t ; / i n t & g t ; & l t ; / v a l u e & g t ; & l t ; / i t e m & g t ; & l t ; i t e m & g t ; & l t ; k e y & g t ; & l t ; s t r i n g & g t ; C o d   M e t a   P r o d u c t o & l t ; / s t r i n g & g t ; & l t ; / k e y & g t ; & l t ; v a l u e & g t ; & l t ; i n t & g t ; 1 5 4 & l t ; / i n t & g t ; & l t ; / v a l u e & g t ; & l t ; / i t e m & g t ; & l t ; i t e m & g t ; & l t ; k e y & g t ; & l t ; s t r i n g & g t ; M e t a   p r o d u c t o & l t ; / s t r i n g & g t ; & l t ; / k e y & g t ; & l t ; v a l u e & g t ; & l t ; i n t & g t ; 1 2 7 & l t ; / i n t & g t ; & l t ; / v a l u e & g t ; & l t ; / i t e m & g t ; & l t ; i t e m & g t ; & l t ; k e y & g t ; & l t ; s t r i n g & g t ; $   p r o g r a m a d o s   2 0 1 6 & l t ; / s t r i n g & g t ; & l t ; / k e y & g t ; & l t ; v a l u e & g t ; & l t ; i n t & g t ; 1 5 8 & l t ; / i n t & g t ; & l t ; / v a l u e & g t ; & l t ; / i t e m & g t ; & l t ; i t e m & g t ; & l t ; k e y & g t ; & l t ; s t r i n g & g t ; $   e j e c u t a d o s   2 0 1 6 & l t ; / s t r i n g & g t ; & l t ; / k e y & g t ; & l t ; v a l u e & g t ; & l t ; i n t & g t ; 1 4 5 & l t ; / i n t & g t ; & l t ; / v a l u e & g t ; & l t ; / i t e m & g t ; & l t ; i t e m & g t ; & l t ; k e y & g t ; & l t ; s t r i n g & g t ; %   A v a n c e   $   2 0 1 6 & l t ; / s t r i n g & g t ; & l t ; / k e y & g t ; & l t ; v a l u e & g t ; & l t ; i n t & g t ; 1 3 6 & l t ; / i n t & g t ; & l t ; / v a l u e & g t ; & l t ; / i t e m & g t ; & l t ; i t e m & g t ; & l t ; k e y & g t ; & l t ; s t r i n g & g t ; $   p r o g r a m a d o s   2 0 1 7 & l t ; / s t r i n g & g t ; & l t ; / k e y & g t ; & l t ; v a l u e & g t ; & l t ; i n t & g t ; 1 5 8 & l t ; / i n t & g t ; & l t ; / v a l u e & g t ; & l t ; / i t e m & g t ; & l t ; i t e m & g t ; & l t ; k e y & g t ; & l t ; s t r i n g & g t ; $   e j e c u t a d o s   2 0 1 7 & l t ; / s t r i n g & g t ; & l t ; / k e y & g t ; & l t ; v a l u e & g t ; & l t ; i n t & g t ; 1 4 5 & l t ; / i n t & g t ; & l t ; / v a l u e & g t ; & l t ; / i t e m & g t ; & l t ; i t e m & g t ; & l t ; k e y & g t ; & l t ; s t r i n g & g t ; %   A v a n c e   $   2 0 1 7 & l t ; / s t r i n g & g t ; & l t ; / k e y & g t ; & l t ; v a l u e & g t ; & l t ; i n t & g t ; 1 3 6 & l t ; / i n t & g t ; & l t ; / v a l u e & g t ; & l t ; / i t e m & g t ; & l t ; i t e m & g t ; & l t ; k e y & g t ; & l t ; s t r i n g & g t ; $   p r o g r a m a d o s   2 0 1 8 & l t ; / s t r i n g & g t ; & l t ; / k e y & g t ; & l t ; v a l u e & g t ; & l t ; i n t & g t ; 1 5 8 & l t ; / i n t & g t ; & l t ; / v a l u e & g t ; & l t ; / i t e m & g t ; & l t ; i t e m & g t ; & l t ; k e y & g t ; & l t ; s t r i n g & g t ; $   e j e c u t a d o s   2 0 1 8 & l t ; / s t r i n g & g t ; & l t ; / k e y & g t ; & l t ; v a l u e & g t ; & l t ; i n t & g t ; 1 4 5 & l t ; / i n t & g t ; & l t ; / v a l u e & g t ; & l t ; / i t e m & g t ; & l t ; i t e m & g t ; & l t ; k e y & g t ; & l t ; s t r i n g & g t ; %   A v a n c e   $   2 0 1 8 & l t ; / s t r i n g & g t ; & l t ; / k e y & g t ; & l t ; v a l u e & g t ; & l t ; i n t & g t ; 1 3 6 & l t ; / i n t & g t ; & l t ; / v a l u e & g t ; & l t ; / i t e m & g t ; & l t ; i t e m & g t ; & l t ; k e y & g t ; & l t ; s t r i n g & g t ; $   p r o g r a m a d o s   2 0 1 9 & l t ; / s t r i n g & g t ; & l t ; / k e y & g t ; & l t ; v a l u e & g t ; & l t ; i n t & g t ; 1 5 8 & l t ; / i n t & g t ; & l t ; / v a l u e & g t ; & l t ; / i t e m & g t ; & l t ; i t e m & g t ; & l t ; k e y & g t ; & l t ; s t r i n g & g t ; $   e j e c u t a d o s   2 0 1 9 & l t ; / s t r i n g & g t ; & l t ; / k e y & g t ; & l t ; v a l u e & g t ; & l t ; i n t & g t ; 1 4 5 & l t ; / i n t & g t ; & l t ; / v a l u e & g t ; & l t ; / i t e m & g t ; & l t ; i t e m & g t ; & l t ; k e y & g t ; & l t ; s t r i n g & g t ; %   A v a n c e   $   2 0 1 9 & l t ; / s t r i n g & g t ; & l t ; / k e y & g t ; & l t ; v a l u e & g t ; & l t ; i n t & g t ; 1 3 6 & l t ; / i n t & g t ; & l t ; / v a l u e & g t ; & l t ; / i t e m & g t ; & l t ; i t e m & g t ; & l t ; k e y & g t ; & l t ; s t r i n g & g t ; $   p r o g r a m a d o s   2 0 2 0 & l t ; / s t r i n g & g t ; & l t ; / k e y & g t ; & l t ; v a l u e & g t ; & l t ; i n t & g t ; 1 5 8 & l t ; / i n t & g t ; & l t ; / v a l u e & g t ; & l t ; / i t e m & g t ; & l t ; i t e m & g t ; & l t ; k e y & g t ; & l t ; s t r i n g & g t ; $   e j e c u t a d o s   2 0 2 0 & l t ; / s t r i n g & g t ; & l t ; / k e y & g t ; & l t ; v a l u e & g t ; & l t ; i n t & g t ; 1 4 5 & l t ; / i n t & g t ; & l t ; / v a l u e & g t ; & l t ; / i t e m & g t ; & l t ; i t e m & g t ; & l t ; k e y & g t ; & l t ; s t r i n g & g t ; %   A v a n c e   $   2 0 2 0 & l t ; / s t r i n g & g t ; & l t ; / k e y & g t ; & l t ; v a l u e & g t ; & l t ; i n t & g t ; 1 3 6 & l t ; / i n t & g t ; & l t ; / v a l u e & g t ; & l t ; / i t e m & g t ; & l t ; i t e m & g t ; & l t ; k e y & g t ; & l t ; s t r i n g & g t ; $   p r o g r a m a d o s   P D D & l t ; / s t r i n g & g t ; & l t ; / k e y & g t ; & l t ; v a l u e & g t ; & l t ; i n t & g t ; 1 5 6 & l t ; / i n t & g t ; & l t ; / v a l u e & g t ; & l t ; / i t e m & g t ; & l t ; i t e m & g t ; & l t ; k e y & g t ; & l t ; s t r i n g & g t ; $   e j e c u t a d o s   P D D & l t ; / s t r i n g & g t ; & l t ; / k e y & g t ; & l t ; v a l u e & g t ; & l t ; i n t & g t ; 1 4 3 & l t ; / i n t & g t ; & l t ; / v a l u e & g t ; & l t ; / i t e m & g t ; & l t ; i t e m & g t ; & l t ; k e y & g t ; & l t ; s t r i n g & g t ; %   A v a n c e   $   P D D & l t ; / s t r i n g & g t ; & l t ; / k e y & g t ; & l t ; v a l u e & g t ; & l t ; i n t & g t ; 1 3 4 & l t ; / i n t & g t ; & l t ; / v a l u e & g t ; & l t ; / i t e m & g t ; & l t ; i t e m & g t ; & l t ; k e y & g t ; & l t ; s t r i n g & g t ; M e t a   a s o c i a d a & l t ; / s t r i n g & g t ; & l t ; / k e y & g t ; & l t ; v a l u e & g t ; & l t ; i n t & g t ; 1 2 4 & l t ; / i n t & g t ; & l t ; / v a l u e & g t ; & l t ; / i t e m & g t ; & l t ; / C o l u m n W i d t h s & g t ; & l t ; C o l u m n D i s p l a y I n d e x & g t ; & l t ; i t e m & g t ; & l t ; k e y & g t ; & l t ; s t r i n g & g t ; g r a l _ i d _ r e p & l t ; / s t r i n g & g t ; & l t ; / k e y & g t ; & l t ; v a l u e & g t ; & l t ; i n t & g t ; 0 & l t ; / i n t & g t ; & l t ; / v a l u e & g t ; & l t ; / i t e m & g t ; & l t ; i t e m & g t ; & l t ; k e y & g t ; & l t ; s t r i n g & g t ; g r a l _ i d & l t ; / s t r i n g & g t ; & l t ; / k e y & g t ; & l t ; v a l u e & g t ; & l t ; i n t & g t ; 1 & l t ; / i n t & g t ; & l t ; / v a l u e & g t ; & l t ; / i t e m & g t ; & l t ; i t e m & g t ; & l t ; k e y & g t ; & l t ; s t r i n g & g t ; C o d   P l a n   d e   d e s a r r o l l o & l t ; / s t r i n g & g t ; & l t ; / k e y & g t ; & l t ; v a l u e & g t ; & l t ; i n t & g t ; 2 & l t ; / i n t & g t ; & l t ; / v a l u e & g t ; & l t ; / i t e m & g t ; & l t ; i t e m & g t ; & l t ; k e y & g t ; & l t ; s t r i n g & g t ; N o m b r e   p l a n   d e   d e s a r r o l l o & l t ; / s t r i n g & g t ; & l t ; / k e y & g t ; & l t ; v a l u e & g t ; & l t ; i n t & g t ; 3 & l t ; / i n t & g t ; & l t ; / v a l u e & g t ; & l t ; / i t e m & g t ; & l t ; i t e m & g t ; & l t ; k e y & g t ; & l t ; s t r i n g & g t ; V i g e n c i a   r e p o r t e & l t ; / s t r i n g & g t ; & l t ; / k e y & g t ; & l t ; v a l u e & g t ; & l t ; i n t & g t ; 4 & l t ; / i n t & g t ; & l t ; / v a l u e & g t ; & l t ; / i t e m & g t ; & l t ; i t e m & g t ; & l t ; k e y & g t ; & l t ; s t r i n g & g t ; F e c h a   s e g u i m i e n t o & l t ; / s t r i n g & g t ; & l t ; / k e y & g t ; & l t ; v a l u e & g t ; & l t ; i n t & g t ; 5 & l t ; / i n t & g t ; & l t ; / v a l u e & g t ; & l t ; / i t e m & g t ; & l t ; i t e m & g t ; & l t ; k e y & g t ; & l t ; s t r i n g & g t ; R e c u r s o s   t i p o & l t ; / s t r i n g & g t ; & l t ; / k e y & g t ; & l t ; v a l u e & g t ; & l t ; i n t & g t ; 6 & l t ; / i n t & g t ; & l t ; / v a l u e & g t ; & l t ; / i t e m & g t ; & l t ; i t e m & g t ; & l t ; k e y & g t ; & l t ; s t r i n g & g t ; V e r s i � n   p l a n   d e   a c c i � n & l t ; / s t r i n g & g t ; & l t ; / k e y & g t ; & l t ; v a l u e & g t ; & l t ; i n t & g t ; 7 & l t ; / i n t & g t ; & l t ; / v a l u e & g t ; & l t ; / i t e m & g t ; & l t ; i t e m & g t ; & l t ; k e y & g t ; & l t ; s t r i n g & g t ; D e s c r i p c i � n   v e r s i � n   p l a n   d e   a c c i � n & l t ; / s t r i n g & g t ; & l t ; / k e y & g t ; & l t ; v a l u e & g t ; & l t ; i n t & g t ; 8 & l t ; / i n t & g t ; & l t ; / v a l u e & g t ; & l t ; / i t e m & g t ; & l t ; i t e m & g t ; & l t ; k e y & g t ; & l t ; s t r i n g & g t ; C o d   S e c t o r & l t ; / s t r i n g & g t ; & l t ; / k e y & g t ; & l t ; v a l u e & g t ; & l t ; i n t & g t ; 9 & l t ; / i n t & g t ; & l t ; / v a l u e & g t ; & l t ; / i t e m & g t ; & l t ; i t e m & g t ; & l t ; k e y & g t ; & l t ; s t r i n g & g t ; S e c t o r & l t ; / s t r i n g & g t ; & l t ; / k e y & g t ; & l t ; v a l u e & g t ; & l t ; i n t & g t ; 1 0 & l t ; / i n t & g t ; & l t ; / v a l u e & g t ; & l t ; / i t e m & g t ; & l t ; i t e m & g t ; & l t ; k e y & g t ; & l t ; s t r i n g & g t ; C o d   E n t i d a d & l t ; / s t r i n g & g t ; & l t ; / k e y & g t ; & l t ; v a l u e & g t ; & l t ; i n t & g t ; 1 1 & l t ; / i n t & g t ; & l t ; / v a l u e & g t ; & l t ; / i t e m & g t ; & l t ; i t e m & g t ; & l t ; k e y & g t ; & l t ; s t r i n g & g t ; E n t i d a d & l t ; / s t r i n g & g t ; & l t ; / k e y & g t ; & l t ; v a l u e & g t ; & l t ; i n t & g t ; 1 2 & l t ; / i n t & g t ; & l t ; / v a l u e & g t ; & l t ; / i t e m & g t ; & l t ; i t e m & g t ; & l t ; k e y & g t ; & l t ; s t r i n g & g t ; C o d   P i l a r   /   E j e & l t ; / s t r i n g & g t ; & l t ; / k e y & g t ; & l t ; v a l u e & g t ; & l t ; i n t & g t ; 1 3 & l t ; / i n t & g t ; & l t ; / v a l u e & g t ; & l t ; / i t e m & g t ; & l t ; i t e m & g t ; & l t ; k e y & g t ; & l t ; s t r i n g & g t ; P i l a r   /   E j e & l t ; / s t r i n g & g t ; & l t ; / k e y & g t ; & l t ; v a l u e & g t ; & l t ; i n t & g t ; 1 4 & l t ; / i n t & g t ; & l t ; / v a l u e & g t ; & l t ; / i t e m & g t ; & l t ; i t e m & g t ; & l t ; k e y & g t ; & l t ; s t r i n g & g t ; C o d   P r o g r a m a & l t ; / s t r i n g & g t ; & l t ; / k e y & g t ; & l t ; v a l u e & g t ; & l t ; i n t & g t ; 1 5 & l t ; / i n t & g t ; & l t ; / v a l u e & g t ; & l t ; / i t e m & g t ; & l t ; i t e m & g t ; & l t ; k e y & g t ; & l t ; s t r i n g & g t ; P r o g r a m a & l t ; / s t r i n g & g t ; & l t ; / k e y & g t ; & l t ; v a l u e & g t ; & l t ; i n t & g t ; 1 6 & l t ; / i n t & g t ; & l t ; / v a l u e & g t ; & l t ; / i t e m & g t ; & l t ; i t e m & g t ; & l t ; k e y & g t ; & l t ; s t r i n g & g t ; g r a l _ c o d i g o _ c o m p o n e n t e _ n 3 & l t ; / s t r i n g & g t ; & l t ; / k e y & g t ; & l t ; v a l u e & g t ; & l t ; i n t & g t ; 1 7 & l t ; / i n t & g t ; & l t ; / v a l u e & g t ; & l t ; / i t e m & g t ; & l t ; i t e m & g t ; & l t ; k e y & g t ; & l t ; s t r i n g & g t ; g r a l _ n o m b r e _ c o m p o n e n t e _ n 3 & l t ; / s t r i n g & g t ; & l t ; / k e y & g t ; & l t ; v a l u e & g t ; & l t ; i n t & g t ; 1 8 & l t ; / i n t & g t ; & l t ; / v a l u e & g t ; & l t ; / i t e m & g t ; & l t ; i t e m & g t ; & l t ; k e y & g t ; & l t ; s t r i n g & g t ; g r a l _ c o d i g o _ c o m p o n e n t e _ n 4 & l t ; / s t r i n g & g t ; & l t ; / k e y & g t ; & l t ; v a l u e & g t ; & l t ; i n t & g t ; 1 9 & l t ; / i n t & g t ; & l t ; / v a l u e & g t ; & l t ; / i t e m & g t ; & l t ; i t e m & g t ; & l t ; k e y & g t ; & l t ; s t r i n g & g t ; g r a l _ n o m b r e _ c o m p o n e n t e _ n 4 & l t ; / s t r i n g & g t ; & l t ; / k e y & g t ; & l t ; v a l u e & g t ; & l t ; i n t & g t ; 2 0 & l t ; / i n t & g t ; & l t ; / v a l u e & g t ; & l t ; / i t e m & g t ; & l t ; i t e m & g t ; & l t ; k e y & g t ; & l t ; s t r i n g & g t ; g r a l _ c o d i g o _ c o m p o n e n t e _ n 5 & l t ; / s t r i n g & g t ; & l t ; / k e y & g t ; & l t ; v a l u e & g t ; & l t ; i n t & g t ; 2 1 & l t ; / i n t & g t ; & l t ; / v a l u e & g t ; & l t ; / i t e m & g t ; & l t ; i t e m & g t ; & l t ; k e y & g t ; & l t ; s t r i n g & g t ; g r a l _ n o m b r e _ c o m p o n e n t e _ n 5 & l t ; / s t r i n g & g t ; & l t ; / k e y & g t ; & l t ; v a l u e & g t ; & l t ; i n t & g t ; 2 2 & l t ; / i n t & g t ; & l t ; / v a l u e & g t ; & l t ; / i t e m & g t ; & l t ; i t e m & g t ; & l t ; k e y & g t ; & l t ; s t r i n g & g t ; g r a l _ c o d i g o _ c o m p o n e n t e _ n 6 & l t ; / s t r i n g & g t ; & l t ; / k e y & g t ; & l t ; v a l u e & g t ; & l t ; i n t & g t ; 2 3 & l t ; / i n t & g t ; & l t ; / v a l u e & g t ; & l t ; / i t e m & g t ; & l t ; i t e m & g t ; & l t ; k e y & g t ; & l t ; s t r i n g & g t ; g r a l _ n o m b r e _ c o m p o n e n t e _ n 6 & l t ; / s t r i n g & g t ; & l t ; / k e y & g t ; & l t ; v a l u e & g t ; & l t ; i n t & g t ; 2 4 & l t ; / i n t & g t ; & l t ; / v a l u e & g t ; & l t ; / i t e m & g t ; & l t ; i t e m & g t ; & l t ; k e y & g t ; & l t ; s t r i n g & g t ; g r a l _ c o d i g o _ c o m p o n e n t e _ n 7 & l t ; / s t r i n g & g t ; & l t ; / k e y & g t ; & l t ; v a l u e & g t ; & l t ; i n t & g t ; 2 5 & l t ; / i n t & g t ; & l t ; / v a l u e & g t ; & l t ; / i t e m & g t ; & l t ; i t e m & g t ; & l t ; k e y & g t ; & l t ; s t r i n g & g t ; P r o g r a m a 2 & l t ; / s t r i n g & g t ; & l t ; / k e y & g t ; & l t ; v a l u e & g t ; & l t ; i n t & g t ; 2 6 & l t ; / i n t & g t ; & l t ; / v a l u e & g t ; & l t ; / i t e m & g t ; & l t ; i t e m & g t ; & l t ; k e y & g t ; & l t ; s t r i n g & g t ; C o d   i n t e r n o   p r o g r a m a & l t ; / s t r i n g & g t ; & l t ; / k e y & g t ; & l t ; v a l u e & g t ; & l t ; i n t & g t ; 2 7 & l t ; / i n t & g t ; & l t ; / v a l u e & g t ; & l t ; / i t e m & g t ; & l t ; i t e m & g t ; & l t ; k e y & g t ; & l t ; s t r i n g & g t ; C o d   P r o y e c t o   p r i o r i t a r i o & l t ; / s t r i n g & g t ; & l t ; / k e y & g t ; & l t ; v a l u e & g t ; & l t ; i n t & g t ; 2 8 & l t ; / i n t & g t ; & l t ; / v a l u e & g t ; & l t ; / i t e m & g t ; & l t ; i t e m & g t ; & l t ; k e y & g t ; & l t ; s t r i n g & g t ; P r o y e c t o   p r i o r i t a r i o & l t ; / s t r i n g & g t ; & l t ; / k e y & g t ; & l t ; v a l u e & g t ; & l t ; i n t & g t ; 2 9 & l t ; / i n t & g t ; & l t ; / v a l u e & g t ; & l t ; / i t e m & g t ; & l t ; i t e m & g t ; & l t ; k e y & g t ; & l t ; s t r i n g & g t ; C o d   M e t a   P r o d u c t o & l t ; / s t r i n g & g t ; & l t ; / k e y & g t ; & l t ; v a l u e & g t ; & l t ; i n t & g t ; 3 0 & l t ; / i n t & g t ; & l t ; / v a l u e & g t ; & l t ; / i t e m & g t ; & l t ; i t e m & g t ; & l t ; k e y & g t ; & l t ; s t r i n g & g t ; M e t a   p r o d u c t o & l t ; / s t r i n g & g t ; & l t ; / k e y & g t ; & l t ; v a l u e & g t ; & l t ; i n t & g t ; 3 1 & l t ; / i n t & g t ; & l t ; / v a l u e & g t ; & l t ; / i t e m & g t ; & l t ; i t e m & g t ; & l t ; k e y & g t ; & l t ; s t r i n g & g t ; $   p r o g r a m a d o s   2 0 1 6 & l t ; / s t r i n g & g t ; & l t ; / k e y & g t ; & l t ; v a l u e & g t ; & l t ; i n t & g t ; 3 2 & l t ; / i n t & g t ; & l t ; / v a l u e & g t ; & l t ; / i t e m & g t ; & l t ; i t e m & g t ; & l t ; k e y & g t ; & l t ; s t r i n g & g t ; $   e j e c u t a d o s   2 0 1 6 & l t ; / s t r i n g & g t ; & l t ; / k e y & g t ; & l t ; v a l u e & g t ; & l t ; i n t & g t ; 3 3 & l t ; / i n t & g t ; & l t ; / v a l u e & g t ; & l t ; / i t e m & g t ; & l t ; i t e m & g t ; & l t ; k e y & g t ; & l t ; s t r i n g & g t ; %   A v a n c e   $   2 0 1 6 & l t ; / s t r i n g & g t ; & l t ; / k e y & g t ; & l t ; v a l u e & g t ; & l t ; i n t & g t ; 3 4 & l t ; / i n t & g t ; & l t ; / v a l u e & g t ; & l t ; / i t e m & g t ; & l t ; i t e m & g t ; & l t ; k e y & g t ; & l t ; s t r i n g & g t ; $   p r o g r a m a d o s   2 0 1 7 & l t ; / s t r i n g & g t ; & l t ; / k e y & g t ; & l t ; v a l u e & g t ; & l t ; i n t & g t ; 3 5 & l t ; / i n t & g t ; & l t ; / v a l u e & g t ; & l t ; / i t e m & g t ; & l t ; i t e m & g t ; & l t ; k e y & g t ; & l t ; s t r i n g & g t ; $   e j e c u t a d o s   2 0 1 7 & l t ; / s t r i n g & g t ; & l t ; / k e y & g t ; & l t ; v a l u e & g t ; & l t ; i n t & g t ; 3 6 & l t ; / i n t & g t ; & l t ; / v a l u e & g t ; & l t ; / i t e m & g t ; & l t ; i t e m & g t ; & l t ; k e y & g t ; & l t ; s t r i n g & g t ; %   A v a n c e   $   2 0 1 7 & l t ; / s t r i n g & g t ; & l t ; / k e y & g t ; & l t ; v a l u e & g t ; & l t ; i n t & g t ; 3 7 & l t ; / i n t & g t ; & l t ; / v a l u e & g t ; & l t ; / i t e m & g t ; & l t ; i t e m & g t ; & l t ; k e y & g t ; & l t ; s t r i n g & g t ; $   p r o g r a m a d o s   2 0 1 8 & l t ; / s t r i n g & g t ; & l t ; / k e y & g t ; & l t ; v a l u e & g t ; & l t ; i n t & g t ; 3 8 & l t ; / i n t & g t ; & l t ; / v a l u e & g t ; & l t ; / i t e m & g t ; & l t ; i t e m & g t ; & l t ; k e y & g t ; & l t ; s t r i n g & g t ; $   e j e c u t a d o s   2 0 1 8 & l t ; / s t r i n g & g t ; & l t ; / k e y & g t ; & l t ; v a l u e & g t ; & l t ; i n t & g t ; 3 9 & l t ; / i n t & g t ; & l t ; / v a l u e & g t ; & l t ; / i t e m & g t ; & l t ; i t e m & g t ; & l t ; k e y & g t ; & l t ; s t r i n g & g t ; %   A v a n c e   $   2 0 1 8 & l t ; / s t r i n g & g t ; & l t ; / k e y & g t ; & l t ; v a l u e & g t ; & l t ; i n t & g t ; 4 0 & l t ; / i n t & g t ; & l t ; / v a l u e & g t ; & l t ; / i t e m & g t ; & l t ; i t e m & g t ; & l t ; k e y & g t ; & l t ; s t r i n g & g t ; $   p r o g r a m a d o s   2 0 1 9 & l t ; / s t r i n g & g t ; & l t ; / k e y & g t ; & l t ; v a l u e & g t ; & l t ; i n t & g t ; 4 1 & l t ; / i n t & g t ; & l t ; / v a l u e & g t ; & l t ; / i t e m & g t ; & l t ; i t e m & g t ; & l t ; k e y & g t ; & l t ; s t r i n g & g t ; $   e j e c u t a d o s   2 0 1 9 & l t ; / s t r i n g & g t ; & l t ; / k e y & g t ; & l t ; v a l u e & g t ; & l t ; i n t & g t ; 4 2 & l t ; / i n t & g t ; & l t ; / v a l u e & g t ; & l t ; / i t e m & g t ; & l t ; i t e m & g t ; & l t ; k e y & g t ; & l t ; s t r i n g & g t ; %   A v a n c e   $   2 0 1 9 & l t ; / s t r i n g & g t ; & l t ; / k e y & g t ; & l t ; v a l u e & g t ; & l t ; i n t & g t ; 4 3 & l t ; / i n t & g t ; & l t ; / v a l u e & g t ; & l t ; / i t e m & g t ; & l t ; i t e m & g t ; & l t ; k e y & g t ; & l t ; s t r i n g & g t ; $   p r o g r a m a d o s   2 0 2 0 & l t ; / s t r i n g & g t ; & l t ; / k e y & g t ; & l t ; v a l u e & g t ; & l t ; i n t & g t ; 4 4 & l t ; / i n t & g t ; & l t ; / v a l u e & g t ; & l t ; / i t e m & g t ; & l t ; i t e m & g t ; & l t ; k e y & g t ; & l t ; s t r i n g & g t ; $   e j e c u t a d o s   2 0 2 0 & l t ; / s t r i n g & g t ; & l t ; / k e y & g t ; & l t ; v a l u e & g t ; & l t ; i n t & g t ; 4 5 & l t ; / i n t & g t ; & l t ; / v a l u e & g t ; & l t ; / i t e m & g t ; & l t ; i t e m & g t ; & l t ; k e y & g t ; & l t ; s t r i n g & g t ; %   A v a n c e   $   2 0 2 0 & l t ; / s t r i n g & g t ; & l t ; / k e y & g t ; & l t ; v a l u e & g t ; & l t ; i n t & g t ; 4 6 & l t ; / i n t & g t ; & l t ; / v a l u e & g t ; & l t ; / i t e m & g t ; & l t ; i t e m & g t ; & l t ; k e y & g t ; & l t ; s t r i n g & g t ; $   p r o g r a m a d o s   P D D & l t ; / s t r i n g & g t ; & l t ; / k e y & g t ; & l t ; v a l u e & g t ; & l t ; i n t & g t ; 4 7 & l t ; / i n t & g t ; & l t ; / v a l u e & g t ; & l t ; / i t e m & g t ; & l t ; i t e m & g t ; & l t ; k e y & g t ; & l t ; s t r i n g & g t ; $   e j e c u t a d o s   P D D & l t ; / s t r i n g & g t ; & l t ; / k e y & g t ; & l t ; v a l u e & g t ; & l t ; i n t & g t ; 4 8 & l t ; / i n t & g t ; & l t ; / v a l u e & g t ; & l t ; / i t e m & g t ; & l t ; i t e m & g t ; & l t ; k e y & g t ; & l t ; s t r i n g & g t ; %   A v a n c e   $   P D D & l t ; / s t r i n g & g t ; & l t ; / k e y & g t ; & l t ; v a l u e & g t ; & l t ; i n t & g t ; 4 9 & l t ; / i n t & g t ; & l t ; / v a l u e & g t ; & l t ; / i t e m & g t ; & l t ; i t e m & g t ; & l t ; k e y & g t ; & l t ; s t r i n g & g t ; M e t a   a s o c i a d a & l t ; / s t r i n g & g t ; & l t ; / k e y & g t ; & l t ; v a l u e & g t ; & l t ; i n t & g t ; 5 0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2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 M a g n i t u d _ M e t a p r o d u c t o , P r o y e c t o s _ i n v e r s i o n , R e c u r s o s _ M e t a p r o d u c t o , E s t r u c t u r a _ p l a n 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T a b l e W i d g e t V i e w M o d e l S a n d b o x A d a p t e r " & g t ; & l t ; T a b l e N a m e & g t ; M a g n i t u d _ M e t a p r o d u c t o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 i : t y p e = " S a n d b o x E d i t o r T a b l e W i d g e t V i e w M o d e l K e y " & g t ; & l t ; T a b l e N a m e & g t ; M a g n i t u d _ M e t a p r o d u c t o & l t ; / T a b l e N a m e & g t ; & l t ; / K e y & g t ; & l t ; M a i n t a i n e r 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_ i d _ r e p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_ c o d i g o _ p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_ a n o _ p r o g _ r e p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_ v e r s i o n _ p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 S e c t o r & l t ; / K e y & g t ; & l t ; / a : K e y & g t ; & l t ; a : V a l u e 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 E n t i d a d & l t ; / K e y & g t ; & l t ; / a : K e y & g t ; & l t ; a : V a l u e 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 i n t e r n o   p r o g r a m a & l t ; / K e y & g t ; & l t ; / a : K e y & g t ; & l t ; a : V a l u e 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 P r o y e c t o   p r i o r i t a r i o & l t ; / K e y & g t ; & l t ; / a : K e y & g t ; & l t ; a : V a l u e 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 M e t a   P r o d u c t o & l t ; / K e y & g t ; & l t ; / a : K e y & g t ; & l t ; a : V a l u e 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 I n d i c a d o r & l t ; / K e y & g t ; & l t ; / a : K e y & g t ; & l t ; a : V a l u e 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  i n d i c a d o r & l t ; / K e y & g t ; & l t ; / a : K e y & g t ; & l t ; a : V a l u e 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p o   d e   a n u a l i z a c i � n   i n d i c a d o r & l t ; / K e y & g t ; & l t ; / a : K e y & g t ; & l t ; a : V a l u e 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 e s t a d o   i n d i c a d o r   e n   p l a n   d e   a c c i � n & l t ; / K e y & g t ; & l t ; / a : K e y & g t ; & l t ; a : V a l u e 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t a d o   i n d i c a d o r   e n   p l a n   d e   a c c i � n & l t ; / K e y & g t ; & l t ; / a : K e y & g t ; & l t ; a : V a l u e 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g e n c i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a c i � n   i n i c i a l & l t ; / K e y & g t ; & l t ; / a : K e y & g t ; & l t ; a : V a l u e 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a c i � n   a c t u a l & l t ; / K e y & g t ; & l t ; / a : K e y & g t ; & l t ; a : V a l u e 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j e c u c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 T r a s c u r r i d o   P l a n   d e   D e s a r r o l l o & l t ; / K e y & g t ; & l t ; / a : K e y & g t ; & l t ; a : V a l u e 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 t o t a l   P l a n   d e   D e s a r r o l l o & l t ; / K e y & g t ; & l t ; / a : K e y & g t ; & l t ; a : V a l u e 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a l t a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R e c u r s o s _ M e t a p r o d u c t o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 i : t y p e = " S a n d b o x E d i t o r T a b l e W i d g e t V i e w M o d e l K e y " & g t ; & l t ; T a b l e N a m e & g t ; R e c u r s o s _ M e t a p r o d u c t o & l t ; / T a b l e N a m e & g t ; & l t ; / K e y & g t ; & l t ; M a i n t a i n e r 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i d _ r e p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 P l a n   d e   d e s a r r o l l o & l t ; / K e y & g t ; & l t ; / a : K e y & g t ; & l t ; a : V a l u e 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  p l a n   d e   d e s a r r o l l o & l t ; / K e y & g t ; & l t ; / a : K e y & g t ; & l t ; a : V a l u e 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g e n c i a   r e p o r t e & l t ; / K e y & g t ; & l t ; / a : K e y & g t ; & l t ; a : V a l u e 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 s e g u i m i e n t o & l t ; / K e y & g t ; & l t ; / a : K e y & g t ; & l t ; a : V a l u e 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c u r s o s   t i p o & l t ; / K e y & g t ; & l t ; / a : K e y & g t ; & l t ; a : V a l u e 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e r s i � n   p l a n   d e   a c c i � n & l t ; / K e y & g t ; & l t ; / a : K e y & g t ; & l t ; a : V a l u e 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r i p c i � n   v e r s i � n   p l a n   d e   a c c i � n & l t ; / K e y & g t ; & l t ; / a : K e y & g t ; & l t ; a : V a l u e 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 S e c t o r & l t ; / K e y & g t ; & l t ; / a : K e y & g t ; & l t ; a : V a l u e 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c t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 E n t i d a d & l t ; / K e y & g t ; & l t ; / a : K e y & g t ; & l t ; a : V a l u e 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i d a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 P i l a r   /   E j e & l t ; / K e y & g t ; & l t ; / a : K e y & g t ; & l t ; a : V a l u e 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i l a r   /   E j e & l t ; / K e y & g t ; & l t ; / a : K e y & g t ; & l t ; a : V a l u e 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 P r o g r a m a & l t ; / K e y & g t ; & l t ; / a : K e y & g t ; & l t ; a : V a l u e 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c o d i g o _ c o m p o n e n t e _ n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n o m b r e _ c o m p o n e n t e _ n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c o d i g o _ c o m p o n e n t e _ n 4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n o m b r e _ c o m p o n e n t e _ n 4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c o d i g o _ c o m p o n e n t e _ n 5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n o m b r e _ c o m p o n e n t e _ n 5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c o d i g o _ c o m p o n e n t e _ n 6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n o m b r e _ c o m p o n e n t e _ n 6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l _ c o d i g o _ c o m p o n e n t e _ n 7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a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 i n t e r n o   p r o g r a m a & l t ; / K e y & g t ; & l t ; / a : K e y & g t ; & l t ; a : V a l u e 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 P r o y e c t o   p r i o r i t a r i o & l t ; / K e y & g t ; & l t ; / a : K e y & g t ; & l t ; a : V a l u e 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y e c t o   p r i o r i t a r i o & l t ; / K e y & g t ; & l t ; / a : K e y & g t ; & l t ; a : V a l u e 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 M e t a   P r o d u c t o & l t ; / K e y & g t ; & l t ; / a : K e y & g t ; & l t ; a : V a l u e 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t a   p r o d u c t o & l t ; / K e y & g t ; & l t ; / a : K e y & g t ; & l t ; a : V a l u e 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 2 0 1 6 & l t ; / K e y & g t ; & l t ; / a : K e y & g t ; & l t ; a : V a l u e 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 2 0 1 6 & l t ; / K e y & g t ; & l t ; / a : K e y & g t ; & l t ; a : V a l u e 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 2 0 1 6 & l t ; / K e y & g t ; & l t ; / a : K e y & g t ; & l t ; a : V a l u e 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 2 0 1 7 & l t ; / K e y & g t ; & l t ; / a : K e y & g t ; & l t ; a : V a l u e 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 2 0 1 7 & l t ; / K e y & g t ; & l t ; / a : K e y & g t ; & l t ; a : V a l u e 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 2 0 1 7 & l t ; / K e y & g t ; & l t ; / a : K e y & g t ; & l t ; a : V a l u e 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 2 0 1 8 & l t ; / K e y & g t ; & l t ; / a : K e y & g t ; & l t ; a : V a l u e 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 2 0 1 8 & l t ; / K e y & g t ; & l t ; / a : K e y & g t ; & l t ; a : V a l u e 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 2 0 1 8 & l t ; / K e y & g t ; & l t ; / a : K e y & g t ; & l t ; a : V a l u e 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 2 0 1 9 & l t ; / K e y & g t ; & l t ; / a : K e y & g t ; & l t ; a : V a l u e 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 2 0 1 9 & l t ; / K e y & g t ; & l t ; / a : K e y & g t ; & l t ; a : V a l u e 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 2 0 1 9 & l t ; / K e y & g t ; & l t ; / a : K e y & g t ; & l t ; a : V a l u e 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 2 0 2 0 & l t ; / K e y & g t ; & l t ; / a : K e y & g t ; & l t ; a : V a l u e 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 2 0 2 0 & l t ; / K e y & g t ; & l t ; / a : K e y & g t ; & l t ; a : V a l u e 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 2 0 2 0 & l t ; / K e y & g t ; & l t ; / a : K e y & g t ; & l t ; a : V a l u e 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 P D D & l t ; / K e y & g t ; & l t ; / a : K e y & g t ; & l t ; a : V a l u e 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 P D D & l t ; / K e y & g t ; & l t ; / a : K e y & g t ; & l t ; a : V a l u e 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 P D D & l t ; / K e y & g t ; & l t ; / a : K e y & g t ; & l t ; a : V a l u e 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t a   a s o c i a d a & l t ; / K e y & g t ; & l t ; / a : K e y & g t ; & l t ; a : V a l u e 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P r o y e c t o s _ i n v e r s i o n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 i : t y p e = " S a n d b o x E d i t o r T a b l e W i d g e t V i e w M o d e l K e y " & g t ; & l t ; T a b l e N a m e & g t ; P r o y e c t o s _ i n v e r s i o n & l t ; / T a b l e N a m e & g t ; & l t ; / K e y & g t ; & l t ; M a i n t a i n e r 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y _ i d _ r e p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y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 P l a n   d e   d e s a r r o l l o & l t ; / K e y & g t ; & l t ; / a : K e y & g t ; & l t ; a : V a l u e 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g e n c i a   r e p o r t e & l t ; / K e y & g t ; & l t ; / a : K e y & g t ; & l t ; a : V a l u e 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e r s i � n   p l a n   d e   a c c i � n & l t ; / K e y & g t ; & l t ; / a : K e y & g t ; & l t ; a : V a l u e 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 S e c t o r & l t ; / K e y & g t ; & l t ; / a : K e y & g t ; & l t ; a : V a l u e 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 E n t i d a d & l t ; / K e y & g t ; & l t ; / a : K e y & g t ; & l t ; a : V a l u e 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 i n t e r n o   p r o g r a m a & l t ; / K e y & g t ; & l t ; / a : K e y & g t ; & l t ; a : V a l u e 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 P r o y e c t o   p r i o r i t a r i o & l t ; / K e y & g t ; & l t ; / a : K e y & g t ; & l t ; a : V a l u e 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 M e t a   P r o d u c t o & l t ; / K e y & g t ; & l t ; / a : K e y & g t ; & l t ; a : V a l u e 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  p r o y e c t o   i n v e r s i � n & l t ; / K e y & g t ; & l t ; / a : K e y & g t ; & l t ; a : V a l u e 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y _ n 7 _ d i f e r e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y e c t o   d e   i n v e r s i � n & l t ; / K e y & g t ; & l t ; / a : K e y & g t ; & l t ; a : V a l u e 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  i n t e r n o   m e t a & l t ; / K e y & g t ; & l t ; / a : K e y & g t ; & l t ; a : V a l u e 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p o   a n u a l i z a c i � n & l t ; / K e y & g t ; & l t ; / a : K e y & g t ; & l t ; a : V a l u e 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t a   p r o y e c t o & l t ; / K e y & g t ; & l t ; / a : K e y & g t ; & l t ; a : V a l u e 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t a d o   m e t a & l t ; / K e y & g t ; & l t ; / a : K e y & g t ; & l t ; a : V a l u e 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 p r o g r a m a d a   2 0 1 6 & l t ; / K e y & g t ; & l t ; / a : K e y & g t ; & l t ; a : V a l u e 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 e j e c u t a d a   2 0 1 6 & l t ; / K e y & g t ; & l t ; / a : K e y & g t ; & l t ; a : V a l u e 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 2 0 1 6 & l t ; / K e y & g t ; & l t ; / a : K e y & g t ; & l t ; a : V a l u e 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 p r o g r a m a d a   2 0 1 7 & l t ; / K e y & g t ; & l t ; / a : K e y & g t ; & l t ; a : V a l u e 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 e j e c u t a d a   2 0 1 7 & l t ; / K e y & g t ; & l t ; / a : K e y & g t ; & l t ; a : V a l u e 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 2 0 1 7 & l t ; / K e y & g t ; & l t ; / a : K e y & g t ; & l t ; a : V a l u e 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 p r o g r a m a d a   2 0 1 8 & l t ; / K e y & g t ; & l t ; / a : K e y & g t ; & l t ; a : V a l u e 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 e j e c u t a d a   2 0 1 8 & l t ; / K e y & g t ; & l t ; / a : K e y & g t ; & l t ; a : V a l u e 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 2 0 1 8 & l t ; / K e y & g t ; & l t ; / a : K e y & g t ; & l t ; a : V a l u e 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 p r o g r a m a d a   2 0 1 9 & l t ; / K e y & g t ; & l t ; / a : K e y & g t ; & l t ; a : V a l u e 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 e j e c u t a d a   2 0 1 9 & l t ; / K e y & g t ; & l t ; / a : K e y & g t ; & l t ; a : V a l u e 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 2 0 1 9 & l t ; / K e y & g t ; & l t ; / a : K e y & g t ; & l t ; a : V a l u e 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 p r o g r a m a d a   2 0 2 0 & l t ; / K e y & g t ; & l t ; / a : K e y & g t ; & l t ; a : V a l u e 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 e j e c u t a d a   2 0 2 0 & l t ; / K e y & g t ; & l t ; / a : K e y & g t ; & l t ; a : V a l u e 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 2 0 2 0 & l t ; / K e y & g t ; & l t ; / a : K e y & g t ; & l t ; a : V a l u e 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 p r o g r a m a d a   P D D & l t ; / K e y & g t ; & l t ; / a : K e y & g t ; & l t ; a : V a l u e 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 e j e c u t a d a   P D D & l t ; / K e y & g t ; & l t ; / a : K e y & g t ; & l t ; a : V a l u e 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 P D D & l t ; / K e y & g t ; & l t ; / a : K e y & g t ; & l t ; a : V a l u e 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 2 0 1 6 & l t ; / K e y & g t ; & l t ; / a : K e y & g t ; & l t ; a : V a l u e 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 2 0 1 6 & l t ; / K e y & g t ; & l t ; / a : K e y & g t ; & l t ; a : V a l u e 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 2 0 1 6 & l t ; / K e y & g t ; & l t ; / a : K e y & g t ; & l t ; a : V a l u e 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 2 0 1 7 & l t ; / K e y & g t ; & l t ; / a : K e y & g t ; & l t ; a : V a l u e 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 2 0 1 7 & l t ; / K e y & g t ; & l t ; / a : K e y & g t ; & l t ; a : V a l u e 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 2 0 1 7 & l t ; / K e y & g t ; & l t ; / a : K e y & g t ; & l t ; a : V a l u e 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 2 0 1 8 & l t ; / K e y & g t ; & l t ; / a : K e y & g t ; & l t ; a : V a l u e 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 2 0 1 8 & l t ; / K e y & g t ; & l t ; / a : K e y & g t ; & l t ; a : V a l u e 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 2 0 1 8 & l t ; / K e y & g t ; & l t ; / a : K e y & g t ; & l t ; a : V a l u e 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 2 0 1 9 & l t ; / K e y & g t ; & l t ; / a : K e y & g t ; & l t ; a : V a l u e 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 2 0 1 9 & l t ; / K e y & g t ; & l t ; / a : K e y & g t ; & l t ; a : V a l u e 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 2 0 1 9 & l t ; / K e y & g t ; & l t ; / a : K e y & g t ; & l t ; a : V a l u e 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 2 0 2 0 & l t ; / K e y & g t ; & l t ; / a : K e y & g t ; & l t ; a : V a l u e 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 2 0 2 0 & l t ; / K e y & g t ; & l t ; / a : K e y & g t ; & l t ; a : V a l u e 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 2 0 2 0 & l t ; / K e y & g t ; & l t ; / a : K e y & g t ; & l t ; a : V a l u e 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 p r o g r a m a d o s   P D D & l t ; / K e y & g t ; & l t ; / a : K e y & g t ; & l t ; a : V a l u e 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$   e j e c u t a d o s   P D D & l t ; / K e y & g t ; & l t ; / a : K e y & g t ; & l t ; a : V a l u e 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 $   P D D & l t ; / K e y & g t ; & l t ; / a : K e y & g t ; & l t ; a : V a l u e 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R a n g o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 i : t y p e = " S a n d b o x E d i t o r T a b l e W i d g e t V i e w M o d e l K e y " & g t ; & l t ; T a b l e N a m e & g t ; R a n g o & l t ; / T a b l e N a m e & g t ; & l t ; / K e y & g t ; & l t ; M a i n t a i n e r 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R e s u l t a d o   a s o c i a d o & l t ; / K e y & g t ; & l t ; / a : K e y & g t ; & l t ; a : V a l u e 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a s i f i c a c i � n _ M e t a s R e s u l t a d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a s i f i c a c i � n _ M e t a s R e s u l t a d o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P i l a r   /   E j e & l t ; / K e y & g t ; & l t ; / a : K e y & g t ; & l t ; a : V a l u e 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i l a r   /   E j e & l t ; / K e y & g t ; & l t ; / a : K e y & g t ; & l t ; a : V a l u e 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P r o g r a m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P r o y e c t o _ E s t r a t � g i c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y e c t o _ E s t r a t � g i c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S e c t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c t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n t i d a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i d a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a s i f i c a c i � n   I n d i c a d o r & l t ; / K e y & g t ; & l t ; / a : K e y & g t ; & l t ; a : V a l u e 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� d i g o   i n d i c a d o r & l t ; / K e y & g t ; & l t ; / a : K e y & g t ; & l t ; a : V a l u e 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a d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  M e t a & l t ; / K e y & g t ; & l t ; / a : K e y & g t ; & l t ; a : V a l u e 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u a l i z a c i � n _ M e t a   2 0 1 6 & l t ; / K e y & g t ; & l t ; / a : K e y & g t ; & l t ; a : V a l u e 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u a l i z a c i � n _ M e t a   2 0 1 7 & l t ; / K e y & g t ; & l t ; / a : K e y & g t ; & l t ; a : V a l u e 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u a l i z a c i � n _ M e t a   2 0 1 8 & l t ; / K e y & g t ; & l t ; / a : K e y & g t ; & l t ; a : V a l u e 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u a l i z a c i � n _ M e t a   2 0 1 9 & l t ; / K e y & g t ; & l t ; / a : K e y & g t ; & l t ; a : V a l u e 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u a l i z a c i � n _ M e t a   2 0 2 0 & l t ; / K e y & g t ; & l t ; / a : K e y & g t ; & l t ; a : V a l u e 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r i a b l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e r i o d i c i d a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r m u l a   d e   C a l c u l o & l t ; / K e y & g t ; & l t ; / a : K e y & g t ; & l t ; a : V a l u e 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n i d a d   d e   M e d i d a & l t ; / K e y & g t ; & l t ; / a : K e y & g t ; & l t ; a : V a l u e 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� n e a   B a s e & l t ; / K e y & g t ; & l t ; / a : K e y & g t ; & l t ; a : V a l u e 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e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a d o r _ L B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r i a b l e s _ L B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r m u l a   d e   C a l c u l o _ L B & l t ; / K e y & g t ; & l t ; / a : K e y & g t ; & l t ; a : V a l u e 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g n i t u d _ L B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n i d a d   d e   M e d i d a _ L B & l t ; / K e y & g t ; & l t ; / a : K e y & g t ; & l t ; a : V a l u e 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g r e g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  A g r e g a & l t ; / K e y & g t ; & l t ; / a : K e y & g t ; & l t ; a : V a l u e 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p o   I n d i c a d o r & l t ; / K e y & g t ; & l t ; / a : K e y & g t ; & l t ; a : V a l u e 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G � n e r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I n d � g e n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A f r o d e s c e n d i e n t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R o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R a i z a l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P a l e n q u e r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M u l a t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N i � a s   -   N i � o s & l t ; / K e y & g t ; & l t ; / a : K e y & g t ; & l t ; a : V a l u e 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J � v e n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A d o l e s c e n t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A d u l t o   M a y o r & l t ; / K e y & g t ; & l t ; / a : K e y & g t ; & l t ; a : V a l u e 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D i s c a p a c i d a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_ L G B T I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_ 0   -   6   A � o s & l t ; / K e y & g t ; & l t ; / a : K e y & g t ; & l t ; a : V a l u e 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_ 7   -   1 5   A � o s & l t ; / K e y & g t ; & l t ; / a : K e y & g t ; & l t ; a : V a l u e 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_ 1 6   -   1 8   A � o s & l t ; / K e y & g t ; & l t ; / a : K e y & g t ; & l t ; a : V a l u e 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_ 1 9   -   2 7   A � o s & l t ; / K e y & g t ; & l t ; / a : K e y & g t ; & l t ; a : V a l u e 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  2 8   -   6 0   A � o s & l t ; / K e y & g t ; & l t ; / a : K e y & g t ; & l t ; a : V a l u e 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_ 6 1   o   m � s & l t ; / K e y & g t ; & l t ; / a : K e y & g t ; & l t ; a : V a l u e 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_ B e n _ L o c a l i d a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_ B e n _ U P Z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_ I n t _ L o c a l i d a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_ I n t _ U P Z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u e v a   e n   P D D & l t ; / K e y & g t ; & l t ; / a : K e y & g t ; & l t ; a : V a l u e 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e r d o   6 4 5   d e   2 0 1 4 & l t ; / K e y & g t ; & l t ; / a : K e y & g t ; & l t ; a : V a l u e 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� d i g o   M e t a   P D D & l t ; / K e y & g t ; & l t ; / a : K e y & g t ; & l t ; a : V a l u e 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t a s   P D D & l t ; / K e y & g t ; & l t ; / a : K e y & g t ; & l t ; a : V a l u e 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r i g e n   D a t o & l t ; / K e y & g t ; & l t ; / a : K e y & g t ; & l t ; a : V a l u e 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v a n c e   M a g n i t u d   M e t a & l t ; / K e y & g t ; & l t ; / a : K e y & g t ; & l t ; a : V a l u e 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v a n c e   C u a l i t a t i v o & l t ; / K e y & g t ; & l t ; / a : K e y & g t ; & l t ; a : V a l u e 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 M e t a   2 0 1 6 & l t ; / K e y & g t ; & l t ; / a : K e y & g t ; & l t ; a : V a l u e 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%   A v a n c e   M e t a   2 0 2 0 & l t ; / K e y & g t ; & l t ; / a : K e y & g t ; & l t ; a : V a l u e 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E s t r u c t u r a _ p l a n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 i : t y p e = " S a n d b o x E d i t o r T a b l e W i d g e t V i e w M o d e l K e y " & g t ; & l t ; T a b l e N a m e & g t ; E s t r u c t u r a _ p l a n & l t ; / T a b l e N a m e & g t ; & l t ; / K e y & g t ; & l t ; M a i n t a i n e r 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 P i l a r   /   E j e & l t ; / K e y & g t ; & l t ; / a : K e y & g t ; & l t ; a : V a l u e 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i l a r   /   E j e & l t ; / K e y & g t ; & l t ; / a : K e y & g t ; & l t ; a : V a l u e 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 P r o g r a m a & l t ; / K e y & g t ; & l t ; / a : K e y & g t ; & l t ; a : V a l u e 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  P r o y e c t o   p r i o r i t a r i o & l t ; / K e y & g t ; & l t ; / a : K e y & g t ; & l t ; a : V a l u e 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y e c t o   p r i o r i t a r i o & l t ; / K e y & g t ; & l t ; / a : K e y & g t ; & l t ; a : V a l u e 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R a n g o - 5 6 c a 0 f f 0 - f 2 7 e - 4 a e a - 8 d 7 f - b 3 9 5 e f 3 0 d e 9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 4 9 < / i n t > < / v a l u e > < / i t e m > < i t e m > < k e y > < s t r i n g > I D _ R e s u l t a d o   a s o c i a d o < / s t r i n g > < / k e y > < v a l u e > < i n t > 1 7 5 < / i n t > < / v a l u e > < / i t e m > < i t e m > < k e y > < s t r i n g > C l a s i f i c a c i � n _ M e t a s R e s u l t a d o < / s t r i n g > < / k e y > < v a l u e > < i n t > 2 1 9 < / i n t > < / v a l u e > < / i t e m > < i t e m > < k e y > < s t r i n g > C l a s i f i c a c i � n _ M e t a s R e s u l t a d o 2 < / s t r i n g > < / k e y > < v a l u e > < i n t > 2 2 6 < / i n t > < / v a l u e > < / i t e m > < i t e m > < k e y > < s t r i n g > C o d _ P i l a r   /   E j e < / s t r i n g > < / k e y > < v a l u e > < i n t > 1 2 6 < / i n t > < / v a l u e > < / i t e m > < i t e m > < k e y > < s t r i n g > P i l a r   /   E j e < / s t r i n g > < / k e y > < v a l u e > < i n t > 9 5 < / i n t > < / v a l u e > < / i t e m > < i t e m > < k e y > < s t r i n g > C o d _ P r o g r a m a < / s t r i n g > < / k e y > < v a l u e > < i n t > 1 2 6 < / i n t > < / v a l u e > < / i t e m > < i t e m > < k e y > < s t r i n g > P r o g r a m a < / s t r i n g > < / k e y > < v a l u e > < i n t > 9 5 < / i n t > < / v a l u e > < / i t e m > < i t e m > < k e y > < s t r i n g > C o d _ P r o y e c t o _ E s t r a t � g i c o < / s t r i n g > < / k e y > < v a l u e > < i n t > 1 9 7 < / i n t > < / v a l u e > < / i t e m > < i t e m > < k e y > < s t r i n g > P r o y e c t o _ E s t r a t � g i c o < / s t r i n g > < / k e y > < v a l u e > < i n t > 1 6 6 < / i n t > < / v a l u e > < / i t e m > < i t e m > < k e y > < s t r i n g > C o d _ S e c t o r < / s t r i n g > < / k e y > < v a l u e > < i n t > 1 0 6 < / i n t > < / v a l u e > < / i t e m > < i t e m > < k e y > < s t r i n g > S e c t o r < / s t r i n g > < / k e y > < v a l u e > < i n t > 7 5 < / i n t > < / v a l u e > < / i t e m > < i t e m > < k e y > < s t r i n g > C o d _ E n t i d a d < / s t r i n g > < / k e y > < v a l u e > < i n t > 1 1 3 < / i n t > < / v a l u e > < / i t e m > < i t e m > < k e y > < s t r i n g > E n t i d a d < / s t r i n g > < / k e y > < v a l u e > < i n t > 8 2 < / i n t > < / v a l u e > < / i t e m > < i t e m > < k e y > < s t r i n g > C l a s i f i c a c i � n   I n d i c a d o r < / s t r i n g > < / k e y > < v a l u e > < i n t > 1 7 3 < / i n t > < / v a l u e > < / i t e m > < i t e m > < k e y > < s t r i n g > C � d i g o   i n d i c a d o r < / s t r i n g > < / k e y > < v a l u e > < i n t > 1 4 0 < / i n t > < / v a l u e > < / i t e m > < i t e m > < k e y > < s t r i n g > I n d i c a d o r < / s t r i n g > < / k e y > < v a l u e > < i n t > 9 4 < / i n t > < / v a l u e > < / i t e m > < i t e m > < k e y > < s t r i n g > M a g n i t u d   M e t a < / s t r i n g > < / k e y > < v a l u e > < i n t > 1 3 0 < / i n t > < / v a l u e > < / i t e m > < i t e m > < k e y > < s t r i n g > A n u a l i z a c i � n _ M e t a   2 0 1 6 < / s t r i n g > < / k e y > < v a l u e > < i n t > 1 8 5 < / i n t > < / v a l u e > < / i t e m > < i t e m > < k e y > < s t r i n g > A n u a l i z a c i � n _ M e t a   2 0 1 7 < / s t r i n g > < / k e y > < v a l u e > < i n t > 1 8 5 < / i n t > < / v a l u e > < / i t e m > < i t e m > < k e y > < s t r i n g > A n u a l i z a c i � n _ M e t a   2 0 1 8 < / s t r i n g > < / k e y > < v a l u e > < i n t > 1 8 5 < / i n t > < / v a l u e > < / i t e m > < i t e m > < k e y > < s t r i n g > A n u a l i z a c i � n _ M e t a   2 0 1 9 < / s t r i n g > < / k e y > < v a l u e > < i n t > 1 8 5 < / i n t > < / v a l u e > < / i t e m > < i t e m > < k e y > < s t r i n g > A n u a l i z a c i � n _ M e t a   2 0 2 0 < / s t r i n g > < / k e y > < v a l u e > < i n t > 1 8 5 < / i n t > < / v a l u e > < / i t e m > < i t e m > < k e y > < s t r i n g > V a r i a b l e s < / s t r i n g > < / k e y > < v a l u e > < i n t > 9 3 < / i n t > < / v a l u e > < / i t e m > < i t e m > < k e y > < s t r i n g > P e r i o d i c i d a d < / s t r i n g > < / k e y > < v a l u e > < i n t > 1 1 4 < / i n t > < / v a l u e > < / i t e m > < i t e m > < k e y > < s t r i n g > F o r m u l a   d e   C a l c u l o < / s t r i n g > < / k e y > < v a l u e > < i n t > 1 5 4 < / i n t > < / v a l u e > < / i t e m > < i t e m > < k e y > < s t r i n g > U n i d a d   d e   M e d i d a < / s t r i n g > < / k e y > < v a l u e > < i n t > 1 4 9 < / i n t > < / v a l u e > < / i t e m > < i t e m > < k e y > < s t r i n g > L � n e a   B a s e < / s t r i n g > < / k e y > < v a l u e > < i n t > 1 0 0 < / i n t > < / v a l u e > < / i t e m > < i t e m > < k e y > < s t r i n g > A � o < / s t r i n g > < / k e y > < v a l u e > < i n t > 6 1 < / i n t > < / v a l u e > < / i t e m > < i t e m > < k e y > < s t r i n g > F u e n t e < / s t r i n g > < / k e y > < v a l u e > < i n t > 8 0 < / i n t > < / v a l u e > < / i t e m > < i t e m > < k e y > < s t r i n g > I n d i c a d o r _ L B < / s t r i n g > < / k e y > < v a l u e > < i n t > 1 1 5 < / i n t > < / v a l u e > < / i t e m > < i t e m > < k e y > < s t r i n g > V a r i a b l e s _ L B < / s t r i n g > < / k e y > < v a l u e > < i n t > 1 1 4 < / i n t > < / v a l u e > < / i t e m > < i t e m > < k e y > < s t r i n g > F o r m u l a   d e   C a l c u l o _ L B < / s t r i n g > < / k e y > < v a l u e > < i n t > 1 7 5 < / i n t > < / v a l u e > < / i t e m > < i t e m > < k e y > < s t r i n g > M a g n i t u d _ L B < / s t r i n g > < / k e y > < v a l u e > < i n t > 1 1 6 < / i n t > < / v a l u e > < / i t e m > < i t e m > < k e y > < s t r i n g > U n i d a d   d e   M e d i d a _ L B < / s t r i n g > < / k e y > < v a l u e > < i n t > 1 7 0 < / i n t > < / v a l u e > < / i t e m > < i t e m > < k e y > < s t r i n g > A g r e g a < / s t r i n g > < / k e y > < v a l u e > < i n t > 7 9 < / i n t > < / v a l u e > < / i t e m > < i t e m > < k e y > < s t r i n g > N o   A g r e g a < / s t r i n g > < / k e y > < v a l u e > < i n t > 1 0 0 < / i n t > < / v a l u e > < / i t e m > < i t e m > < k e y > < s t r i n g > T i p o   I n d i c a d o r < / s t r i n g > < / k e y > < v a l u e > < i n t > 1 2 4 < / i n t > < / v a l u e > < / i t e m > < i t e m > < k e y > < s t r i n g > G P _ G � n e r o < / s t r i n g > < / k e y > < v a l u e > < i n t > 1 0 6 < / i n t > < / v a l u e > < / i t e m > < i t e m > < k e y > < s t r i n g > G P _ I n d � g e n a s < / s t r i n g > < / k e y > < v a l u e > < i n t > 1 1 9 < / i n t > < / v a l u e > < / i t e m > < i t e m > < k e y > < s t r i n g > G P _ A f r o d e s c e n d i e n t e s < / s t r i n g > < / k e y > < v a l u e > < i n t > 1 7 8 < / i n t > < / v a l u e > < / i t e m > < i t e m > < k e y > < s t r i n g > G P _ R o m < / s t r i n g > < / k e y > < v a l u e > < i n t > 8 8 < / i n t > < / v a l u e > < / i t e m > < i t e m > < k e y > < s t r i n g > G P _ R a i z a l e s < / s t r i n g > < / k e y > < v a l u e > < i n t > 1 1 0 < / i n t > < / v a l u e > < / i t e m > < i t e m > < k e y > < s t r i n g > G P _ P a l e n q u e r a < / s t r i n g > < / k e y > < v a l u e > < i n t > 1 3 1 < / i n t > < / v a l u e > < / i t e m > < i t e m > < k e y > < s t r i n g > G P _ M u l a t a < / s t r i n g > < / k e y > < v a l u e > < i n t > 1 0 3 < / i n t > < / v a l u e > < / i t e m > < i t e m > < k e y > < s t r i n g > G P _ N i � a s   -   N i � o s < / s t r i n g > < / k e y > < v a l u e > < i n t > 1 4 2 < / i n t > < / v a l u e > < / i t e m > < i t e m > < k e y > < s t r i n g > G P _ J � v e n e s < / s t r i n g > < / k e y > < v a l u e > < i n t > 1 1 0 < / i n t > < / v a l u e > < / i t e m > < i t e m > < k e y > < s t r i n g > G P _ A d o l e s c e n t e s < / s t r i n g > < / k e y > < v a l u e > < i n t > 1 4 4 < / i n t > < / v a l u e > < / i t e m > < i t e m > < k e y > < s t r i n g > G P _ A d u l t o   M a y o r < / s t r i n g > < / k e y > < v a l u e > < i n t > 1 4 4 < / i n t > < / v a l u e > < / i t e m > < i t e m > < k e y > < s t r i n g > G P _ D i s c a p a c i d a d < / s t r i n g > < / k e y > < v a l u e > < i n t > 1 4 0 < / i n t > < / v a l u e > < / i t e m > < i t e m > < k e y > < s t r i n g > G P _ L G B T I < / s t r i n g > < / k e y > < v a l u e > < i n t > 9 4 < / i n t > < / v a l u e > < / i t e m > < i t e m > < k e y > < s t r i n g > G E _ 0   -   6   A � o s < / s t r i n g > < / k e y > < v a l u e > < i n t > 1 1 8 < / i n t > < / v a l u e > < / i t e m > < i t e m > < k e y > < s t r i n g > G E _ 7   -   1 5   A � o s < / s t r i n g > < / k e y > < v a l u e > < i n t > 1 2 5 < / i n t > < / v a l u e > < / i t e m > < i t e m > < k e y > < s t r i n g > G E _ 1 6   -   1 8   A � o s < / s t r i n g > < / k e y > < v a l u e > < i n t > 1 3 2 < / i n t > < / v a l u e > < / i t e m > < i t e m > < k e y > < s t r i n g > G E _ 1 9   -   2 7   A � o s < / s t r i n g > < / k e y > < v a l u e > < i n t > 1 3 2 < / i n t > < / v a l u e > < / i t e m > < i t e m > < k e y > < s t r i n g > G E   2 8   -   6 0   A � o s < / s t r i n g > < / k e y > < v a l u e > < i n t > 1 2 8 < / i n t > < / v a l u e > < / i t e m > < i t e m > < k e y > < s t r i n g > G E _ 6 1   o   m � s < / s t r i n g > < / k e y > < v a l u e > < i n t > 1 1 2 < / i n t > < / v a l u e > < / i t e m > < i t e m > < k e y > < s t r i n g > G R _ B e n _ L o c a l i d a d < / s t r i n g > < / k e y > < v a l u e > < i n t > 1 4 9 < / i n t > < / v a l u e > < / i t e m > < i t e m > < k e y > < s t r i n g > G R _ B e n _ U P Z < / s t r i n g > < / k e y > < v a l u e > < i n t > 1 1 5 < / i n t > < / v a l u e > < / i t e m > < i t e m > < k e y > < s t r i n g > G R _ I n t _ L o c a l i d a d < / s t r i n g > < / k e y > < v a l u e > < i n t > 1 4 2 < / i n t > < / v a l u e > < / i t e m > < i t e m > < k e y > < s t r i n g > G R _ I n t _ U P Z < / s t r i n g > < / k e y > < v a l u e > < i n t > 1 0 8 < / i n t > < / v a l u e > < / i t e m > < i t e m > < k e y > < s t r i n g > N u e v a   e n   P D D < / s t r i n g > < / k e y > < v a l u e > < i n t > 1 2 4 < / i n t > < / v a l u e > < / i t e m > < i t e m > < k e y > < s t r i n g > A c u e r d o   6 4 5   d e   2 0 1 4 < / s t r i n g > < / k e y > < v a l u e > < i n t > 1 6 2 < / i n t > < / v a l u e > < / i t e m > < i t e m > < k e y > < s t r i n g > C � d i g o   M e t a   P D D < / s t r i n g > < / k e y > < v a l u e > < i n t > 1 4 3 < / i n t > < / v a l u e > < / i t e m > < i t e m > < k e y > < s t r i n g > M e t a s   P D D < / s t r i n g > < / k e y > < v a l u e > < i n t > 1 0 3 < / i n t > < / v a l u e > < / i t e m > < i t e m > < k e y > < s t r i n g > O r i g e n   D a t o < / s t r i n g > < / k e y > < v a l u e > < i n t > 1 1 0 < / i n t > < / v a l u e > < / i t e m > < i t e m > < k e y > < s t r i n g > A v a n c e   M a g n i t u d   M e t a < / s t r i n g > < / k e y > < v a l u e > < i n t > 1 7 8 < / i n t > < / v a l u e > < / i t e m > < i t e m > < k e y > < s t r i n g > A v a n c e   C u a l i t a t i v o < / s t r i n g > < / k e y > < v a l u e > < i n t > 1 5 0 < / i n t > < / v a l u e > < / i t e m > < i t e m > < k e y > < s t r i n g > %   A v a n c e   M e t a   2 0 1 6 < / s t r i n g > < / k e y > < v a l u e > < i n t > 1 6 1 < / i n t > < / v a l u e > < / i t e m > < i t e m > < k e y > < s t r i n g > %   A v a n c e   M e t a   2 0 2 0 < / s t r i n g > < / k e y > < v a l u e > < i n t > 1 6 1 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 I D _ R e s u l t a d o   a s o c i a d o < / s t r i n g > < / k e y > < v a l u e > < i n t > 1 < / i n t > < / v a l u e > < / i t e m > < i t e m > < k e y > < s t r i n g > C l a s i f i c a c i � n _ M e t a s R e s u l t a d o < / s t r i n g > < / k e y > < v a l u e > < i n t > 2 < / i n t > < / v a l u e > < / i t e m > < i t e m > < k e y > < s t r i n g > C l a s i f i c a c i � n _ M e t a s R e s u l t a d o 2 < / s t r i n g > < / k e y > < v a l u e > < i n t > 3 < / i n t > < / v a l u e > < / i t e m > < i t e m > < k e y > < s t r i n g > C o d _ P i l a r   /   E j e < / s t r i n g > < / k e y > < v a l u e > < i n t > 4 < / i n t > < / v a l u e > < / i t e m > < i t e m > < k e y > < s t r i n g > P i l a r   /   E j e < / s t r i n g > < / k e y > < v a l u e > < i n t > 5 < / i n t > < / v a l u e > < / i t e m > < i t e m > < k e y > < s t r i n g > C o d _ P r o g r a m a < / s t r i n g > < / k e y > < v a l u e > < i n t > 6 < / i n t > < / v a l u e > < / i t e m > < i t e m > < k e y > < s t r i n g > P r o g r a m a < / s t r i n g > < / k e y > < v a l u e > < i n t > 7 < / i n t > < / v a l u e > < / i t e m > < i t e m > < k e y > < s t r i n g > C o d _ P r o y e c t o _ E s t r a t � g i c o < / s t r i n g > < / k e y > < v a l u e > < i n t > 8 < / i n t > < / v a l u e > < / i t e m > < i t e m > < k e y > < s t r i n g > P r o y e c t o _ E s t r a t � g i c o < / s t r i n g > < / k e y > < v a l u e > < i n t > 9 < / i n t > < / v a l u e > < / i t e m > < i t e m > < k e y > < s t r i n g > C o d _ S e c t o r < / s t r i n g > < / k e y > < v a l u e > < i n t > 1 0 < / i n t > < / v a l u e > < / i t e m > < i t e m > < k e y > < s t r i n g > S e c t o r < / s t r i n g > < / k e y > < v a l u e > < i n t > 1 1 < / i n t > < / v a l u e > < / i t e m > < i t e m > < k e y > < s t r i n g > C o d _ E n t i d a d < / s t r i n g > < / k e y > < v a l u e > < i n t > 1 2 < / i n t > < / v a l u e > < / i t e m > < i t e m > < k e y > < s t r i n g > E n t i d a d < / s t r i n g > < / k e y > < v a l u e > < i n t > 1 3 < / i n t > < / v a l u e > < / i t e m > < i t e m > < k e y > < s t r i n g > C l a s i f i c a c i � n   I n d i c a d o r < / s t r i n g > < / k e y > < v a l u e > < i n t > 1 4 < / i n t > < / v a l u e > < / i t e m > < i t e m > < k e y > < s t r i n g > C � d i g o   i n d i c a d o r < / s t r i n g > < / k e y > < v a l u e > < i n t > 1 5 < / i n t > < / v a l u e > < / i t e m > < i t e m > < k e y > < s t r i n g > I n d i c a d o r < / s t r i n g > < / k e y > < v a l u e > < i n t > 1 6 < / i n t > < / v a l u e > < / i t e m > < i t e m > < k e y > < s t r i n g > M a g n i t u d   M e t a < / s t r i n g > < / k e y > < v a l u e > < i n t > 1 7 < / i n t > < / v a l u e > < / i t e m > < i t e m > < k e y > < s t r i n g > A n u a l i z a c i � n _ M e t a   2 0 1 6 < / s t r i n g > < / k e y > < v a l u e > < i n t > 1 8 < / i n t > < / v a l u e > < / i t e m > < i t e m > < k e y > < s t r i n g > A n u a l i z a c i � n _ M e t a   2 0 1 7 < / s t r i n g > < / k e y > < v a l u e > < i n t > 1 9 < / i n t > < / v a l u e > < / i t e m > < i t e m > < k e y > < s t r i n g > A n u a l i z a c i � n _ M e t a   2 0 1 8 < / s t r i n g > < / k e y > < v a l u e > < i n t > 2 0 < / i n t > < / v a l u e > < / i t e m > < i t e m > < k e y > < s t r i n g > A n u a l i z a c i � n _ M e t a   2 0 1 9 < / s t r i n g > < / k e y > < v a l u e > < i n t > 2 1 < / i n t > < / v a l u e > < / i t e m > < i t e m > < k e y > < s t r i n g > A n u a l i z a c i � n _ M e t a   2 0 2 0 < / s t r i n g > < / k e y > < v a l u e > < i n t > 2 2 < / i n t > < / v a l u e > < / i t e m > < i t e m > < k e y > < s t r i n g > V a r i a b l e s < / s t r i n g > < / k e y > < v a l u e > < i n t > 2 3 < / i n t > < / v a l u e > < / i t e m > < i t e m > < k e y > < s t r i n g > P e r i o d i c i d a d < / s t r i n g > < / k e y > < v a l u e > < i n t > 2 4 < / i n t > < / v a l u e > < / i t e m > < i t e m > < k e y > < s t r i n g > F o r m u l a   d e   C a l c u l o < / s t r i n g > < / k e y > < v a l u e > < i n t > 2 5 < / i n t > < / v a l u e > < / i t e m > < i t e m > < k e y > < s t r i n g > U n i d a d   d e   M e d i d a < / s t r i n g > < / k e y > < v a l u e > < i n t > 2 6 < / i n t > < / v a l u e > < / i t e m > < i t e m > < k e y > < s t r i n g > L � n e a   B a s e < / s t r i n g > < / k e y > < v a l u e > < i n t > 2 7 < / i n t > < / v a l u e > < / i t e m > < i t e m > < k e y > < s t r i n g > A � o < / s t r i n g > < / k e y > < v a l u e > < i n t > 2 8 < / i n t > < / v a l u e > < / i t e m > < i t e m > < k e y > < s t r i n g > F u e n t e < / s t r i n g > < / k e y > < v a l u e > < i n t > 2 9 < / i n t > < / v a l u e > < / i t e m > < i t e m > < k e y > < s t r i n g > I n d i c a d o r _ L B < / s t r i n g > < / k e y > < v a l u e > < i n t > 3 0 < / i n t > < / v a l u e > < / i t e m > < i t e m > < k e y > < s t r i n g > V a r i a b l e s _ L B < / s t r i n g > < / k e y > < v a l u e > < i n t > 3 1 < / i n t > < / v a l u e > < / i t e m > < i t e m > < k e y > < s t r i n g > F o r m u l a   d e   C a l c u l o _ L B < / s t r i n g > < / k e y > < v a l u e > < i n t > 3 2 < / i n t > < / v a l u e > < / i t e m > < i t e m > < k e y > < s t r i n g > M a g n i t u d _ L B < / s t r i n g > < / k e y > < v a l u e > < i n t > 3 3 < / i n t > < / v a l u e > < / i t e m > < i t e m > < k e y > < s t r i n g > U n i d a d   d e   M e d i d a _ L B < / s t r i n g > < / k e y > < v a l u e > < i n t > 3 4 < / i n t > < / v a l u e > < / i t e m > < i t e m > < k e y > < s t r i n g > A g r e g a < / s t r i n g > < / k e y > < v a l u e > < i n t > 3 5 < / i n t > < / v a l u e > < / i t e m > < i t e m > < k e y > < s t r i n g > N o   A g r e g a < / s t r i n g > < / k e y > < v a l u e > < i n t > 3 6 < / i n t > < / v a l u e > < / i t e m > < i t e m > < k e y > < s t r i n g > T i p o   I n d i c a d o r < / s t r i n g > < / k e y > < v a l u e > < i n t > 3 7 < / i n t > < / v a l u e > < / i t e m > < i t e m > < k e y > < s t r i n g > G P _ G � n e r o < / s t r i n g > < / k e y > < v a l u e > < i n t > 3 8 < / i n t > < / v a l u e > < / i t e m > < i t e m > < k e y > < s t r i n g > G P _ I n d � g e n a s < / s t r i n g > < / k e y > < v a l u e > < i n t > 3 9 < / i n t > < / v a l u e > < / i t e m > < i t e m > < k e y > < s t r i n g > G P _ A f r o d e s c e n d i e n t e s < / s t r i n g > < / k e y > < v a l u e > < i n t > 4 0 < / i n t > < / v a l u e > < / i t e m > < i t e m > < k e y > < s t r i n g > G P _ R o m < / s t r i n g > < / k e y > < v a l u e > < i n t > 4 1 < / i n t > < / v a l u e > < / i t e m > < i t e m > < k e y > < s t r i n g > G P _ R a i z a l e s < / s t r i n g > < / k e y > < v a l u e > < i n t > 4 2 < / i n t > < / v a l u e > < / i t e m > < i t e m > < k e y > < s t r i n g > G P _ P a l e n q u e r a < / s t r i n g > < / k e y > < v a l u e > < i n t > 4 3 < / i n t > < / v a l u e > < / i t e m > < i t e m > < k e y > < s t r i n g > G P _ M u l a t a < / s t r i n g > < / k e y > < v a l u e > < i n t > 4 4 < / i n t > < / v a l u e > < / i t e m > < i t e m > < k e y > < s t r i n g > G P _ N i � a s   -   N i � o s < / s t r i n g > < / k e y > < v a l u e > < i n t > 4 5 < / i n t > < / v a l u e > < / i t e m > < i t e m > < k e y > < s t r i n g > G P _ J � v e n e s < / s t r i n g > < / k e y > < v a l u e > < i n t > 4 6 < / i n t > < / v a l u e > < / i t e m > < i t e m > < k e y > < s t r i n g > G P _ A d o l e s c e n t e s < / s t r i n g > < / k e y > < v a l u e > < i n t > 4 7 < / i n t > < / v a l u e > < / i t e m > < i t e m > < k e y > < s t r i n g > G P _ A d u l t o   M a y o r < / s t r i n g > < / k e y > < v a l u e > < i n t > 4 8 < / i n t > < / v a l u e > < / i t e m > < i t e m > < k e y > < s t r i n g > G P _ D i s c a p a c i d a d < / s t r i n g > < / k e y > < v a l u e > < i n t > 4 9 < / i n t > < / v a l u e > < / i t e m > < i t e m > < k e y > < s t r i n g > G P _ L G B T I < / s t r i n g > < / k e y > < v a l u e > < i n t > 5 0 < / i n t > < / v a l u e > < / i t e m > < i t e m > < k e y > < s t r i n g > G E _ 0   -   6   A � o s < / s t r i n g > < / k e y > < v a l u e > < i n t > 5 1 < / i n t > < / v a l u e > < / i t e m > < i t e m > < k e y > < s t r i n g > G E _ 7   -   1 5   A � o s < / s t r i n g > < / k e y > < v a l u e > < i n t > 5 2 < / i n t > < / v a l u e > < / i t e m > < i t e m > < k e y > < s t r i n g > G E _ 1 6   -   1 8   A � o s < / s t r i n g > < / k e y > < v a l u e > < i n t > 5 3 < / i n t > < / v a l u e > < / i t e m > < i t e m > < k e y > < s t r i n g > G E _ 1 9   -   2 7   A � o s < / s t r i n g > < / k e y > < v a l u e > < i n t > 5 4 < / i n t > < / v a l u e > < / i t e m > < i t e m > < k e y > < s t r i n g > G E   2 8   -   6 0   A � o s < / s t r i n g > < / k e y > < v a l u e > < i n t > 5 5 < / i n t > < / v a l u e > < / i t e m > < i t e m > < k e y > < s t r i n g > G E _ 6 1   o   m � s < / s t r i n g > < / k e y > < v a l u e > < i n t > 5 6 < / i n t > < / v a l u e > < / i t e m > < i t e m > < k e y > < s t r i n g > G R _ B e n _ L o c a l i d a d < / s t r i n g > < / k e y > < v a l u e > < i n t > 5 7 < / i n t > < / v a l u e > < / i t e m > < i t e m > < k e y > < s t r i n g > G R _ B e n _ U P Z < / s t r i n g > < / k e y > < v a l u e > < i n t > 5 8 < / i n t > < / v a l u e > < / i t e m > < i t e m > < k e y > < s t r i n g > G R _ I n t _ L o c a l i d a d < / s t r i n g > < / k e y > < v a l u e > < i n t > 5 9 < / i n t > < / v a l u e > < / i t e m > < i t e m > < k e y > < s t r i n g > G R _ I n t _ U P Z < / s t r i n g > < / k e y > < v a l u e > < i n t > 6 0 < / i n t > < / v a l u e > < / i t e m > < i t e m > < k e y > < s t r i n g > N u e v a   e n   P D D < / s t r i n g > < / k e y > < v a l u e > < i n t > 6 1 < / i n t > < / v a l u e > < / i t e m > < i t e m > < k e y > < s t r i n g > A c u e r d o   6 4 5   d e   2 0 1 4 < / s t r i n g > < / k e y > < v a l u e > < i n t > 6 2 < / i n t > < / v a l u e > < / i t e m > < i t e m > < k e y > < s t r i n g > C � d i g o   M e t a   P D D < / s t r i n g > < / k e y > < v a l u e > < i n t > 6 3 < / i n t > < / v a l u e > < / i t e m > < i t e m > < k e y > < s t r i n g > M e t a s   P D D < / s t r i n g > < / k e y > < v a l u e > < i n t > 6 4 < / i n t > < / v a l u e > < / i t e m > < i t e m > < k e y > < s t r i n g > O r i g e n   D a t o < / s t r i n g > < / k e y > < v a l u e > < i n t > 6 5 < / i n t > < / v a l u e > < / i t e m > < i t e m > < k e y > < s t r i n g > A v a n c e   M a g n i t u d   M e t a < / s t r i n g > < / k e y > < v a l u e > < i n t > 6 6 < / i n t > < / v a l u e > < / i t e m > < i t e m > < k e y > < s t r i n g > A v a n c e   C u a l i t a t i v o < / s t r i n g > < / k e y > < v a l u e > < i n t > 6 7 < / i n t > < / v a l u e > < / i t e m > < i t e m > < k e y > < s t r i n g > %   A v a n c e   M e t a   2 0 1 6 < / s t r i n g > < / k e y > < v a l u e > < i n t > 6 8 < / i n t > < / v a l u e > < / i t e m > < i t e m > < k e y > < s t r i n g > %   A v a n c e   M e t a   2 0 2 0 < / s t r i n g > < / k e y > < v a l u e > < i n t > 6 9 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M a g n i t u d _ M e t a p r o d u c t o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i n d _ i d _ r e p & l t ; / s t r i n g & g t ; & l t ; / k e y & g t ; & l t ; v a l u e & g t ; & l t ; i n t & g t ; 1 0 3 & l t ; / i n t & g t ; & l t ; / v a l u e & g t ; & l t ; / i t e m & g t ; & l t ; i t e m & g t ; & l t ; k e y & g t ; & l t ; s t r i n g & g t ; i n d _ i d & l t ; / s t r i n g & g t ; & l t ; / k e y & g t ; & l t ; v a l u e & g t ; & l t ; i n t & g t ; 7 5 & l t ; / i n t & g t ; & l t ; / v a l u e & g t ; & l t ; / i t e m & g t ; & l t ; i t e m & g t ; & l t ; k e y & g t ; & l t ; s t r i n g & g t ; i n d _ c o d i g o _ p d & l t ; / s t r i n g & g t ; & l t ; / k e y & g t ; & l t ; v a l u e & g t ; & l t ; i n t & g t ; 1 2 7 & l t ; / i n t & g t ; & l t ; / v a l u e & g t ; & l t ; / i t e m & g t ; & l t ; i t e m & g t ; & l t ; k e y & g t ; & l t ; s t r i n g & g t ; i n d _ a n o _ p r o g _ r e p r & l t ; / s t r i n g & g t ; & l t ; / k e y & g t ; & l t ; v a l u e & g t ; & l t ; i n t & g t ; 1 5 4 & l t ; / i n t & g t ; & l t ; / v a l u e & g t ; & l t ; / i t e m & g t ; & l t ; i t e m & g t ; & l t ; k e y & g t ; & l t ; s t r i n g & g t ; i n d _ v e r s i o n _ p a & l t ; / s t r i n g & g t ; & l t ; / k e y & g t ; & l t ; v a l u e & g t ; & l t ; i n t & g t ; 1 3 1 & l t ; / i n t & g t ; & l t ; / v a l u e & g t ; & l t ; / i t e m & g t ; & l t ; i t e m & g t ; & l t ; k e y & g t ; & l t ; s t r i n g & g t ; C o d   S e c t o r & l t ; / s t r i n g & g t ; & l t ; / k e y & g t ; & l t ; v a l u e & g t ; & l t ; i n t & g t ; 1 0 2 & l t ; / i n t & g t ; & l t ; / v a l u e & g t ; & l t ; / i t e m & g t ; & l t ; i t e m & g t ; & l t ; k e y & g t ; & l t ; s t r i n g & g t ; C o d   E n t i d a d & l t ; / s t r i n g & g t ; & l t ; / k e y & g t ; & l t ; v a l u e & g t ; & l t ; i n t & g t ; 1 0 9 & l t ; / i n t & g t ; & l t ; / v a l u e & g t ; & l t ; / i t e m & g t ; & l t ; i t e m & g t ; & l t ; k e y & g t ; & l t ; s t r i n g & g t ; C o d   i n t e r n o   p r o g r a m a & l t ; / s t r i n g & g t ; & l t ; / k e y & g t ; & l t ; v a l u e & g t ; & l t ; i n t & g t ; 1 7 1 & l t ; / i n t & g t ; & l t ; / v a l u e & g t ; & l t ; / i t e m & g t ; & l t ; i t e m & g t ; & l t ; k e y & g t ; & l t ; s t r i n g & g t ; C o d   P r o y e c t o   p r i o r i t a r i o & l t ; / s t r i n g & g t ; & l t ; / k e y & g t ; & l t ; v a l u e & g t ; & l t ; i n t & g t ; 1 8 4 & l t ; / i n t & g t ; & l t ; / v a l u e & g t ; & l t ; / i t e m & g t ; & l t ; i t e m & g t ; & l t ; k e y & g t ; & l t ; s t r i n g & g t ; C o d   M e t a   P r o d u c t o & l t ; / s t r i n g & g t ; & l t ; / k e y & g t ; & l t ; v a l u e & g t ; & l t ; i n t & g t ; 1 5 4 & l t ; / i n t & g t ; & l t ; / v a l u e & g t ; & l t ; / i t e m & g t ; & l t ; i t e m & g t ; & l t ; k e y & g t ; & l t ; s t r i n g & g t ; C o d   I n d i c a d o r & l t ; / s t r i n g & g t ; & l t ; / k e y & g t ; & l t ; v a l u e & g t ; & l t ; i n t & g t ; 1 2 1 & l t ; / i n t & g t ; & l t ; / v a l u e & g t ; & l t ; / i t e m & g t ; & l t ; i t e m & g t ; & l t ; k e y & g t ; & l t ; s t r i n g & g t ; N o m b r e   i n d i c a d o r & l t ; / s t r i n g & g t ; & l t ; / k e y & g t ; & l t ; v a l u e & g t ; & l t ; i n t & g t ; 1 4 8 & l t ; / i n t & g t ; & l t ; / v a l u e & g t ; & l t ; / i t e m & g t ; & l t ; i t e m & g t ; & l t ; k e y & g t ; & l t ; s t r i n g & g t ; T i p o   d e   a n u a l i z a c i � n   i n d i c a d o r & l t ; / s t r i n g & g t ; & l t ; / k e y & g t ; & l t ; v a l u e & g t ; & l t ; i n t & g t ; 2 2 3 & l t ; / i n t & g t ; & l t ; / v a l u e & g t ; & l t ; / i t e m & g t ; & l t ; i t e m & g t ; & l t ; k e y & g t ; & l t ; s t r i n g & g t ; C o d   e s t a d o   i n d i c a d o r   e n   p l a n   d e   a c c i � n & l t ; / s t r i n g & g t ; & l t ; / k e y & g t ; & l t ; v a l u e & g t ; & l t ; i n t & g t ; 2 7 6 & l t ; / i n t & g t ; & l t ; / v a l u e & g t ; & l t ; / i t e m & g t ; & l t ; i t e m & g t ; & l t ; k e y & g t ; & l t ; s t r i n g & g t ; E s t a d o   i n d i c a d o r   e n   p l a n   d e   a c c i � n & l t ; / s t r i n g & g t ; & l t ; / k e y & g t ; & l t ; v a l u e & g t ; & l t ; i n t & g t ; 2 4 8 & l t ; / i n t & g t ; & l t ; / v a l u e & g t ; & l t ; / i t e m & g t ; & l t ; i t e m & g t ; & l t ; k e y & g t ; & l t ; s t r i n g & g t ; V i g e n c i a & l t ; / s t r i n g & g t ; & l t ; / k e y & g t ; & l t ; v a l u e & g t ; & l t ; i n t & g t ; 8 9 & l t ; / i n t & g t ; & l t ; / v a l u e & g t ; & l t ; / i t e m & g t ; & l t ; i t e m & g t ; & l t ; k e y & g t ; & l t ; s t r i n g & g t ; P r o g r a m a c i � n   i n i c i a l & l t ; / s t r i n g & g t ; & l t ; / k e y & g t ; & l t ; v a l u e & g t ; & l t ; i n t & g t ; 1 6 1 & l t ; / i n t & g t ; & l t ; / v a l u e & g t ; & l t ; / i t e m & g t ; & l t ; i t e m & g t ; & l t ; k e y & g t ; & l t ; s t r i n g & g t ; P r o g r a m a c i � n   a c t u a l & l t ; / s t r i n g & g t ; & l t ; / k e y & g t ; & l t ; v a l u e & g t ; & l t ; i n t & g t ; 1 6 1 & l t ; / i n t & g t ; & l t ; / v a l u e & g t ; & l t ; / i t e m & g t ; & l t ; i t e m & g t ; & l t ; k e y & g t ; & l t ; s t r i n g & g t ; E j e c u c i � n & l t ; / s t r i n g & g t ; & l t ; / k e y & g t ; & l t ; v a l u e & g t ; & l t ; i n t & g t ; 9 5 & l t ; / i n t & g t ; & l t ; / v a l u e & g t ; & l t ; / i t e m & g t ; & l t ; i t e m & g t ; & l t ; k e y & g t ; & l t ; s t r i n g & g t ; %   A v a n c e & l t ; / s t r i n g & g t ; & l t ; / k e y & g t ; & l t ; v a l u e & g t ; & l t ; i n t & g t ; 9 5 & l t ; / i n t & g t ; & l t ; / v a l u e & g t ; & l t ; / i t e m & g t ; & l t ; i t e m & g t ; & l t ; k e y & g t ; & l t ; s t r i n g & g t ; %   A v a n c e   T r a s c u r r i d o   P l a n   d e   D e s a r r o l l o & l t ; / s t r i n g & g t ; & l t ; / k e y & g t ; & l t ; v a l u e & g t ; & l t ; i n t & g t ; 2 8 2 & l t ; / i n t & g t ; & l t ; / v a l u e & g t ; & l t ; / i t e m & g t ; & l t ; i t e m & g t ; & l t ; k e y & g t ; & l t ; s t r i n g & g t ; %   A v a n c e   t o t a l   P l a n   d e   D e s a r r o l l o & l t ; / s t r i n g & g t ; & l t ; / k e y & g t ; & l t ; v a l u e & g t ; & l t ; i n t & g t ; 2 4 3 & l t ; / i n t & g t ; & l t ; / v a l u e & g t ; & l t ; / i t e m & g t ; & l t ; i t e m & g t ; & l t ; k e y & g t ; & l t ; s t r i n g & g t ; F a l t a n t e & l t ; / s t r i n g & g t ; & l t ; / k e y & g t ; & l t ; v a l u e & g t ; & l t ; i n t & g t ; 8 7 & l t ; / i n t & g t ; & l t ; / v a l u e & g t ; & l t ; / i t e m & g t ; & l t ; / C o l u m n W i d t h s & g t ; & l t ; C o l u m n D i s p l a y I n d e x & g t ; & l t ; i t e m & g t ; & l t ; k e y & g t ; & l t ; s t r i n g & g t ; i n d _ i d _ r e p & l t ; / s t r i n g & g t ; & l t ; / k e y & g t ; & l t ; v a l u e & g t ; & l t ; i n t & g t ; 0 & l t ; / i n t & g t ; & l t ; / v a l u e & g t ; & l t ; / i t e m & g t ; & l t ; i t e m & g t ; & l t ; k e y & g t ; & l t ; s t r i n g & g t ; i n d _ i d & l t ; / s t r i n g & g t ; & l t ; / k e y & g t ; & l t ; v a l u e & g t ; & l t ; i n t & g t ; 1 & l t ; / i n t & g t ; & l t ; / v a l u e & g t ; & l t ; / i t e m & g t ; & l t ; i t e m & g t ; & l t ; k e y & g t ; & l t ; s t r i n g & g t ; i n d _ c o d i g o _ p d & l t ; / s t r i n g & g t ; & l t ; / k e y & g t ; & l t ; v a l u e & g t ; & l t ; i n t & g t ; 2 & l t ; / i n t & g t ; & l t ; / v a l u e & g t ; & l t ; / i t e m & g t ; & l t ; i t e m & g t ; & l t ; k e y & g t ; & l t ; s t r i n g & g t ; i n d _ a n o _ p r o g _ r e p r & l t ; / s t r i n g & g t ; & l t ; / k e y & g t ; & l t ; v a l u e & g t ; & l t ; i n t & g t ; 3 & l t ; / i n t & g t ; & l t ; / v a l u e & g t ; & l t ; / i t e m & g t ; & l t ; i t e m & g t ; & l t ; k e y & g t ; & l t ; s t r i n g & g t ; i n d _ v e r s i o n _ p a & l t ; / s t r i n g & g t ; & l t ; / k e y & g t ; & l t ; v a l u e & g t ; & l t ; i n t & g t ; 4 & l t ; / i n t & g t ; & l t ; / v a l u e & g t ; & l t ; / i t e m & g t ; & l t ; i t e m & g t ; & l t ; k e y & g t ; & l t ; s t r i n g & g t ; C o d   S e c t o r & l t ; / s t r i n g & g t ; & l t ; / k e y & g t ; & l t ; v a l u e & g t ; & l t ; i n t & g t ; 5 & l t ; / i n t & g t ; & l t ; / v a l u e & g t ; & l t ; / i t e m & g t ; & l t ; i t e m & g t ; & l t ; k e y & g t ; & l t ; s t r i n g & g t ; C o d   E n t i d a d & l t ; / s t r i n g & g t ; & l t ; / k e y & g t ; & l t ; v a l u e & g t ; & l t ; i n t & g t ; 6 & l t ; / i n t & g t ; & l t ; / v a l u e & g t ; & l t ; / i t e m & g t ; & l t ; i t e m & g t ; & l t ; k e y & g t ; & l t ; s t r i n g & g t ; C o d   i n t e r n o   p r o g r a m a & l t ; / s t r i n g & g t ; & l t ; / k e y & g t ; & l t ; v a l u e & g t ; & l t ; i n t & g t ; 7 & l t ; / i n t & g t ; & l t ; / v a l u e & g t ; & l t ; / i t e m & g t ; & l t ; i t e m & g t ; & l t ; k e y & g t ; & l t ; s t r i n g & g t ; C o d   P r o y e c t o   p r i o r i t a r i o & l t ; / s t r i n g & g t ; & l t ; / k e y & g t ; & l t ; v a l u e & g t ; & l t ; i n t & g t ; 8 & l t ; / i n t & g t ; & l t ; / v a l u e & g t ; & l t ; / i t e m & g t ; & l t ; i t e m & g t ; & l t ; k e y & g t ; & l t ; s t r i n g & g t ; C o d   M e t a   P r o d u c t o & l t ; / s t r i n g & g t ; & l t ; / k e y & g t ; & l t ; v a l u e & g t ; & l t ; i n t & g t ; 9 & l t ; / i n t & g t ; & l t ; / v a l u e & g t ; & l t ; / i t e m & g t ; & l t ; i t e m & g t ; & l t ; k e y & g t ; & l t ; s t r i n g & g t ; C o d   I n d i c a d o r & l t ; / s t r i n g & g t ; & l t ; / k e y & g t ; & l t ; v a l u e & g t ; & l t ; i n t & g t ; 1 0 & l t ; / i n t & g t ; & l t ; / v a l u e & g t ; & l t ; / i t e m & g t ; & l t ; i t e m & g t ; & l t ; k e y & g t ; & l t ; s t r i n g & g t ; N o m b r e   i n d i c a d o r & l t ; / s t r i n g & g t ; & l t ; / k e y & g t ; & l t ; v a l u e & g t ; & l t ; i n t & g t ; 1 1 & l t ; / i n t & g t ; & l t ; / v a l u e & g t ; & l t ; / i t e m & g t ; & l t ; i t e m & g t ; & l t ; k e y & g t ; & l t ; s t r i n g & g t ; T i p o   d e   a n u a l i z a c i � n   i n d i c a d o r & l t ; / s t r i n g & g t ; & l t ; / k e y & g t ; & l t ; v a l u e & g t ; & l t ; i n t & g t ; 1 2 & l t ; / i n t & g t ; & l t ; / v a l u e & g t ; & l t ; / i t e m & g t ; & l t ; i t e m & g t ; & l t ; k e y & g t ; & l t ; s t r i n g & g t ; C o d   e s t a d o   i n d i c a d o r   e n   p l a n   d e   a c c i � n & l t ; / s t r i n g & g t ; & l t ; / k e y & g t ; & l t ; v a l u e & g t ; & l t ; i n t & g t ; 1 3 & l t ; / i n t & g t ; & l t ; / v a l u e & g t ; & l t ; / i t e m & g t ; & l t ; i t e m & g t ; & l t ; k e y & g t ; & l t ; s t r i n g & g t ; E s t a d o   i n d i c a d o r   e n   p l a n   d e   a c c i � n & l t ; / s t r i n g & g t ; & l t ; / k e y & g t ; & l t ; v a l u e & g t ; & l t ; i n t & g t ; 1 4 & l t ; / i n t & g t ; & l t ; / v a l u e & g t ; & l t ; / i t e m & g t ; & l t ; i t e m & g t ; & l t ; k e y & g t ; & l t ; s t r i n g & g t ; V i g e n c i a & l t ; / s t r i n g & g t ; & l t ; / k e y & g t ; & l t ; v a l u e & g t ; & l t ; i n t & g t ; 1 5 & l t ; / i n t & g t ; & l t ; / v a l u e & g t ; & l t ; / i t e m & g t ; & l t ; i t e m & g t ; & l t ; k e y & g t ; & l t ; s t r i n g & g t ; P r o g r a m a c i � n   i n i c i a l & l t ; / s t r i n g & g t ; & l t ; / k e y & g t ; & l t ; v a l u e & g t ; & l t ; i n t & g t ; 1 6 & l t ; / i n t & g t ; & l t ; / v a l u e & g t ; & l t ; / i t e m & g t ; & l t ; i t e m & g t ; & l t ; k e y & g t ; & l t ; s t r i n g & g t ; P r o g r a m a c i � n   a c t u a l & l t ; / s t r i n g & g t ; & l t ; / k e y & g t ; & l t ; v a l u e & g t ; & l t ; i n t & g t ; 1 7 & l t ; / i n t & g t ; & l t ; / v a l u e & g t ; & l t ; / i t e m & g t ; & l t ; i t e m & g t ; & l t ; k e y & g t ; & l t ; s t r i n g & g t ; E j e c u c i � n & l t ; / s t r i n g & g t ; & l t ; / k e y & g t ; & l t ; v a l u e & g t ; & l t ; i n t & g t ; 1 8 & l t ; / i n t & g t ; & l t ; / v a l u e & g t ; & l t ; / i t e m & g t ; & l t ; i t e m & g t ; & l t ; k e y & g t ; & l t ; s t r i n g & g t ; %   A v a n c e & l t ; / s t r i n g & g t ; & l t ; / k e y & g t ; & l t ; v a l u e & g t ; & l t ; i n t & g t ; 1 9 & l t ; / i n t & g t ; & l t ; / v a l u e & g t ; & l t ; / i t e m & g t ; & l t ; i t e m & g t ; & l t ; k e y & g t ; & l t ; s t r i n g & g t ; %   A v a n c e   T r a s c u r r i d o   P l a n   d e   D e s a r r o l l o & l t ; / s t r i n g & g t ; & l t ; / k e y & g t ; & l t ; v a l u e & g t ; & l t ; i n t & g t ; 2 0 & l t ; / i n t & g t ; & l t ; / v a l u e & g t ; & l t ; / i t e m & g t ; & l t ; i t e m & g t ; & l t ; k e y & g t ; & l t ; s t r i n g & g t ; %   A v a n c e   t o t a l   P l a n   d e   D e s a r r o l l o & l t ; / s t r i n g & g t ; & l t ; / k e y & g t ; & l t ; v a l u e & g t ; & l t ; i n t & g t ; 2 1 & l t ; / i n t & g t ; & l t ; / v a l u e & g t ; & l t ; / i t e m & g t ; & l t ; i t e m & g t ; & l t ; k e y & g t ; & l t ; s t r i n g & g t ; F a l t a n t e & l t ; / s t r i n g & g t ; & l t ; / k e y & g t ; & l t ; v a l u e & g t ; & l t ; i n t & g t ; 2 2 & l t ; / i n t & g t ; & l t ; / v a l u e & g t ; & l t ; / i t e m & g t ; & l t ; / C o l u m n D i s p l a y I n d e x & g t ; & l t ; C o l u m n F r o z e n   / & g t ; & l t ; C o l u m n C h e c k e d   / & g t ; & l t ; C o l u m n F i l t e r & g t ; & l t ; i t e m & g t ; & l t ; k e y & g t ; & l t ; s t r i n g & g t ; C o d   M e t a   P r o d u c t o & l t ; / s t r i n g & g t ; & l t ; / k e y & g t ; & l t ; v a l u e & g t ; & l t ; F i l t e r E x p r e s s i o n   x s i : n i l = " t r u e "   / & g t ; & l t ; / v a l u e & g t ; & l t ; / i t e m & g t ; & l t ; / C o l u m n F i l t e r & g t ; & l t ; S e l e c t i o n F i l t e r & g t ; & l t ; i t e m & g t ; & l t ; k e y & g t ; & l t ; s t r i n g & g t ; C o d   M e t a   P r o d u c t o & l t ; / s t r i n g & g t ; & l t ; / k e y & g t ; & l t ; v a l u e & g t ; & l t ; S e l e c t i o n F i l t e r & g t ; & l t ; S e l e c t i o n T y p e & g t ; S e l e c t & l t ; / S e l e c t i o n T y p e & g t ; & l t ; I t e m s & g t ; & l t ; a n y T y p e   x s i : t y p e = " x s d : l o n g " & g t ; 2 5 6 & l t ; / a n y T y p e & g t ; & l t ; / I t e m s & g t ; & l t ; / S e l e c t i o n F i l t e r & g t ; & l t ; / v a l u e & g t ; & l t ; / i t e m & g t ; & l t ; / S e l e c t i o n F i l t e r & g t ; & l t ; F i l t e r P a r a m e t e r s & g t ; & l t ; i t e m & g t ; & l t ; k e y & g t ; & l t ; s t r i n g & g t ; C o d   M e t a   P r o d u c t o & l t ; / s t r i n g & g t ; & l t ; / k e y & g t ; & l t ; v a l u e & g t ; & l t ; C o m m a n d P a r a m e t e r s   / & g t ; & l t ; / v a l u e & g t ; & l t ; / i t e m & g t ; & l t ; / F i l t e r P a r a m e t e r s & g t ; & l t ; I s S o r t D e s c e n d i n g & g t ; f a l s e & l t ; / I s S o r t D e s c e n d i n g & g t ; & l t ; / T a b l e W i d g e t G r i d S e r i a l i z a t i o n & g t ;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r o y e c t o s _ i n v e r s i o n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p y _ i d _ r e p & l t ; / s t r i n g & g t ; & l t ; / k e y & g t ; & l t ; v a l u e & g t ; & l t ; i n t & g t ; 9 8 & l t ; / i n t & g t ; & l t ; / v a l u e & g t ; & l t ; / i t e m & g t ; & l t ; i t e m & g t ; & l t ; k e y & g t ; & l t ; s t r i n g & g t ; p y _ i d & l t ; / s t r i n g & g t ; & l t ; / k e y & g t ; & l t ; v a l u e & g t ; & l t ; i n t & g t ; 7 0 & l t ; / i n t & g t ; & l t ; / v a l u e & g t ; & l t ; / i t e m & g t ; & l t ; i t e m & g t ; & l t ; k e y & g t ; & l t ; s t r i n g & g t ; C o d   P l a n   d e   d e s a r r o l l o & l t ; / s t r i n g & g t ; & l t ; / k e y & g t ; & l t ; v a l u e & g t ; & l t ; i n t & g t ; 1 7 5 & l t ; / i n t & g t ; & l t ; / v a l u e & g t ; & l t ; / i t e m & g t ; & l t ; i t e m & g t ; & l t ; k e y & g t ; & l t ; s t r i n g & g t ; V i g e n c i a   r e p o r t e & l t ; / s t r i n g & g t ; & l t ; / k e y & g t ; & l t ; v a l u e & g t ; & l t ; i n t & g t ; 1 3 9 & l t ; / i n t & g t ; & l t ; / v a l u e & g t ; & l t ; / i t e m & g t ; & l t ; i t e m & g t ; & l t ; k e y & g t ; & l t ; s t r i n g & g t ; V e r s i � n   p l a n   d e   a c c i � n & l t ; / s t r i n g & g t ; & l t ; / k e y & g t ; & l t ; v a l u e & g t ; & l t ; i n t & g t ; 1 7 4 & l t ; / i n t & g t ; & l t ; / v a l u e & g t ; & l t ; / i t e m & g t ; & l t ; i t e m & g t ; & l t ; k e y & g t ; & l t ; s t r i n g & g t ; C o d   S e c t o r & l t ; / s t r i n g & g t ; & l t ; / k e y & g t ; & l t ; v a l u e & g t ; & l t ; i n t & g t ; 1 0 2 & l t ; / i n t & g t ; & l t ; / v a l u e & g t ; & l t ; / i t e m & g t ; & l t ; i t e m & g t ; & l t ; k e y & g t ; & l t ; s t r i n g & g t ; C o d   E n t i d a d & l t ; / s t r i n g & g t ; & l t ; / k e y & g t ; & l t ; v a l u e & g t ; & l t ; i n t & g t ; 1 0 9 & l t ; / i n t & g t ; & l t ; / v a l u e & g t ; & l t ; / i t e m & g t ; & l t ; i t e m & g t ; & l t ; k e y & g t ; & l t ; s t r i n g & g t ; C o d   i n t e r n o   p r o g r a m a & l t ; / s t r i n g & g t ; & l t ; / k e y & g t ; & l t ; v a l u e & g t ; & l t ; i n t & g t ; 1 7 1 & l t ; / i n t & g t ; & l t ; / v a l u e & g t ; & l t ; / i t e m & g t ; & l t ; i t e m & g t ; & l t ; k e y & g t ; & l t ; s t r i n g & g t ; C o d   P r o y e c t o   p r i o r i t a r i o & l t ; / s t r i n g & g t ; & l t ; / k e y & g t ; & l t ; v a l u e & g t ; & l t ; i n t & g t ; 1 8 4 & l t ; / i n t & g t ; & l t ; / v a l u e & g t ; & l t ; / i t e m & g t ; & l t ; i t e m & g t ; & l t ; k e y & g t ; & l t ; s t r i n g & g t ; C o d   M e t a   P r o d u c t o & l t ; / s t r i n g & g t ; & l t ; / k e y & g t ; & l t ; v a l u e & g t ; & l t ; i n t & g t ; 1 5 4 & l t ; / i n t & g t ; & l t ; / v a l u e & g t ; & l t ; / i t e m & g t ; & l t ; i t e m & g t ; & l t ; k e y & g t ; & l t ; s t r i n g & g t ; C o d i g o   p r o y e c t o   i n v e r s i � n & l t ; / s t r i n g & g t ; & l t ; / k e y & g t ; & l t ; v a l u e & g t ; & l t ; i n t & g t ; 1 9 8 & l t ; / i n t & g t ; & l t ; / v a l u e & g t ; & l t ; / i t e m & g t ; & l t ; i t e m & g t ; & l t ; k e y & g t ; & l t ; s t r i n g & g t ; p y _ n 7 _ d i f e r e n t e & l t ; / s t r i n g & g t ; & l t ; / k e y & g t ; & l t ; v a l u e & g t ; & l t ; i n t & g t ; 1 3 9 & l t ; / i n t & g t ; & l t ; / v a l u e & g t ; & l t ; / i t e m & g t ; & l t ; i t e m & g t ; & l t ; k e y & g t ; & l t ; s t r i n g & g t ; P r o y e c t o   d e   i n v e r s i � n & l t ; / s t r i n g & g t ; & l t ; / k e y & g t ; & l t ; v a l u e & g t ; & l t ; i n t & g t ; 1 7 1 & l t ; / i n t & g t ; & l t ; / v a l u e & g t ; & l t ; / i t e m & g t ; & l t ; i t e m & g t ; & l t ; k e y & g t ; & l t ; s t r i n g & g t ; C o d i g o   i n t e r n o   m e t a & l t ; / s t r i n g & g t ; & l t ; / k e y & g t ; & l t ; v a l u e & g t ; & l t ; i n t & g t ; 1 6 3 & l t ; / i n t & g t ; & l t ; / v a l u e & g t ; & l t ; / i t e m & g t ; & l t ; i t e m & g t ; & l t ; k e y & g t ; & l t ; s t r i n g & g t ; M e t a   p r o y e c t o & l t ; / s t r i n g & g t ; & l t ; / k e y & g t ; & l t ; v a l u e & g t ; & l t ; i n t & g t ; 1 2 6 & l t ; / i n t & g t ; & l t ; / v a l u e & g t ; & l t ; / i t e m & g t ; & l t ; i t e m & g t ; & l t ; k e y & g t ; & l t ; s t r i n g & g t ; E s t a d o   m e t a & l t ; / s t r i n g & g t ; & l t ; / k e y & g t ; & l t ; v a l u e & g t ; & l t ; i n t & g t ; 1 1 2 & l t ; / i n t & g t ; & l t ; / v a l u e & g t ; & l t ; / i t e m & g t ; & l t ; i t e m & g t ; & l t ; k e y & g t ; & l t ; s t r i n g & g t ; M a g n i t u d   p r o g r a m a d a   2 0 1 6 & l t ; / s t r i n g & g t ; & l t ; / k e y & g t ; & l t ; v a l u e & g t ; & l t ; i n t & g t ; 2 0 3 & l t ; / i n t & g t ; & l t ; / v a l u e & g t ; & l t ; / i t e m & g t ; & l t ; i t e m & g t ; & l t ; k e y & g t ; & l t ; s t r i n g & g t ; M a g n i t u d   e j e c u t a d a   2 0 1 6 & l t ; / s t r i n g & g t ; & l t ; / k e y & g t ; & l t ; v a l u e & g t ; & l t ; i n t & g t ; 1 9 0 & l t ; / i n t & g t ; & l t ; / v a l u e & g t ; & l t ; / i t e m & g t ; & l t ; i t e m & g t ; & l t ; k e y & g t ; & l t ; s t r i n g & g t ; %   a v a n c e   2 0 1 6 & l t ; / s t r i n g & g t ; & l t ; / k e y & g t ; & l t ; v a l u e & g t ; & l t ; i n t & g t ; 1 2 4 & l t ; / i n t & g t ; & l t ; / v a l u e & g t ; & l t ; / i t e m & g t ; & l t ; i t e m & g t ; & l t ; k e y & g t ; & l t ; s t r i n g & g t ; M a g n i t u d   p r o g r a m a d a   2 0 1 7 & l t ; / s t r i n g & g t ; & l t ; / k e y & g t ; & l t ; v a l u e & g t ; & l t ; i n t & g t ; 2 0 3 & l t ; / i n t & g t ; & l t ; / v a l u e & g t ; & l t ; / i t e m & g t ; & l t ; i t e m & g t ; & l t ; k e y & g t ; & l t ; s t r i n g & g t ; M a g n i t u d   e j e c u t a d a   2 0 1 7 & l t ; / s t r i n g & g t ; & l t ; / k e y & g t ; & l t ; v a l u e & g t ; & l t ; i n t & g t ; 1 9 0 & l t ; / i n t & g t ; & l t ; / v a l u e & g t ; & l t ; / i t e m & g t ; & l t ; i t e m & g t ; & l t ; k e y & g t ; & l t ; s t r i n g & g t ; %   a v a n c e   2 0 1 7 & l t ; / s t r i n g & g t ; & l t ; / k e y & g t ; & l t ; v a l u e & g t ; & l t ; i n t & g t ; 1 2 4 & l t ; / i n t & g t ; & l t ; / v a l u e & g t ; & l t ; / i t e m & g t ; & l t ; i t e m & g t ; & l t ; k e y & g t ; & l t ; s t r i n g & g t ; M a g n i t u d   p r o g r a m a d a   2 0 1 8 & l t ; / s t r i n g & g t ; & l t ; / k e y & g t ; & l t ; v a l u e & g t ; & l t ; i n t & g t ; 2 0 3 & l t ; / i n t & g t ; & l t ; / v a l u e & g t ; & l t ; / i t e m & g t ; & l t ; i t e m & g t ; & l t ; k e y & g t ; & l t ; s t r i n g & g t ; M a g n i t u d   e j e c u t a d a   2 0 1 8 & l t ; / s t r i n g & g t ; & l t ; / k e y & g t ; & l t ; v a l u e & g t ; & l t ; i n t & g t ; 1 9 0 & l t ; / i n t & g t ; & l t ; / v a l u e & g t ; & l t ; / i t e m & g t ; & l t ; i t e m & g t ; & l t ; k e y & g t ; & l t ; s t r i n g & g t ; %   a v a n c e   2 0 1 8 & l t ; / s t r i n g & g t ; & l t ; / k e y & g t ; & l t ; v a l u e & g t ; & l t ; i n t & g t ; 1 2 4 & l t ; / i n t & g t ; & l t ; / v a l u e & g t ; & l t ; / i t e m & g t ; & l t ; i t e m & g t ; & l t ; k e y & g t ; & l t ; s t r i n g & g t ; M a g n i t u d   p r o g r a m a d a   2 0 1 9 & l t ; / s t r i n g & g t ; & l t ; / k e y & g t ; & l t ; v a l u e & g t ; & l t ; i n t & g t ; 2 0 3 & l t ; / i n t & g t ; & l t ; / v a l u e & g t ; & l t ; / i t e m & g t ; & l t ; i t e m & g t ; & l t ; k e y & g t ; & l t ; s t r i n g & g t ; M a g n i t u d   e j e c u t a d a   2 0 1 9 & l t ; / s t r i n g & g t ; & l t ; / k e y & g t ; & l t ; v a l u e & g t ; & l t ; i n t & g t ; 1 9 0 & l t ; / i n t & g t ; & l t ; / v a l u e & g t ; & l t ; / i t e m & g t ; & l t ; i t e m & g t ; & l t ; k e y & g t ; & l t ; s t r i n g & g t ; %   a v a n c e   2 0 1 9 & l t ; / s t r i n g & g t ; & l t ; / k e y & g t ; & l t ; v a l u e & g t ; & l t ; i n t & g t ; 1 2 4 & l t ; / i n t & g t ; & l t ; / v a l u e & g t ; & l t ; / i t e m & g t ; & l t ; i t e m & g t ; & l t ; k e y & g t ; & l t ; s t r i n g & g t ; M a g n i t u d   p r o g r a m a d a   2 0 2 0 & l t ; / s t r i n g & g t ; & l t ; / k e y & g t ; & l t ; v a l u e & g t ; & l t ; i n t & g t ; 2 0 3 & l t ; / i n t & g t ; & l t ; / v a l u e & g t ; & l t ; / i t e m & g t ; & l t ; i t e m & g t ; & l t ; k e y & g t ; & l t ; s t r i n g & g t ; M a g n i t u d   e j e c u t a d a   2 0 2 0 & l t ; / s t r i n g & g t ; & l t ; / k e y & g t ; & l t ; v a l u e & g t ; & l t ; i n t & g t ; 1 9 0 & l t ; / i n t & g t ; & l t ; / v a l u e & g t ; & l t ; / i t e m & g t ; & l t ; i t e m & g t ; & l t ; k e y & g t ; & l t ; s t r i n g & g t ; %   a v a n c e   2 0 2 0 & l t ; / s t r i n g & g t ; & l t ; / k e y & g t ; & l t ; v a l u e & g t ; & l t ; i n t & g t ; 1 2 4 & l t ; / i n t & g t ; & l t ; / v a l u e & g t ; & l t ; / i t e m & g t ; & l t ; i t e m & g t ; & l t ; k e y & g t ; & l t ; s t r i n g & g t ; M a g n i t u d   p r o g r a m a d a   P D D & l t ; / s t r i n g & g t ; & l t ; / k e y & g t ; & l t ; v a l u e & g t ; & l t ; i n t & g t ; 2 0 1 & l t ; / i n t & g t ; & l t ; / v a l u e & g t ; & l t ; / i t e m & g t ; & l t ; i t e m & g t ; & l t ; k e y & g t ; & l t ; s t r i n g & g t ; M a g n i t u d   e j e c u t a d a   P D D & l t ; / s t r i n g & g t ; & l t ; / k e y & g t ; & l t ; v a l u e & g t ; & l t ; i n t & g t ; 1 8 8 & l t ; / i n t & g t ; & l t ; / v a l u e & g t ; & l t ; / i t e m & g t ; & l t ; i t e m & g t ; & l t ; k e y & g t ; & l t ; s t r i n g & g t ; %   A v a n c e   P D D & l t ; / s t r i n g & g t ; & l t ; / k e y & g t ; & l t ; v a l u e & g t ; & l t ; i n t & g t ; 1 2 4 & l t ; / i n t & g t ; & l t ; / v a l u e & g t ; & l t ; / i t e m & g t ; & l t ; i t e m & g t ; & l t ; k e y & g t ; & l t ; s t r i n g & g t ; $   p r o g r a m a d o s   2 0 1 6 & l t ; / s t r i n g & g t ; & l t ; / k e y & g t ; & l t ; v a l u e & g t ; & l t ; i n t & g t ; 1 5 8 & l t ; / i n t & g t ; & l t ; / v a l u e & g t ; & l t ; / i t e m & g t ; & l t ; i t e m & g t ; & l t ; k e y & g t ; & l t ; s t r i n g & g t ; $   e j e c u t a d o s   2 0 1 6 & l t ; / s t r i n g & g t ; & l t ; / k e y & g t ; & l t ; v a l u e & g t ; & l t ; i n t & g t ; 1 4 5 & l t ; / i n t & g t ; & l t ; / v a l u e & g t ; & l t ; / i t e m & g t ; & l t ; i t e m & g t ; & l t ; k e y & g t ; & l t ; s t r i n g & g t ; %   A v a n c e   $   2 0 1 6 & l t ; / s t r i n g & g t ; & l t ; / k e y & g t ; & l t ; v a l u e & g t ; & l t ; i n t & g t ; 1 3 6 & l t ; / i n t & g t ; & l t ; / v a l u e & g t ; & l t ; / i t e m & g t ; & l t ; i t e m & g t ; & l t ; k e y & g t ; & l t ; s t r i n g & g t ; $   p r o g r a m a d o s   2 0 1 7 & l t ; / s t r i n g & g t ; & l t ; / k e y & g t ; & l t ; v a l u e & g t ; & l t ; i n t & g t ; 1 5 8 & l t ; / i n t & g t ; & l t ; / v a l u e & g t ; & l t ; / i t e m & g t ; & l t ; i t e m & g t ; & l t ; k e y & g t ; & l t ; s t r i n g & g t ; $   e j e c u t a d o s   2 0 1 7 & l t ; / s t r i n g & g t ; & l t ; / k e y & g t ; & l t ; v a l u e & g t ; & l t ; i n t & g t ; 1 4 5 & l t ; / i n t & g t ; & l t ; / v a l u e & g t ; & l t ; / i t e m & g t ; & l t ; i t e m & g t ; & l t ; k e y & g t ; & l t ; s t r i n g & g t ; %   A v a n c e   $   2 0 1 7 & l t ; / s t r i n g & g t ; & l t ; / k e y & g t ; & l t ; v a l u e & g t ; & l t ; i n t & g t ; 1 3 6 & l t ; / i n t & g t ; & l t ; / v a l u e & g t ; & l t ; / i t e m & g t ; & l t ; i t e m & g t ; & l t ; k e y & g t ; & l t ; s t r i n g & g t ; $   p r o g r a m a d o s   2 0 1 8 & l t ; / s t r i n g & g t ; & l t ; / k e y & g t ; & l t ; v a l u e & g t ; & l t ; i n t & g t ; 1 5 8 & l t ; / i n t & g t ; & l t ; / v a l u e & g t ; & l t ; / i t e m & g t ; & l t ; i t e m & g t ; & l t ; k e y & g t ; & l t ; s t r i n g & g t ; $   e j e c u t a d o s   2 0 1 8 & l t ; / s t r i n g & g t ; & l t ; / k e y & g t ; & l t ; v a l u e & g t ; & l t ; i n t & g t ; 1 4 5 & l t ; / i n t & g t ; & l t ; / v a l u e & g t ; & l t ; / i t e m & g t ; & l t ; i t e m & g t ; & l t ; k e y & g t ; & l t ; s t r i n g & g t ; %   A v a n c e   $   2 0 1 8 & l t ; / s t r i n g & g t ; & l t ; / k e y & g t ; & l t ; v a l u e & g t ; & l t ; i n t & g t ; 1 3 6 & l t ; / i n t & g t ; & l t ; / v a l u e & g t ; & l t ; / i t e m & g t ; & l t ; i t e m & g t ; & l t ; k e y & g t ; & l t ; s t r i n g & g t ; $   p r o g r a m a d o s   2 0 1 9 & l t ; / s t r i n g & g t ; & l t ; / k e y & g t ; & l t ; v a l u e & g t ; & l t ; i n t & g t ; 1 5 8 & l t ; / i n t & g t ; & l t ; / v a l u e & g t ; & l t ; / i t e m & g t ; & l t ; i t e m & g t ; & l t ; k e y & g t ; & l t ; s t r i n g & g t ; $   e j e c u t a d o s   2 0 1 9 & l t ; / s t r i n g & g t ; & l t ; / k e y & g t ; & l t ; v a l u e & g t ; & l t ; i n t & g t ; 1 4 5 & l t ; / i n t & g t ; & l t ; / v a l u e & g t ; & l t ; / i t e m & g t ; & l t ; i t e m & g t ; & l t ; k e y & g t ; & l t ; s t r i n g & g t ; %   A v a n c e   $   2 0 1 9 & l t ; / s t r i n g & g t ; & l t ; / k e y & g t ; & l t ; v a l u e & g t ; & l t ; i n t & g t ; 1 3 6 & l t ; / i n t & g t ; & l t ; / v a l u e & g t ; & l t ; / i t e m & g t ; & l t ; i t e m & g t ; & l t ; k e y & g t ; & l t ; s t r i n g & g t ; $   p r o g r a m a d o s   2 0 2 0 & l t ; / s t r i n g & g t ; & l t ; / k e y & g t ; & l t ; v a l u e & g t ; & l t ; i n t & g t ; 1 5 8 & l t ; / i n t & g t ; & l t ; / v a l u e & g t ; & l t ; / i t e m & g t ; & l t ; i t e m & g t ; & l t ; k e y & g t ; & l t ; s t r i n g & g t ; $   e j e c u t a d o s   2 0 2 0 & l t ; / s t r i n g & g t ; & l t ; / k e y & g t ; & l t ; v a l u e & g t ; & l t ; i n t & g t ; 1 4 5 & l t ; / i n t & g t ; & l t ; / v a l u e & g t ; & l t ; / i t e m & g t ; & l t ; i t e m & g t ; & l t ; k e y & g t ; & l t ; s t r i n g & g t ; %   A v a n c e   $   2 0 2 0 & l t ; / s t r i n g & g t ; & l t ; / k e y & g t ; & l t ; v a l u e & g t ; & l t ; i n t & g t ; 1 3 6 & l t ; / i n t & g t ; & l t ; / v a l u e & g t ; & l t ; / i t e m & g t ; & l t ; i t e m & g t ; & l t ; k e y & g t ; & l t ; s t r i n g & g t ; $   p r o g r a m a d o s   P D D & l t ; / s t r i n g & g t ; & l t ; / k e y & g t ; & l t ; v a l u e & g t ; & l t ; i n t & g t ; 1 5 6 & l t ; / i n t & g t ; & l t ; / v a l u e & g t ; & l t ; / i t e m & g t ; & l t ; i t e m & g t ; & l t ; k e y & g t ; & l t ; s t r i n g & g t ; $   e j e c u t a d o s   P D D & l t ; / s t r i n g & g t ; & l t ; / k e y & g t ; & l t ; v a l u e & g t ; & l t ; i n t & g t ; 1 4 3 & l t ; / i n t & g t ; & l t ; / v a l u e & g t ; & l t ; / i t e m & g t ; & l t ; i t e m & g t ; & l t ; k e y & g t ; & l t ; s t r i n g & g t ; %   A v a n c e   $   P D D & l t ; / s t r i n g & g t ; & l t ; / k e y & g t ; & l t ; v a l u e & g t ; & l t ; i n t & g t ; 1 3 4 & l t ; / i n t & g t ; & l t ; / v a l u e & g t ; & l t ; / i t e m & g t ; & l t ; i t e m & g t ; & l t ; k e y & g t ; & l t ; s t r i n g & g t ; T i p o   a n u a l i z a c i � n & l t ; / s t r i n g & g t ; & l t ; / k e y & g t ; & l t ; v a l u e & g t ; & l t ; i n t & g t ; 1 4 3 & l t ; / i n t & g t ; & l t ; / v a l u e & g t ; & l t ; / i t e m & g t ; & l t ; / C o l u m n W i d t h s & g t ; & l t ; C o l u m n D i s p l a y I n d e x & g t ; & l t ; i t e m & g t ; & l t ; k e y & g t ; & l t ; s t r i n g & g t ; p y _ i d _ r e p & l t ; / s t r i n g & g t ; & l t ; / k e y & g t ; & l t ; v a l u e & g t ; & l t ; i n t & g t ; 0 & l t ; / i n t & g t ; & l t ; / v a l u e & g t ; & l t ; / i t e m & g t ; & l t ; i t e m & g t ; & l t ; k e y & g t ; & l t ; s t r i n g & g t ; p y _ i d & l t ; / s t r i n g & g t ; & l t ; / k e y & g t ; & l t ; v a l u e & g t ; & l t ; i n t & g t ; 1 & l t ; / i n t & g t ; & l t ; / v a l u e & g t ; & l t ; / i t e m & g t ; & l t ; i t e m & g t ; & l t ; k e y & g t ; & l t ; s t r i n g & g t ; C o d   P l a n   d e   d e s a r r o l l o & l t ; / s t r i n g & g t ; & l t ; / k e y & g t ; & l t ; v a l u e & g t ; & l t ; i n t & g t ; 2 & l t ; / i n t & g t ; & l t ; / v a l u e & g t ; & l t ; / i t e m & g t ; & l t ; i t e m & g t ; & l t ; k e y & g t ; & l t ; s t r i n g & g t ; V i g e n c i a   r e p o r t e & l t ; / s t r i n g & g t ; & l t ; / k e y & g t ; & l t ; v a l u e & g t ; & l t ; i n t & g t ; 3 & l t ; / i n t & g t ; & l t ; / v a l u e & g t ; & l t ; / i t e m & g t ; & l t ; i t e m & g t ; & l t ; k e y & g t ; & l t ; s t r i n g & g t ; V e r s i � n   p l a n   d e   a c c i � n & l t ; / s t r i n g & g t ; & l t ; / k e y & g t ; & l t ; v a l u e & g t ; & l t ; i n t & g t ; 4 & l t ; / i n t & g t ; & l t ; / v a l u e & g t ; & l t ; / i t e m & g t ; & l t ; i t e m & g t ; & l t ; k e y & g t ; & l t ; s t r i n g & g t ; C o d   S e c t o r & l t ; / s t r i n g & g t ; & l t ; / k e y & g t ; & l t ; v a l u e & g t ; & l t ; i n t & g t ; 5 & l t ; / i n t & g t ; & l t ; / v a l u e & g t ; & l t ; / i t e m & g t ; & l t ; i t e m & g t ; & l t ; k e y & g t ; & l t ; s t r i n g & g t ; C o d   E n t i d a d & l t ; / s t r i n g & g t ; & l t ; / k e y & g t ; & l t ; v a l u e & g t ; & l t ; i n t & g t ; 6 & l t ; / i n t & g t ; & l t ; / v a l u e & g t ; & l t ; / i t e m & g t ; & l t ; i t e m & g t ; & l t ; k e y & g t ; & l t ; s t r i n g & g t ; C o d   i n t e r n o   p r o g r a m a & l t ; / s t r i n g & g t ; & l t ; / k e y & g t ; & l t ; v a l u e & g t ; & l t ; i n t & g t ; 7 & l t ; / i n t & g t ; & l t ; / v a l u e & g t ; & l t ; / i t e m & g t ; & l t ; i t e m & g t ; & l t ; k e y & g t ; & l t ; s t r i n g & g t ; C o d   P r o y e c t o   p r i o r i t a r i o & l t ; / s t r i n g & g t ; & l t ; / k e y & g t ; & l t ; v a l u e & g t ; & l t ; i n t & g t ; 8 & l t ; / i n t & g t ; & l t ; / v a l u e & g t ; & l t ; / i t e m & g t ; & l t ; i t e m & g t ; & l t ; k e y & g t ; & l t ; s t r i n g & g t ; C o d   M e t a   P r o d u c t o & l t ; / s t r i n g & g t ; & l t ; / k e y & g t ; & l t ; v a l u e & g t ; & l t ; i n t & g t ; 9 & l t ; / i n t & g t ; & l t ; / v a l u e & g t ; & l t ; / i t e m & g t ; & l t ; i t e m & g t ; & l t ; k e y & g t ; & l t ; s t r i n g & g t ; C o d i g o   p r o y e c t o   i n v e r s i � n & l t ; / s t r i n g & g t ; & l t ; / k e y & g t ; & l t ; v a l u e & g t ; & l t ; i n t & g t ; 1 0 & l t ; / i n t & g t ; & l t ; / v a l u e & g t ; & l t ; / i t e m & g t ; & l t ; i t e m & g t ; & l t ; k e y & g t ; & l t ; s t r i n g & g t ; p y _ n 7 _ d i f e r e n t e & l t ; / s t r i n g & g t ; & l t ; / k e y & g t ; & l t ; v a l u e & g t ; & l t ; i n t & g t ; 1 1 & l t ; / i n t & g t ; & l t ; / v a l u e & g t ; & l t ; / i t e m & g t ; & l t ; i t e m & g t ; & l t ; k e y & g t ; & l t ; s t r i n g & g t ; P r o y e c t o   d e   i n v e r s i � n & l t ; / s t r i n g & g t ; & l t ; / k e y & g t ; & l t ; v a l u e & g t ; & l t ; i n t & g t ; 1 2 & l t ; / i n t & g t ; & l t ; / v a l u e & g t ; & l t ; / i t e m & g t ; & l t ; i t e m & g t ; & l t ; k e y & g t ; & l t ; s t r i n g & g t ; C o d i g o   i n t e r n o   m e t a & l t ; / s t r i n g & g t ; & l t ; / k e y & g t ; & l t ; v a l u e & g t ; & l t ; i n t & g t ; 1 3 & l t ; / i n t & g t ; & l t ; / v a l u e & g t ; & l t ; / i t e m & g t ; & l t ; i t e m & g t ; & l t ; k e y & g t ; & l t ; s t r i n g & g t ; M e t a   p r o y e c t o & l t ; / s t r i n g & g t ; & l t ; / k e y & g t ; & l t ; v a l u e & g t ; & l t ; i n t & g t ; 1 4 & l t ; / i n t & g t ; & l t ; / v a l u e & g t ; & l t ; / i t e m & g t ; & l t ; i t e m & g t ; & l t ; k e y & g t ; & l t ; s t r i n g & g t ; E s t a d o   m e t a & l t ; / s t r i n g & g t ; & l t ; / k e y & g t ; & l t ; v a l u e & g t ; & l t ; i n t & g t ; 1 5 & l t ; / i n t & g t ; & l t ; / v a l u e & g t ; & l t ; / i t e m & g t ; & l t ; i t e m & g t ; & l t ; k e y & g t ; & l t ; s t r i n g & g t ; M a g n i t u d   p r o g r a m a d a   2 0 1 6 & l t ; / s t r i n g & g t ; & l t ; / k e y & g t ; & l t ; v a l u e & g t ; & l t ; i n t & g t ; 1 6 & l t ; / i n t & g t ; & l t ; / v a l u e & g t ; & l t ; / i t e m & g t ; & l t ; i t e m & g t ; & l t ; k e y & g t ; & l t ; s t r i n g & g t ; M a g n i t u d   e j e c u t a d a   2 0 1 6 & l t ; / s t r i n g & g t ; & l t ; / k e y & g t ; & l t ; v a l u e & g t ; & l t ; i n t & g t ; 1 7 & l t ; / i n t & g t ; & l t ; / v a l u e & g t ; & l t ; / i t e m & g t ; & l t ; i t e m & g t ; & l t ; k e y & g t ; & l t ; s t r i n g & g t ; %   a v a n c e   2 0 1 6 & l t ; / s t r i n g & g t ; & l t ; / k e y & g t ; & l t ; v a l u e & g t ; & l t ; i n t & g t ; 1 8 & l t ; / i n t & g t ; & l t ; / v a l u e & g t ; & l t ; / i t e m & g t ; & l t ; i t e m & g t ; & l t ; k e y & g t ; & l t ; s t r i n g & g t ; M a g n i t u d   p r o g r a m a d a   2 0 1 7 & l t ; / s t r i n g & g t ; & l t ; / k e y & g t ; & l t ; v a l u e & g t ; & l t ; i n t & g t ; 1 9 & l t ; / i n t & g t ; & l t ; / v a l u e & g t ; & l t ; / i t e m & g t ; & l t ; i t e m & g t ; & l t ; k e y & g t ; & l t ; s t r i n g & g t ; M a g n i t u d   e j e c u t a d a   2 0 1 7 & l t ; / s t r i n g & g t ; & l t ; / k e y & g t ; & l t ; v a l u e & g t ; & l t ; i n t & g t ; 2 0 & l t ; / i n t & g t ; & l t ; / v a l u e & g t ; & l t ; / i t e m & g t ; & l t ; i t e m & g t ; & l t ; k e y & g t ; & l t ; s t r i n g & g t ; %   a v a n c e   2 0 1 7 & l t ; / s t r i n g & g t ; & l t ; / k e y & g t ; & l t ; v a l u e & g t ; & l t ; i n t & g t ; 2 1 & l t ; / i n t & g t ; & l t ; / v a l u e & g t ; & l t ; / i t e m & g t ; & l t ; i t e m & g t ; & l t ; k e y & g t ; & l t ; s t r i n g & g t ; M a g n i t u d   p r o g r a m a d a   2 0 1 8 & l t ; / s t r i n g & g t ; & l t ; / k e y & g t ; & l t ; v a l u e & g t ; & l t ; i n t & g t ; 2 2 & l t ; / i n t & g t ; & l t ; / v a l u e & g t ; & l t ; / i t e m & g t ; & l t ; i t e m & g t ; & l t ; k e y & g t ; & l t ; s t r i n g & g t ; M a g n i t u d   e j e c u t a d a   2 0 1 8 & l t ; / s t r i n g & g t ; & l t ; / k e y & g t ; & l t ; v a l u e & g t ; & l t ; i n t & g t ; 2 3 & l t ; / i n t & g t ; & l t ; / v a l u e & g t ; & l t ; / i t e m & g t ; & l t ; i t e m & g t ; & l t ; k e y & g t ; & l t ; s t r i n g & g t ; %   a v a n c e   2 0 1 8 & l t ; / s t r i n g & g t ; & l t ; / k e y & g t ; & l t ; v a l u e & g t ; & l t ; i n t & g t ; 2 4 & l t ; / i n t & g t ; & l t ; / v a l u e & g t ; & l t ; / i t e m & g t ; & l t ; i t e m & g t ; & l t ; k e y & g t ; & l t ; s t r i n g & g t ; M a g n i t u d   p r o g r a m a d a   2 0 1 9 & l t ; / s t r i n g & g t ; & l t ; / k e y & g t ; & l t ; v a l u e & g t ; & l t ; i n t & g t ; 2 5 & l t ; / i n t & g t ; & l t ; / v a l u e & g t ; & l t ; / i t e m & g t ; & l t ; i t e m & g t ; & l t ; k e y & g t ; & l t ; s t r i n g & g t ; M a g n i t u d   e j e c u t a d a   2 0 1 9 & l t ; / s t r i n g & g t ; & l t ; / k e y & g t ; & l t ; v a l u e & g t ; & l t ; i n t & g t ; 2 6 & l t ; / i n t & g t ; & l t ; / v a l u e & g t ; & l t ; / i t e m & g t ; & l t ; i t e m & g t ; & l t ; k e y & g t ; & l t ; s t r i n g & g t ; %   a v a n c e   2 0 1 9 & l t ; / s t r i n g & g t ; & l t ; / k e y & g t ; & l t ; v a l u e & g t ; & l t ; i n t & g t ; 2 7 & l t ; / i n t & g t ; & l t ; / v a l u e & g t ; & l t ; / i t e m & g t ; & l t ; i t e m & g t ; & l t ; k e y & g t ; & l t ; s t r i n g & g t ; M a g n i t u d   p r o g r a m a d a   2 0 2 0 & l t ; / s t r i n g & g t ; & l t ; / k e y & g t ; & l t ; v a l u e & g t ; & l t ; i n t & g t ; 2 8 & l t ; / i n t & g t ; & l t ; / v a l u e & g t ; & l t ; / i t e m & g t ; & l t ; i t e m & g t ; & l t ; k e y & g t ; & l t ; s t r i n g & g t ; M a g n i t u d   e j e c u t a d a   2 0 2 0 & l t ; / s t r i n g & g t ; & l t ; / k e y & g t ; & l t ; v a l u e & g t ; & l t ; i n t & g t ; 2 9 & l t ; / i n t & g t ; & l t ; / v a l u e & g t ; & l t ; / i t e m & g t ; & l t ; i t e m & g t ; & l t ; k e y & g t ; & l t ; s t r i n g & g t ; %   a v a n c e   2 0 2 0 & l t ; / s t r i n g & g t ; & l t ; / k e y & g t ; & l t ; v a l u e & g t ; & l t ; i n t & g t ; 3 0 & l t ; / i n t & g t ; & l t ; / v a l u e & g t ; & l t ; / i t e m & g t ; & l t ; i t e m & g t ; & l t ; k e y & g t ; & l t ; s t r i n g & g t ; M a g n i t u d   p r o g r a m a d a   P D D & l t ; / s t r i n g & g t ; & l t ; / k e y & g t ; & l t ; v a l u e & g t ; & l t ; i n t & g t ; 3 1 & l t ; / i n t & g t ; & l t ; / v a l u e & g t ; & l t ; / i t e m & g t ; & l t ; i t e m & g t ; & l t ; k e y & g t ; & l t ; s t r i n g & g t ; M a g n i t u d   e j e c u t a d a   P D D & l t ; / s t r i n g & g t ; & l t ; / k e y & g t ; & l t ; v a l u e & g t ; & l t ; i n t & g t ; 3 2 & l t ; / i n t & g t ; & l t ; / v a l u e & g t ; & l t ; / i t e m & g t ; & l t ; i t e m & g t ; & l t ; k e y & g t ; & l t ; s t r i n g & g t ; %   A v a n c e   P D D & l t ; / s t r i n g & g t ; & l t ; / k e y & g t ; & l t ; v a l u e & g t ; & l t ; i n t & g t ; 3 3 & l t ; / i n t & g t ; & l t ; / v a l u e & g t ; & l t ; / i t e m & g t ; & l t ; i t e m & g t ; & l t ; k e y & g t ; & l t ; s t r i n g & g t ; $   p r o g r a m a d o s   2 0 1 6 & l t ; / s t r i n g & g t ; & l t ; / k e y & g t ; & l t ; v a l u e & g t ; & l t ; i n t & g t ; 3 4 & l t ; / i n t & g t ; & l t ; / v a l u e & g t ; & l t ; / i t e m & g t ; & l t ; i t e m & g t ; & l t ; k e y & g t ; & l t ; s t r i n g & g t ; $   e j e c u t a d o s   2 0 1 6 & l t ; / s t r i n g & g t ; & l t ; / k e y & g t ; & l t ; v a l u e & g t ; & l t ; i n t & g t ; 3 5 & l t ; / i n t & g t ; & l t ; / v a l u e & g t ; & l t ; / i t e m & g t ; & l t ; i t e m & g t ; & l t ; k e y & g t ; & l t ; s t r i n g & g t ; %   A v a n c e   $   2 0 1 6 & l t ; / s t r i n g & g t ; & l t ; / k e y & g t ; & l t ; v a l u e & g t ; & l t ; i n t & g t ; 3 6 & l t ; / i n t & g t ; & l t ; / v a l u e & g t ; & l t ; / i t e m & g t ; & l t ; i t e m & g t ; & l t ; k e y & g t ; & l t ; s t r i n g & g t ; $   p r o g r a m a d o s   2 0 1 7 & l t ; / s t r i n g & g t ; & l t ; / k e y & g t ; & l t ; v a l u e & g t ; & l t ; i n t & g t ; 3 7 & l t ; / i n t & g t ; & l t ; / v a l u e & g t ; & l t ; / i t e m & g t ; & l t ; i t e m & g t ; & l t ; k e y & g t ; & l t ; s t r i n g & g t ; $   e j e c u t a d o s   2 0 1 7 & l t ; / s t r i n g & g t ; & l t ; / k e y & g t ; & l t ; v a l u e & g t ; & l t ; i n t & g t ; 3 8 & l t ; / i n t & g t ; & l t ; / v a l u e & g t ; & l t ; / i t e m & g t ; & l t ; i t e m & g t ; & l t ; k e y & g t ; & l t ; s t r i n g & g t ; %   A v a n c e   $   2 0 1 7 & l t ; / s t r i n g & g t ; & l t ; / k e y & g t ; & l t ; v a l u e & g t ; & l t ; i n t & g t ; 3 9 & l t ; / i n t & g t ; & l t ; / v a l u e & g t ; & l t ; / i t e m & g t ; & l t ; i t e m & g t ; & l t ; k e y & g t ; & l t ; s t r i n g & g t ; $   p r o g r a m a d o s   2 0 1 8 & l t ; / s t r i n g & g t ; & l t ; / k e y & g t ; & l t ; v a l u e & g t ; & l t ; i n t & g t ; 4 0 & l t ; / i n t & g t ; & l t ; / v a l u e & g t ; & l t ; / i t e m & g t ; & l t ; i t e m & g t ; & l t ; k e y & g t ; & l t ; s t r i n g & g t ; $   e j e c u t a d o s   2 0 1 8 & l t ; / s t r i n g & g t ; & l t ; / k e y & g t ; & l t ; v a l u e & g t ; & l t ; i n t & g t ; 4 1 & l t ; / i n t & g t ; & l t ; / v a l u e & g t ; & l t ; / i t e m & g t ; & l t ; i t e m & g t ; & l t ; k e y & g t ; & l t ; s t r i n g & g t ; %   A v a n c e   $   2 0 1 8 & l t ; / s t r i n g & g t ; & l t ; / k e y & g t ; & l t ; v a l u e & g t ; & l t ; i n t & g t ; 4 2 & l t ; / i n t & g t ; & l t ; / v a l u e & g t ; & l t ; / i t e m & g t ; & l t ; i t e m & g t ; & l t ; k e y & g t ; & l t ; s t r i n g & g t ; $   p r o g r a m a d o s   2 0 1 9 & l t ; / s t r i n g & g t ; & l t ; / k e y & g t ; & l t ; v a l u e & g t ; & l t ; i n t & g t ; 4 3 & l t ; / i n t & g t ; & l t ; / v a l u e & g t ; & l t ; / i t e m & g t ; & l t ; i t e m & g t ; & l t ; k e y & g t ; & l t ; s t r i n g & g t ; $   e j e c u t a d o s   2 0 1 9 & l t ; / s t r i n g & g t ; & l t ; / k e y & g t ; & l t ; v a l u e & g t ; & l t ; i n t & g t ; 4 4 & l t ; / i n t & g t ; & l t ; / v a l u e & g t ; & l t ; / i t e m & g t ; & l t ; i t e m & g t ; & l t ; k e y & g t ; & l t ; s t r i n g & g t ; %   A v a n c e   $   2 0 1 9 & l t ; / s t r i n g & g t ; & l t ; / k e y & g t ; & l t ; v a l u e & g t ; & l t ; i n t & g t ; 4 5 & l t ; / i n t & g t ; & l t ; / v a l u e & g t ; & l t ; / i t e m & g t ; & l t ; i t e m & g t ; & l t ; k e y & g t ; & l t ; s t r i n g & g t ; $   p r o g r a m a d o s   2 0 2 0 & l t ; / s t r i n g & g t ; & l t ; / k e y & g t ; & l t ; v a l u e & g t ; & l t ; i n t & g t ; 4 6 & l t ; / i n t & g t ; & l t ; / v a l u e & g t ; & l t ; / i t e m & g t ; & l t ; i t e m & g t ; & l t ; k e y & g t ; & l t ; s t r i n g & g t ; $   e j e c u t a d o s   2 0 2 0 & l t ; / s t r i n g & g t ; & l t ; / k e y & g t ; & l t ; v a l u e & g t ; & l t ; i n t & g t ; 4 7 & l t ; / i n t & g t ; & l t ; / v a l u e & g t ; & l t ; / i t e m & g t ; & l t ; i t e m & g t ; & l t ; k e y & g t ; & l t ; s t r i n g & g t ; %   A v a n c e   $   2 0 2 0 & l t ; / s t r i n g & g t ; & l t ; / k e y & g t ; & l t ; v a l u e & g t ; & l t ; i n t & g t ; 4 8 & l t ; / i n t & g t ; & l t ; / v a l u e & g t ; & l t ; / i t e m & g t ; & l t ; i t e m & g t ; & l t ; k e y & g t ; & l t ; s t r i n g & g t ; $   p r o g r a m a d o s   P D D & l t ; / s t r i n g & g t ; & l t ; / k e y & g t ; & l t ; v a l u e & g t ; & l t ; i n t & g t ; 4 9 & l t ; / i n t & g t ; & l t ; / v a l u e & g t ; & l t ; / i t e m & g t ; & l t ; i t e m & g t ; & l t ; k e y & g t ; & l t ; s t r i n g & g t ; $   e j e c u t a d o s   P D D & l t ; / s t r i n g & g t ; & l t ; / k e y & g t ; & l t ; v a l u e & g t ; & l t ; i n t & g t ; 5 0 & l t ; / i n t & g t ; & l t ; / v a l u e & g t ; & l t ; / i t e m & g t ; & l t ; i t e m & g t ; & l t ; k e y & g t ; & l t ; s t r i n g & g t ; %   A v a n c e   $   P D D & l t ; / s t r i n g & g t ; & l t ; / k e y & g t ; & l t ; v a l u e & g t ; & l t ; i n t & g t ; 5 1 & l t ; / i n t & g t ; & l t ; / v a l u e & g t ; & l t ; / i t e m & g t ; & l t ; i t e m & g t ; & l t ; k e y & g t ; & l t ; s t r i n g & g t ; T i p o   a n u a l i z a c i � n & l t ; / s t r i n g & g t ; & l t ; / k e y & g t ; & l t ; v a l u e & g t ; & l t ; i n t & g t ; 5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Props1.xml><?xml version="1.0" encoding="utf-8"?>
<ds:datastoreItem xmlns:ds="http://schemas.openxmlformats.org/officeDocument/2006/customXml" ds:itemID="{51B387EE-E8B4-4559-8B38-B676DB550BA5}">
  <ds:schemaRefs/>
</ds:datastoreItem>
</file>

<file path=customXml/itemProps10.xml><?xml version="1.0" encoding="utf-8"?>
<ds:datastoreItem xmlns:ds="http://schemas.openxmlformats.org/officeDocument/2006/customXml" ds:itemID="{A0BD78CF-7A47-4568-BBD3-5575B114CCEE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ED69C325-9E5B-4770-9D1E-EEEFA6AF0A65}">
  <ds:schemaRefs/>
</ds:datastoreItem>
</file>

<file path=customXml/itemProps12.xml><?xml version="1.0" encoding="utf-8"?>
<ds:datastoreItem xmlns:ds="http://schemas.openxmlformats.org/officeDocument/2006/customXml" ds:itemID="{751DC7AB-BEBA-45CA-A2DA-CD31C3A14519}">
  <ds:schemaRefs/>
</ds:datastoreItem>
</file>

<file path=customXml/itemProps13.xml><?xml version="1.0" encoding="utf-8"?>
<ds:datastoreItem xmlns:ds="http://schemas.openxmlformats.org/officeDocument/2006/customXml" ds:itemID="{F04CFD38-CB2A-4B34-9DE8-DB469901E91E}">
  <ds:schemaRefs/>
</ds:datastoreItem>
</file>

<file path=customXml/itemProps14.xml><?xml version="1.0" encoding="utf-8"?>
<ds:datastoreItem xmlns:ds="http://schemas.openxmlformats.org/officeDocument/2006/customXml" ds:itemID="{61A7B172-9D74-49EC-8F87-08F7A6D3BF60}">
  <ds:schemaRefs/>
</ds:datastoreItem>
</file>

<file path=customXml/itemProps15.xml><?xml version="1.0" encoding="utf-8"?>
<ds:datastoreItem xmlns:ds="http://schemas.openxmlformats.org/officeDocument/2006/customXml" ds:itemID="{DC227F7D-DA21-45CD-B6BF-ECBDB405B891}">
  <ds:schemaRefs/>
</ds:datastoreItem>
</file>

<file path=customXml/itemProps16.xml><?xml version="1.0" encoding="utf-8"?>
<ds:datastoreItem xmlns:ds="http://schemas.openxmlformats.org/officeDocument/2006/customXml" ds:itemID="{0BA63B52-4BAA-4089-B688-0EF6D49EC29F}">
  <ds:schemaRefs/>
</ds:datastoreItem>
</file>

<file path=customXml/itemProps17.xml><?xml version="1.0" encoding="utf-8"?>
<ds:datastoreItem xmlns:ds="http://schemas.openxmlformats.org/officeDocument/2006/customXml" ds:itemID="{81615CAB-202C-45A7-A8D2-1353C3A3315C}">
  <ds:schemaRefs/>
</ds:datastoreItem>
</file>

<file path=customXml/itemProps18.xml><?xml version="1.0" encoding="utf-8"?>
<ds:datastoreItem xmlns:ds="http://schemas.openxmlformats.org/officeDocument/2006/customXml" ds:itemID="{309ECFA8-1F0D-40D1-82F6-9521A95D3E77}">
  <ds:schemaRefs/>
</ds:datastoreItem>
</file>

<file path=customXml/itemProps19.xml><?xml version="1.0" encoding="utf-8"?>
<ds:datastoreItem xmlns:ds="http://schemas.openxmlformats.org/officeDocument/2006/customXml" ds:itemID="{862FAB34-D93A-4854-908C-C7B6EC799D1B}">
  <ds:schemaRefs/>
</ds:datastoreItem>
</file>

<file path=customXml/itemProps2.xml><?xml version="1.0" encoding="utf-8"?>
<ds:datastoreItem xmlns:ds="http://schemas.openxmlformats.org/officeDocument/2006/customXml" ds:itemID="{C5D917F4-D1EA-4C6F-8CF0-4A9B57834FD8}">
  <ds:schemaRefs/>
</ds:datastoreItem>
</file>

<file path=customXml/itemProps20.xml><?xml version="1.0" encoding="utf-8"?>
<ds:datastoreItem xmlns:ds="http://schemas.openxmlformats.org/officeDocument/2006/customXml" ds:itemID="{2B2D4757-4C03-44E9-A62C-F20EB1D90936}">
  <ds:schemaRefs/>
</ds:datastoreItem>
</file>

<file path=customXml/itemProps21.xml><?xml version="1.0" encoding="utf-8"?>
<ds:datastoreItem xmlns:ds="http://schemas.openxmlformats.org/officeDocument/2006/customXml" ds:itemID="{C516BFED-5191-46BC-BD22-995B4122FBEB}">
  <ds:schemaRefs/>
</ds:datastoreItem>
</file>

<file path=customXml/itemProps22.xml><?xml version="1.0" encoding="utf-8"?>
<ds:datastoreItem xmlns:ds="http://schemas.openxmlformats.org/officeDocument/2006/customXml" ds:itemID="{528ABD3B-B2BB-4E14-B9E5-AB35CB12C896}">
  <ds:schemaRefs/>
</ds:datastoreItem>
</file>

<file path=customXml/itemProps23.xml><?xml version="1.0" encoding="utf-8"?>
<ds:datastoreItem xmlns:ds="http://schemas.openxmlformats.org/officeDocument/2006/customXml" ds:itemID="{67411141-F393-474F-8C9E-EE7F2AE01CCE}">
  <ds:schemaRefs/>
</ds:datastoreItem>
</file>

<file path=customXml/itemProps24.xml><?xml version="1.0" encoding="utf-8"?>
<ds:datastoreItem xmlns:ds="http://schemas.openxmlformats.org/officeDocument/2006/customXml" ds:itemID="{5E9483BF-086B-409A-A73B-C74E5F4362E0}">
  <ds:schemaRefs/>
</ds:datastoreItem>
</file>

<file path=customXml/itemProps3.xml><?xml version="1.0" encoding="utf-8"?>
<ds:datastoreItem xmlns:ds="http://schemas.openxmlformats.org/officeDocument/2006/customXml" ds:itemID="{BBFEC23C-84D9-4AC7-8074-B0386EEFB41F}">
  <ds:schemaRefs/>
</ds:datastoreItem>
</file>

<file path=customXml/itemProps4.xml><?xml version="1.0" encoding="utf-8"?>
<ds:datastoreItem xmlns:ds="http://schemas.openxmlformats.org/officeDocument/2006/customXml" ds:itemID="{268B0966-51BD-4703-9AE0-836D5B561E87}">
  <ds:schemaRefs/>
</ds:datastoreItem>
</file>

<file path=customXml/itemProps5.xml><?xml version="1.0" encoding="utf-8"?>
<ds:datastoreItem xmlns:ds="http://schemas.openxmlformats.org/officeDocument/2006/customXml" ds:itemID="{CF8038A7-8739-4E08-81B4-6732C6860BA4}">
  <ds:schemaRefs/>
</ds:datastoreItem>
</file>

<file path=customXml/itemProps6.xml><?xml version="1.0" encoding="utf-8"?>
<ds:datastoreItem xmlns:ds="http://schemas.openxmlformats.org/officeDocument/2006/customXml" ds:itemID="{395B6A50-5CB0-46D4-B79D-1A30AA28FB97}">
  <ds:schemaRefs/>
</ds:datastoreItem>
</file>

<file path=customXml/itemProps7.xml><?xml version="1.0" encoding="utf-8"?>
<ds:datastoreItem xmlns:ds="http://schemas.openxmlformats.org/officeDocument/2006/customXml" ds:itemID="{B66E8B1F-781F-4935-B83B-80CA44874F84}">
  <ds:schemaRefs/>
</ds:datastoreItem>
</file>

<file path=customXml/itemProps8.xml><?xml version="1.0" encoding="utf-8"?>
<ds:datastoreItem xmlns:ds="http://schemas.openxmlformats.org/officeDocument/2006/customXml" ds:itemID="{887A3E91-BB9E-4E03-B83A-349A71D39862}">
  <ds:schemaRefs/>
</ds:datastoreItem>
</file>

<file path=customXml/itemProps9.xml><?xml version="1.0" encoding="utf-8"?>
<ds:datastoreItem xmlns:ds="http://schemas.openxmlformats.org/officeDocument/2006/customXml" ds:itemID="{113D95A1-5C7A-4345-B27F-AA94B84263A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Presentación</vt:lpstr>
      <vt:lpstr>Avance_meta_productoPDD</vt:lpstr>
      <vt:lpstr>Avance_proyectos_inversión</vt:lpstr>
      <vt:lpstr>Magnitud</vt:lpstr>
      <vt:lpstr>Recursos</vt:lpstr>
      <vt:lpstr>Proy Inversion</vt:lpstr>
      <vt:lpstr>Estructura_pdd</vt:lpstr>
      <vt:lpstr>Base Proy</vt:lpstr>
      <vt:lpstr>Base MP</vt:lpstr>
      <vt:lpstr>Avance_meta_productoPDD!Área_de_impresión</vt:lpstr>
      <vt:lpstr>Estructura_pdd</vt:lpstr>
      <vt:lpstr>MagMP</vt:lpstr>
      <vt:lpstr>Proyecto</vt:lpstr>
      <vt:lpstr>RecMP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Ludin Adriana Galeano Gómez</dc:creator>
  <cp:lastModifiedBy>Luz Dary Guerrero Tibata</cp:lastModifiedBy>
  <cp:lastPrinted>2020-02-05T16:40:17Z</cp:lastPrinted>
  <dcterms:created xsi:type="dcterms:W3CDTF">2019-07-18T13:51:25Z</dcterms:created>
  <dcterms:modified xsi:type="dcterms:W3CDTF">2020-07-07T19:29:04Z</dcterms:modified>
</cp:coreProperties>
</file>