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24226"/>
  <mc:AlternateContent xmlns:mc="http://schemas.openxmlformats.org/markup-compatibility/2006">
    <mc:Choice Requires="x15">
      <x15ac:absPath xmlns:x15ac="http://schemas.microsoft.com/office/spreadsheetml/2010/11/ac" url="C:\Users\syste\Desktop\Mapas de riesgos de gestión 2022\"/>
    </mc:Choice>
  </mc:AlternateContent>
  <xr:revisionPtr revIDLastSave="0" documentId="8_{41A7FA46-43DB-4934-9E38-C604E2F5B863}" xr6:coauthVersionLast="47" xr6:coauthVersionMax="47" xr10:uidLastSave="{00000000-0000-0000-0000-000000000000}"/>
  <bookViews>
    <workbookView xWindow="-120" yWindow="-120" windowWidth="20730" windowHeight="11160" tabRatio="882" activeTab="3" xr2:uid="{00000000-000D-0000-FFFF-FFFF00000000}"/>
  </bookViews>
  <sheets>
    <sheet name="Intructivo" sheetId="20" r:id="rId1"/>
    <sheet name="Control de cambios" sheetId="22" r:id="rId2"/>
    <sheet name="Contexto" sheetId="21" r:id="rId3"/>
    <sheet name="Mapa final" sheetId="1" r:id="rId4"/>
    <sheet name="Matriz Calor Inherente" sheetId="18" r:id="rId5"/>
    <sheet name="Matriz Calor Residual" sheetId="19" r:id="rId6"/>
    <sheet name="Tabla probabilidad" sheetId="12" r:id="rId7"/>
    <sheet name="Tabla Impacto" sheetId="13" r:id="rId8"/>
    <sheet name="Tabla Valoración controles" sheetId="15" r:id="rId9"/>
    <sheet name="Opciones Tratamiento" sheetId="16" state="hidden" r:id="rId10"/>
    <sheet name="Hoja1" sheetId="11" state="hidden" r:id="rId11"/>
  </sheets>
  <calcPr calcId="181029"/>
  <pivotCaches>
    <pivotCache cacheId="0" r:id="rId12"/>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10" i="1" l="1"/>
  <c r="Q10" i="1"/>
  <c r="H10" i="1"/>
  <c r="I10" i="1" s="1"/>
  <c r="K60" i="1"/>
  <c r="K26" i="1"/>
  <c r="K68" i="1"/>
  <c r="K31" i="1"/>
  <c r="K51" i="1"/>
  <c r="K38" i="1"/>
  <c r="K56" i="1"/>
  <c r="K37" i="1"/>
  <c r="K36" i="1"/>
  <c r="K42" i="1"/>
  <c r="K66" i="1"/>
  <c r="K48" i="1"/>
  <c r="K29" i="1"/>
  <c r="K53" i="1"/>
  <c r="K49" i="1"/>
  <c r="K33" i="1"/>
  <c r="K50" i="1"/>
  <c r="K61" i="1"/>
  <c r="K32" i="1"/>
  <c r="K21" i="1"/>
  <c r="K20" i="1"/>
  <c r="K62" i="1"/>
  <c r="K55" i="1"/>
  <c r="K35" i="1"/>
  <c r="K30" i="1"/>
  <c r="K67" i="1"/>
  <c r="K63" i="1"/>
  <c r="K19" i="1"/>
  <c r="K65" i="1"/>
  <c r="K57" i="1"/>
  <c r="K25" i="1"/>
  <c r="K39" i="1"/>
  <c r="K24" i="1"/>
  <c r="K41" i="1"/>
  <c r="K69" i="1"/>
  <c r="K27" i="1"/>
  <c r="K59" i="1"/>
  <c r="K18" i="1"/>
  <c r="K17" i="1"/>
  <c r="K54" i="1"/>
  <c r="K47" i="1"/>
  <c r="K45" i="1"/>
  <c r="K43" i="1"/>
  <c r="K44" i="1"/>
  <c r="K23" i="1"/>
  <c r="F221" i="13" l="1"/>
  <c r="F211" i="13"/>
  <c r="F212" i="13"/>
  <c r="F213" i="13"/>
  <c r="F214" i="13"/>
  <c r="F215" i="13"/>
  <c r="F216" i="13"/>
  <c r="F217" i="13"/>
  <c r="F218" i="13"/>
  <c r="F219" i="13"/>
  <c r="F220" i="13"/>
  <c r="F210" i="13"/>
  <c r="K15" i="1"/>
  <c r="K14" i="1"/>
  <c r="K11" i="1"/>
  <c r="B221" i="13" a="1"/>
  <c r="K13" i="1"/>
  <c r="K12"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B223" i="13" l="1"/>
  <c r="B222" i="13"/>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8" i="1" l="1"/>
  <c r="AA28" i="1" s="1"/>
  <c r="AA64" i="1"/>
  <c r="AB66" i="1"/>
  <c r="AB59" i="1"/>
  <c r="AB58" i="1"/>
  <c r="AB40" i="1"/>
  <c r="AA40" i="1" s="1"/>
  <c r="AB53" i="1"/>
  <c r="AB52" i="1"/>
  <c r="AA52" i="1" s="1"/>
  <c r="AA10" i="1"/>
  <c r="AB11" i="1"/>
  <c r="AB17" i="1"/>
  <c r="AB16" i="1"/>
  <c r="AA16" i="1" s="1"/>
  <c r="AB22" i="1"/>
  <c r="AA22" i="1" s="1"/>
  <c r="AB46" i="1"/>
  <c r="AA46" i="1" s="1"/>
  <c r="AB34" i="1"/>
  <c r="AA34" i="1" s="1"/>
  <c r="AB47" i="1" l="1"/>
  <c r="AA47" i="1" s="1"/>
  <c r="AB35" i="1"/>
  <c r="AA35" i="1" s="1"/>
  <c r="AB41" i="1"/>
  <c r="AA41" i="1" s="1"/>
  <c r="AB29" i="1"/>
  <c r="AA29" i="1" s="1"/>
  <c r="AB23" i="1"/>
  <c r="AA23" i="1" s="1"/>
  <c r="J40" i="19"/>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B36"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B18" i="1"/>
  <c r="AA17" i="1"/>
  <c r="AA53" i="1"/>
  <c r="AB54" i="1"/>
  <c r="AA59" i="1"/>
  <c r="AB60" i="1"/>
  <c r="AB30" i="1"/>
  <c r="AB24" i="1" l="1"/>
  <c r="W37" i="19"/>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7" authorId="0" shapeId="0" xr:uid="{00000000-0006-0000-0200-000001000000}">
      <text>
        <r>
          <rPr>
            <b/>
            <sz val="9"/>
            <color indexed="81"/>
            <rFont val="Tahoma"/>
            <family val="2"/>
          </rPr>
          <t>usuario:</t>
        </r>
        <r>
          <rPr>
            <sz val="9"/>
            <color indexed="81"/>
            <rFont val="Tahoma"/>
            <family val="2"/>
          </rPr>
          <t xml:space="preserve">
30 salarios minimos</t>
        </r>
      </text>
    </comment>
    <comment ref="I9" authorId="0" shapeId="0" xr:uid="{00000000-0006-0000-0200-000002000000}">
      <text>
        <r>
          <rPr>
            <b/>
            <sz val="9"/>
            <color indexed="81"/>
            <rFont val="Tahoma"/>
            <family val="2"/>
          </rPr>
          <t>usuario:</t>
        </r>
        <r>
          <rPr>
            <sz val="9"/>
            <color indexed="81"/>
            <rFont val="Tahoma"/>
            <family val="2"/>
          </rPr>
          <t xml:space="preserve">
Multa :
20 A 90 DIAS DE SALARIO BASICO DEVENGADO.
 DE 10 A 100 SALARIOS </t>
        </r>
      </text>
    </comment>
    <comment ref="I10" authorId="0" shapeId="0" xr:uid="{00000000-0006-0000-0200-000003000000}">
      <text>
        <r>
          <rPr>
            <b/>
            <sz val="9"/>
            <color indexed="81"/>
            <rFont val="Tahoma"/>
            <family val="2"/>
          </rPr>
          <t>usuario:</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xmlns:xda="http://schemas.microsoft.com/office/spreadsheetml/2017/dynamicarray"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<sst xmlns="http://schemas.openxmlformats.org/spreadsheetml/2006/main" count="600" uniqueCount="353">
  <si>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</si>
  <si>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</si>
  <si>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</si>
  <si>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</si>
  <si>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</si>
  <si>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</si>
  <si>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</si>
  <si>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</si>
  <si>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</si>
  <si>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</si>
  <si>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</si>
  <si>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</si>
  <si>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</si>
  <si>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</si>
  <si>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</si>
  <si>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</si>
  <si>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</si>
  <si>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</si>
  <si>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</si>
  <si>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</si>
  <si>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</si>
  <si>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</si>
  <si>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</si>
  <si>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</si>
  <si>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</si>
  <si>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</si>
  <si>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</si>
  <si>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</si>
  <si>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</si>
  <si>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</si>
  <si>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</si>
  <si>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</si>
  <si>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</si>
  <si>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</si>
  <si>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</si>
  <si>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</si>
  <si>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</si>
  <si>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</si>
  <si>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</si>
  <si>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</si>
  <si>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</si>
  <si>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</si>
  <si>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</si>
  <si>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</si>
  <si>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</si>
  <si>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</si>
  <si>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</si>
  <si>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</si>
  <si>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</si>
  <si>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</si>
  <si>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</si>
  <si>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</si>
  <si>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</si>
  <si>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</si>
  <si>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</si>
  <si>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</si>
  <si>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</si>
  <si>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</si>
  <si>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</si>
  <si>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</si>
  <si>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</si>
  <si>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</si>
  <si>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</si>
  <si>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</si>
  <si>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</si>
  <si>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</si>
  <si>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</si>
  <si>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</si>
  <si>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</si>
  <si>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</si>
  <si>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</si>
  <si>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</si>
  <si>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</si>
  <si>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</si>
  <si>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</si>
  <si>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</si>
  <si>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</si>
  <si>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</si>
  <si>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</si>
  <si>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</si>
  <si>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</si>
  <si>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</si>
  <si>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</si>
  <si>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</si>
  <si>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</si>
  <si>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</si>
  <si>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</si>
  <si>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</si>
  <si>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</si>
  <si>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</si>
  <si>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</si>
  <si>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</si>
  <si>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</si>
  <si>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</si>
  <si>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</si>
  <si>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</si>
  <si>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</si>
  <si>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</si>
  <si>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</si>
  <si>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</si>
  <si>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</si>
  <si>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</si>
  <si>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</si>
  <si>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</si>
  <si>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</si>
  <si>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</si>
  <si>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</si>
  <si>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</si>
  <si>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</si>
  <si>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</si>
  <si>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</si>
  <si>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</si>
  <si>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</si>
  <si>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</si>
  <si>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</si>
  <si>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</si>
  <si>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</si>
  <si>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</si>
  <si>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</si>
  <si>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</si>
  <si>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</si>
  <si>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</si>
  <si>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</si>
  <si>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</si>
  <si>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</si>
  <si>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</si>
  <si>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</si>
  <si>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</si>
  <si>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</si>
  <si>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</si>
  <si>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</si>
  <si>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</si>
  <si>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</si>
  <si>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</si>
  <si>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</si>
  <si>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</si>
  <si>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</si>
  <si>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</si>
  <si>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</si>
  <si>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</si>
  <si>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</si>
  <si>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</si>
  <si>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</si>
  <si>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</si>
  <si>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</si>
  <si>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</si>
  <si>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</si>
  <si>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</si>
  <si>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</si>
  <si>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</si>
  <si>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</si>
  <si>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</si>
  <si>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</si>
  <si>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</si>
  <si>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</si>
  <si>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</si>
  <si>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</si>
  <si>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</si>
  <si>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</si>
  <si>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</si>
  <si>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</si>
  <si>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</si>
  <si>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</si>
  <si>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</si>
  <si>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</si>
  <si>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</si>
  <si>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</si>
  <si>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</si>
  <si>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</si>
  <si>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</si>
  <si>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</si>
  <si>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</si>
  <si>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</si>
  <si>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</si>
  <si>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</si>
  <si>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</si>
  <si>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</si>
  <si>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</si>
  <si>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</si>
  <si>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</si>
  <si>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</si>
  <si>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</si>
  <si>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</si>
  <si>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</si>
  <si>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</si>
  <si>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</si>
  <si>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</si>
  <si>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</si>
  <si>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</si>
  <si>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</si>
  <si>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</si>
  <si>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</si>
  <si>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</si>
  <si>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</si>
  <si>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</si>
  <si>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</si>
  <si>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</si>
  <si>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</si>
  <si>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</si>
  <si>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</si>
  <si>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</si>
  <si>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</si>
  <si>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</si>
  <si>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</si>
  <si>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</si>
  <si>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</si>
  <si>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</si>
  <si>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</si>
  <si>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</si>
  <si>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</si>
  <si>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</si>
  <si>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</si>
  <si>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</si>
  <si>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</si>
  <si>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OBJETIVOS ESTRATÉGICOS</t>
  </si>
  <si>
    <t>OBJETIVOS DEL SISTEMA</t>
  </si>
  <si>
    <t>RIESGO ASOCIADO</t>
  </si>
  <si>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</si>
  <si>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</si>
  <si>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</si>
  <si>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</si>
  <si>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</si>
  <si>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Cumplir la normatividad nacional vigente en materia de riesgos laborales. </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</si>
  <si>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</si>
  <si>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</si>
  <si>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</si>
  <si>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</si>
  <si>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</si>
  <si>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</si>
  <si>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</si>
  <si>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</si>
  <si>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</si>
  <si>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</si>
  <si>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</si>
  <si>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CONTEXTO ORGANIZACIONAL</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</si>
  <si>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</si>
  <si>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</si>
  <si>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</si>
  <si>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</si>
  <si>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</si>
  <si>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</si>
  <si>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</si>
  <si>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PLANEACIÓN INSTITUCIONAL</t>
  </si>
  <si>
    <t>CADENA DE VALOR</t>
  </si>
  <si>
    <r>
      <rPr>
        <b/>
        <sz val="11"/>
        <color theme="1"/>
        <rFont val="Calibri"/>
        <family val="2"/>
        <scheme val="minor"/>
      </rPr>
      <t>OBJETIVOS ESTRATEGICOS</t>
    </r>
    <r>
      <rPr>
        <sz val="11"/>
        <color theme="1"/>
        <rFont val="Calibri"/>
        <family val="2"/>
        <scheme val="minor"/>
      </rPr>
      <t xml:space="preserve">: Asociar el riesgo indetificado con alguno de los objetivos estratégicos  definidos para el cumplimiento de la misionalidad  </t>
    </r>
  </si>
  <si>
    <r>
      <rPr>
        <b/>
        <sz val="11"/>
        <color theme="1"/>
        <rFont val="Calibri"/>
        <family val="2"/>
        <scheme val="minor"/>
      </rPr>
      <t>OBJETIVOS DEL SISTEMA</t>
    </r>
    <r>
      <rPr>
        <sz val="11"/>
        <color theme="1"/>
        <rFont val="Calibri"/>
        <family val="2"/>
        <scheme val="minor"/>
      </rPr>
      <t>: Asociar el riesgo (si aplica) con algún objetivo del sistema</t>
    </r>
  </si>
  <si>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</si>
  <si>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ACTIVIDADES GENERALES DEL PROCESOS</t>
  </si>
  <si>
    <r>
      <rPr>
        <b/>
        <sz val="11"/>
        <color theme="1"/>
        <rFont val="Calibri"/>
        <family val="2"/>
        <scheme val="minor"/>
      </rPr>
      <t>RIESGO ASOCIADO</t>
    </r>
    <r>
      <rPr>
        <sz val="11"/>
        <color theme="1"/>
        <rFont val="Calibri"/>
        <family val="2"/>
        <scheme val="minor"/>
      </rPr>
      <t>: Tener en cuenta los parametros para la redacción del riesgo que se encuentran en la presentación</t>
    </r>
  </si>
  <si>
    <t>IMPACTO</t>
  </si>
  <si>
    <t>CAUSA INMEDIATA</t>
  </si>
  <si>
    <t>CAUSA RAÍZ</t>
  </si>
  <si>
    <t>ECONÓMICO</t>
  </si>
  <si>
    <t>REPUTACIONAL</t>
  </si>
  <si>
    <t>ECONÓMICO Y REPUTACIONAL</t>
  </si>
  <si>
    <r>
      <rPr>
        <b/>
        <sz val="11"/>
        <color theme="1"/>
        <rFont val="Calibri"/>
        <family val="2"/>
        <scheme val="minor"/>
      </rPr>
      <t>IMPACTO</t>
    </r>
    <r>
      <rPr>
        <sz val="11"/>
        <color theme="1"/>
        <rFont val="Calibri"/>
        <family val="2"/>
        <scheme val="minor"/>
      </rPr>
      <t>: El analisís del impacto se debe hacer acorde a lo definido en la presentación</t>
    </r>
  </si>
  <si>
    <r>
      <rPr>
        <b/>
        <sz val="11"/>
        <color theme="1"/>
        <rFont val="Calibri"/>
        <family val="2"/>
        <scheme val="minor"/>
      </rPr>
      <t>CAUSA INMEDIATA</t>
    </r>
    <r>
      <rPr>
        <sz val="11"/>
        <color theme="1"/>
        <rFont val="Calibri"/>
        <family val="2"/>
        <scheme val="minor"/>
      </rPr>
      <t>: Es el comó se esta o se podría materializar el riesgo</t>
    </r>
  </si>
  <si>
    <r>
      <rPr>
        <b/>
        <sz val="11"/>
        <color theme="1"/>
        <rFont val="Calibri"/>
        <family val="2"/>
        <scheme val="minor"/>
      </rPr>
      <t>CAUSA RAÍZ</t>
    </r>
    <r>
      <rPr>
        <sz val="11"/>
        <color theme="1"/>
        <rFont val="Calibri"/>
        <family val="2"/>
        <scheme val="minor"/>
      </rPr>
      <t>: Es el porqué o el origen de la posibilidad de materialización del riesgo</t>
    </r>
  </si>
  <si>
    <t>CLASIFICACIÓN DEL RIESGO</t>
  </si>
  <si>
    <t>Ejecución y administración de procesos</t>
  </si>
  <si>
    <t>Fraude externo</t>
  </si>
  <si>
    <t>Fraude interno</t>
  </si>
  <si>
    <t>Fallas tecnológicas</t>
  </si>
  <si>
    <t>Relaciones laborales</t>
  </si>
  <si>
    <t>Usuarios, productos y prácticas</t>
  </si>
  <si>
    <t>Daños a activos fijos/ eventos externos</t>
  </si>
  <si>
    <r>
      <rPr>
        <b/>
        <sz val="11"/>
        <color theme="1"/>
        <rFont val="Calibri"/>
        <family val="2"/>
        <scheme val="minor"/>
      </rPr>
      <t>CLASIFICACIÓN DEL RIESGO</t>
    </r>
    <r>
      <rPr>
        <sz val="11"/>
        <color theme="1"/>
        <rFont val="Calibri"/>
        <family val="2"/>
        <scheme val="minor"/>
      </rPr>
      <t>: Acorde a las definiciones que se encuentran en la presentación</t>
    </r>
  </si>
  <si>
    <t>IDENTIFICACIÓN</t>
  </si>
  <si>
    <t>FRECUENCIA</t>
  </si>
  <si>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</si>
  <si>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Act 6:</t>
  </si>
  <si>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enamarcadas en sus planes de desarrollo</t>
    </r>
  </si>
  <si>
    <t>Act 3: Representación judicial</t>
  </si>
  <si>
    <t>Act 5: Gestión de cobro</t>
  </si>
  <si>
    <t>N.A</t>
  </si>
  <si>
    <t>Carcaterización, procedimientos , manuales</t>
  </si>
  <si>
    <t xml:space="preserve">inadecuada gestion del proceso administrativo y de defensa </t>
  </si>
  <si>
    <t>Caracterizaciòn, Instructivo</t>
  </si>
  <si>
    <t>expedición de actos administrativos fuera de los requisitos legales y procedimentales establecidos en la normatividad.</t>
  </si>
  <si>
    <t>Posibilidad de afectacion ecomica y reputacional por sancion del ente correspondiente, debido a la gestion del proceso administrativo y de defensa fuera de los terminos legales establecidos.</t>
  </si>
  <si>
    <t>Posibilidad de afectación reputacional por investigaciones administrativas, fiscales y judiciales,asi como,requerimientos de los usuarios debido a la expedición de actos administrativos fuera de los requisitos legales y procedimentales establecidos en la normatividad.</t>
  </si>
  <si>
    <t>Act 1: Disciplinarios segunda Instancia</t>
  </si>
  <si>
    <t>Act 2: Normatividad</t>
  </si>
  <si>
    <t>Act 4: Contractual</t>
  </si>
  <si>
    <t xml:space="preserve">Proceso de Gestion Juridica </t>
  </si>
  <si>
    <t>Garantizar el cumplimiento de los lineamientos, conceptos y criterios que permitan el desarrollo de las actividades asociadas a la Subsecretaria y sus direcciones.</t>
  </si>
  <si>
    <t>Comprende la definición de lineamientos y conceptos jurídicos aplicables a los procesos disciplinarios de segunda instancia, procesos contractuales en todas sus etapas, la representación judicial y extrajudicial y la recuperación de la cartera a favor de la entidad.</t>
  </si>
  <si>
    <r>
      <t xml:space="preserve">CARACTERIZACIÓN (OBETIVO DEL PROCESO : Garantizar el cumplimiento de los lineamientos, conceptos y criterios que permitan el desarrollo de las actividades asociadas a la Subsecretaria y sus direcciones. </t>
    </r>
    <r>
      <rPr>
        <sz val="11"/>
        <color theme="1"/>
        <rFont val="Calibri"/>
        <family val="2"/>
        <scheme val="minor"/>
      </rPr>
      <t/>
    </r>
  </si>
  <si>
    <t>investigaciones administrativas, fiscales y judiciales</t>
  </si>
  <si>
    <t>sancion del ente correspondiente</t>
  </si>
  <si>
    <t>gestion del proceso administrativo y de defensa fuera de los terminos legales establecidos.</t>
  </si>
  <si>
    <t>PAA (planes y/o proyectos)</t>
  </si>
  <si>
    <t>Caracterización del Proceso, procedimientos, manual de contratación y Supervision e interventoría, guias</t>
  </si>
  <si>
    <t>perdida de imagen institucional ante la comunidad.</t>
  </si>
  <si>
    <t>consecusión de contratos sin el lleno de los requisitos contemplados en la norma</t>
  </si>
  <si>
    <t>Posibilidad de afectación reputacional por  perdida de imagen institucional ante la comunidad, debido a la consecusión de contratos sin el lleno de los requisitos contemplados en la norma.</t>
  </si>
  <si>
    <t>perdida de imagen institucional ante la comunidad</t>
  </si>
  <si>
    <t xml:space="preserve">multa y sancion del ente regulador </t>
  </si>
  <si>
    <t>debido a adquisición de bienes y servicios sin identificar la necesidad real.</t>
  </si>
  <si>
    <t>Posibilidad de afectación económica  y reputacional por multa y sanción del ente regulador,  debido a adquisición de bienes y servicios sin identificar la necesidad real.</t>
  </si>
  <si>
    <t>Posibilidad de afectación económica  y reputacional por multa y sanción del ente regulador,  debido a adquisición de bienes y servicios sin identificar la necesidad real</t>
  </si>
  <si>
    <t>liquidacion de contratos fuera de los terminos normativos.</t>
  </si>
  <si>
    <t>Posibilidad de afectación económica y reputacional por multa y sancion del ente regulador,debido a la liquidacion de contratos fuera de los terminos normativos.</t>
  </si>
  <si>
    <t>POA Dirección de Contratación</t>
  </si>
  <si>
    <t>inicio del proceso administrativo sancionatorio  fuera de los terminos establecidos por la norma  o sin el acompañamiento en el desarrollo del proceso.</t>
  </si>
  <si>
    <t>Posible afectación económica y reputacional por multa y sancion del ente regulador, debido al inicio del proceso administrativo sancionatorio  fuera de los terminos establecidos por la norma  o sin el acompañamiento en el desarrollo del proceso.</t>
  </si>
  <si>
    <t xml:space="preserve">PAA (planes y/o proyectos) </t>
  </si>
  <si>
    <t>POA (PLANES Y/O PROYECTOS)</t>
  </si>
  <si>
    <t>CARACTERIZACION, PROCEDIMIENTOS MANUALES, GUIAS</t>
  </si>
  <si>
    <t>DGC</t>
  </si>
  <si>
    <t>Posibilidad de afectacion reputacional por posibles requerimientos,quejas y/o reclamos de ciudadanos  debido a respuestas fuera de los  terminos establecidos.</t>
  </si>
  <si>
    <t xml:space="preserve">requerimientos,quejas y/o reclamos de ciudadanos  </t>
  </si>
  <si>
    <t>respuestas fuera de los  terminos establecidos.</t>
  </si>
  <si>
    <t>requerimientos,quejas y/o reclamos de ciudadanos</t>
  </si>
  <si>
    <t xml:space="preserve">Direccion de Normatividad y conceptos </t>
  </si>
  <si>
    <t>Posibilidad de afectacion reputacional por posibles requerimientos,quejas y/o reclamos de ciudadanos  debido a respuestas a solicitudes fuera de los  terminos establecidos.</t>
  </si>
  <si>
    <t>Dirección de representación</t>
  </si>
  <si>
    <t>mensual</t>
  </si>
  <si>
    <t>Dirección de Contratación</t>
  </si>
  <si>
    <t xml:space="preserve"> El jefe del área realizá permanente revisión de los proyectos de actos administrativos que son elaborados y/o revisados por los profesionales de la Dirección de Normatividad y Conceptos, con el fin, de que cumplan con los requisitos establecidos en la norma a través de los procedimientos y las normas aplicables a cada caso en particular. Dejando como evidencia los correos electrónicos remitidos por la jefe del área con las observaciones de los actos administrativos. </t>
  </si>
  <si>
    <t xml:space="preserve">El Profesional delegado por la jefe de la Dirección de Normatividad  y Conceptos,  realiza permanentemente la publicación de los actos administrativos para observaciones opiniones o sugerencias de los ciudadanos en la plataforma dispuesta para tal fin, todo eso, con el proposito de que la Ciudadania conozca y participe en la construcción de las normas del sector. Dejando como evidencia el pantallazo de las publicaciones en la plataforma Legalbog. </t>
  </si>
  <si>
    <t xml:space="preserve">El profesional delegado por la jefe de la Dirección de Normatividad  y Concepto,   efectuará cada vez que se requiera las actualizaciones al Instructivo Normativo y a los conceptos, con el fin de mantener actualizada dicha información, los cuales serán publicados en la intranet de la entidad, quedando el registro de dichas actualizaciones en el control de cambios del documento. </t>
  </si>
  <si>
    <t xml:space="preserve"> El Profesional delegado por la jefe de la Dirección de Normatividad  y Conceptos, convocará a mesas de trabajo semestral con los profesionales de la Dirección, a fin de reducir las posibilidades de  previsión de actos administrativos sin el cumplimiento de los requisitos normativos, cuyo soporte se adjuntará a través de las actas de reunión.
</t>
  </si>
  <si>
    <t xml:space="preserve">El profesional de la Dirección de Representación Judicial permanentemente analiza, evalúa y realiza seguimiento a la gestión de defensa y a los procesos activos a través de bases de datos y registros de procesos en el sistema Siproj Web, conforme a lo dispuesto en el PA05-PR14 Procedimiento de Procesos Judiciales que se rigen por la Ley 1437 de 2011. Dejando como evidencia las bases de datos de actuaciones judiciales. </t>
  </si>
  <si>
    <t xml:space="preserve"> El jefe del área realiza seguimiento mensual a la gestión adecuada de los procesos, mediante reuniones  llevadas a cabo con los profesionales de la Dirección de Representación Judicial. Dejando como registro los listados de asistencia y las actas con las observaciones y compromisos adquiridos</t>
  </si>
  <si>
    <t xml:space="preserve">El jefe del área realiza seguimiento mensual a la contestación oportuna de las demandas, mediante la verificación en la base de datos de los Procesos Contenciosos, dejando como evidencia la base de datos y los correos electronicos con las alertas generadas a cada uno de los profesionales. 
</t>
  </si>
  <si>
    <t xml:space="preserve">El profesional de la Dirección de Contratación verifica de manera permanente que la información enviada por los enlaces de cada área y/o los documentos enviados al Comité Evaluador para valorar a los oferentes,  corresponda a los requisitos legales establecidos en los documentos precontractuales.  Para  efectuar esta verificación, se deberá emplear la lista de chequeo, los requisitos habilitantes  y los documentos establecidos en los estudios previos, estudios del mercado y/o estudios de sector, realizando un estudio de los documentos a través de las plataformas destinadas para tal fin. Los contratos que cumplan los requisitos continuarán con el proceso contractual a través de los sistemas de información de contratación SECOP. Dejando como registro las observaciones de los documentos mediante correo electrónico o por el sistema de información, cuando se encuentre habilitada esta opción.
</t>
  </si>
  <si>
    <t xml:space="preserve">El profesional de la Dirección de Contratación con el rol de revisor, revisa y aprueba permanenente  la información registrada por el profesional asignado para al trámite precontractual, que va desde el estudio previo hasta el acta de inicio, en caso de encontrar inconsistencias o no concordancias, NO se aprueba el contrato por la plataforma SECOP, devolviendose al profesional encargado del trámite. Dejando como registro correo electronico y pantallazo del rechazo. </t>
  </si>
  <si>
    <t xml:space="preserve">Los profesionales de la Dirección de Contratación emplearan permanentemente el sistema de información dispuesto por la entidad,  para efectuar la revisión de los documentos contractuales allegados por los enlaces de la entidad o de los oferentes recibidos por la plataforma SECOP, a fin, de reducir la posibilidad de error humano y elevar la productividad del proceso. Dejando como registro los estudios previos cargados en la plataforma SECOP.     
</t>
  </si>
  <si>
    <t xml:space="preserve">El profesional designado por la Dirección de Contratación para la etapa precontractual, brinda apoyo permanente a las áreas que así lo requieran, con en fin obtener estudios previos, prepliegos y pliegos de condiciones ajustados a la norma y velando por concordancia con el Plan Anual de Adquisiciones  (necesidad establecidas por el área solicitante). Este apoyo tiene como soporte los documentos contractuales establecidos en los Procedimientos de Selección PA05 - PR21 y de Contratación de Pestacion de Servicios PA05 - PR19. Se deja como registro los documentos precontractuales cargados la plataforma SECOP y las observaciones efectuadas. 
</t>
  </si>
  <si>
    <t xml:space="preserve">El jefe de la Dirección de Contratación verificará en el sistema de información de contratación la información registrada por el profesional asignado y aprueba el proceso para firma del ordenador de gasto, en el sistema de información que da el registro correspondiente, en caso de encontrarse inconsistencias devuelve el proceso al profesional de contratos asignados, dejando como registro el pantallazo de la devolución. </t>
  </si>
  <si>
    <t xml:space="preserve">Seguimiento semestral con los profesionales de la Dirección de Contratación en la etapa precontractual, con el fin de dar lineamientos acerca del procesos contractual, a fin de reducir inconsistencias y errores del area. Dejando como registro correo electronico y/o memorando con la retroalimentación efectuada. </t>
  </si>
  <si>
    <t xml:space="preserve"> La Dirección de Contratación hará seguimiento permanente a los procesos que requieren liquidación, por medio de la base en excel empleada para tal fin. De ser necesario,  remitirá dos veces al año circular o memorando a los ordenadores de gasto, solicitando el envío de los documentos necesarios para continuar con el trámite en los términos establecidos en el procedimiento de liquidaciones contractuales PA05-PR17.Se deja como evidencia la base de datos y la circular y/o  memorando remitidos. </t>
  </si>
  <si>
    <t xml:space="preserve"> El profesional designado por la Direccion de Contratación con el rol de revisor, realizará un seguimiento permanente a los profesional designado por la Dirección como encargado del trámite de liquidación, a través de mesas de trabajo para efectuar seguimiento de los procesos dejados a su cargo. Se  deja como evidencia  los listados de asistencia y el acta de reunión. </t>
  </si>
  <si>
    <t xml:space="preserve">  El profesional designado por la Dirección de Contratación realizará seguimiento bimestral con los enlaces de las Subsecretarías, a fin  de revisar y apoyar al area en el proceso de liquidación requerido.  Dejando como registro citación de las reuniones, listados de asistencia y/o la remisión de correo con las observaciones presentadas.           </t>
  </si>
  <si>
    <t xml:space="preserve">Bimestral </t>
  </si>
  <si>
    <t xml:space="preserve"> El profesional designado por la Dirección de Contratación brindará apoyo a los ordenadores gasto de acuerdo a solicitud,  verificará los documentos aportados para el inicio del proceso sancionatorio, con el fin, de revisar el cumplimiento de la norma aplicable y  los lineamientos establecidos en Procedimiento Sancionatorio PA05-PR16.  Si no cumple  con los requisitos, serán informadas las observación mediante correo electrónico para su ajuste. Dejando como registro dichos correos. 
</t>
  </si>
  <si>
    <t>Socializacion  semestral a los ordenadores del gasto sobre los lineamientos del proceso sancionatorio, a fin de reducir  la posibilidad de error en los vencimientos de los terminos.</t>
  </si>
  <si>
    <t xml:space="preserve">El profesional del equipo de impulso procesal de la Dirección de Gestión de Cobro, realizá revisión aleatoria semestralmente de la gestión persuasiva y coactiva realizada por la DGC, verificando que cumplan con lo establecido en el Manual de Cobro Administrativo Coactivo, dejando como registro las actas de reunión.
</t>
  </si>
  <si>
    <t xml:space="preserve">El profesional designado por la Dirección de Gestión de Cobro, realiza a los profesionales de la Dirección de forma semestralmente  socializaciones sobre el Código de Integridad, atributos del buen servicio, Protocolos de Atención al Publico y/o al Ciudadano, MIPG y Politica Antisoborno, con el fin de grantizar una buena presentación del servicio a la Ciudadania. Dejando como registro el listado de asistencia y tips informativos vía correo electrónico. 
</t>
  </si>
  <si>
    <t>30/06/2022
30/12/2022</t>
  </si>
  <si>
    <t>DIRECCION DE
 CONTRATACIÓN</t>
  </si>
  <si>
    <t>DIRECCION DE 
CONTRATACIÓN</t>
  </si>
  <si>
    <t xml:space="preserve">
30/06/2022
30/12/2022</t>
  </si>
  <si>
    <t>CONTROL DE CAMBIOS VIGENCIA 2022</t>
  </si>
  <si>
    <t xml:space="preserve">VERSIÓN </t>
  </si>
  <si>
    <t>FECHA</t>
  </si>
  <si>
    <t>CAMBIOS</t>
  </si>
  <si>
    <t>1.0</t>
  </si>
  <si>
    <t>18.03.2022</t>
  </si>
  <si>
    <t xml:space="preserve">Actualización de controles y acciones de todos los riesgos </t>
  </si>
  <si>
    <t xml:space="preserve">El Comité de Conciliación de la Secretaría Distrital de Movilidad, a través de su secretaría técnica (a cargo de la Dirección de Representación Judicial), agendará en sesión, el seguimiento trimestral de los planes de acción de las Políticas de Prevención del Daño Antijurídico, todo esto, con el fin de evaluar el cumplimiento del plan de trabajo propuesto dentro de la Política aprobada. Dejando como registro las actas de Comité de Conciliación en donde se registraran los informes presentados por  las áreas, conforme a lo señalado en el  PA05-PR12 Procedimiento para Solicitudes de Conciliación. 
</t>
  </si>
  <si>
    <t xml:space="preserve">Los profesionales de impulso procesal realizan la verificación permanente de los actos administrativos elaborados al interior  de la Dirección de Gestión de Cobro, verificando que los requisitos contenidos  correspondan con los requisitos establecidos en el Manual de Cobro Administrativo Coactivo, en concordancia con el tipo de gestión a realizar por el ciudadano, donde se evidencia la gestión persuasiva y coactiva, con el fin lograr el recaudo efectivo de las obligaciones. Dejando como registro del presente control la base de datos de las gestiones adelantadas por parte de los auxiliares administrativos.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</si>
</sst>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sz val="9"/>
      <color indexed="81"/>
      <name val="Tahoma"/>
      <family val="2"/>
    </font>
    <font>
      <b/>
      <sz val="9"/>
      <color indexed="81"/>
      <name val="Tahoma"/>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8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thin">
        <color rgb="FF00B0F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2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164" fontId="1" fillId="9" borderId="2" xfId="1" applyNumberFormat="1" applyFont="1" applyFill="1" applyBorder="1" applyAlignment="1">
      <alignment horizontal="center"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0" fillId="0" borderId="75" xfId="0" applyBorder="1"/>
    <xf numFmtId="0" fontId="0" fillId="0" borderId="33" xfId="0" applyBorder="1"/>
    <xf numFmtId="0" fontId="0" fillId="16" borderId="33" xfId="0" applyFill="1" applyBorder="1" applyAlignment="1">
      <alignment horizontal="center"/>
    </xf>
    <xf numFmtId="0" fontId="0" fillId="0" borderId="76" xfId="0" applyBorder="1"/>
    <xf numFmtId="0" fontId="0" fillId="0" borderId="77" xfId="0" applyBorder="1"/>
    <xf numFmtId="0" fontId="0" fillId="0" borderId="0" xfId="0" applyBorder="1"/>
    <xf numFmtId="0" fontId="0" fillId="16" borderId="33" xfId="0" applyFill="1" applyBorder="1"/>
    <xf numFmtId="0" fontId="0" fillId="15" borderId="34" xfId="0" applyFill="1" applyBorder="1" applyAlignment="1">
      <alignment horizontal="left"/>
    </xf>
    <xf numFmtId="0" fontId="0" fillId="0" borderId="77" xfId="0" applyFill="1" applyBorder="1" applyAlignment="1">
      <alignment wrapText="1"/>
    </xf>
    <xf numFmtId="0" fontId="0" fillId="0" borderId="33" xfId="0" applyFill="1" applyBorder="1" applyAlignment="1">
      <alignment wrapText="1"/>
    </xf>
    <xf numFmtId="0" fontId="0" fillId="0" borderId="76" xfId="0" applyFill="1" applyBorder="1" applyAlignment="1">
      <alignment wrapText="1"/>
    </xf>
    <xf numFmtId="0" fontId="0" fillId="0" borderId="33" xfId="0" applyFill="1" applyBorder="1"/>
    <xf numFmtId="0" fontId="0" fillId="0" borderId="77" xfId="0" applyFill="1" applyBorder="1"/>
    <xf numFmtId="0" fontId="0" fillId="0" borderId="0" xfId="0" applyFill="1"/>
    <xf numFmtId="0" fontId="0" fillId="0" borderId="0" xfId="0" applyFill="1" applyAlignment="1">
      <alignment wrapText="1"/>
    </xf>
    <xf numFmtId="0" fontId="16" fillId="0" borderId="33" xfId="0" applyFont="1" applyFill="1" applyBorder="1"/>
    <xf numFmtId="0" fontId="0" fillId="0" borderId="0" xfId="0" applyFont="1" applyFill="1"/>
    <xf numFmtId="0" fontId="0" fillId="13" borderId="33" xfId="0" applyFill="1" applyBorder="1" applyAlignment="1">
      <alignment wrapText="1"/>
    </xf>
    <xf numFmtId="0" fontId="0" fillId="13" borderId="76" xfId="0" applyFill="1" applyBorder="1" applyAlignment="1">
      <alignment wrapText="1"/>
    </xf>
    <xf numFmtId="0" fontId="0" fillId="13" borderId="33" xfId="0" applyFill="1" applyBorder="1"/>
    <xf numFmtId="0" fontId="0" fillId="13" borderId="77" xfId="0" applyFill="1" applyBorder="1"/>
    <xf numFmtId="0" fontId="0" fillId="13" borderId="77" xfId="0" applyFill="1" applyBorder="1" applyAlignment="1">
      <alignment wrapText="1"/>
    </xf>
    <xf numFmtId="0" fontId="0" fillId="13" borderId="0" xfId="0" applyFill="1"/>
    <xf numFmtId="0" fontId="16" fillId="13" borderId="33" xfId="0" applyFont="1" applyFill="1" applyBorder="1"/>
    <xf numFmtId="0" fontId="1" fillId="0" borderId="2" xfId="0" applyFont="1" applyBorder="1" applyAlignment="1" applyProtection="1">
      <alignment horizontal="justify" vertical="center" wrapText="1"/>
      <protection locked="0"/>
    </xf>
    <xf numFmtId="14" fontId="1" fillId="0" borderId="2" xfId="0" applyNumberFormat="1" applyFont="1" applyBorder="1" applyAlignment="1" applyProtection="1">
      <alignment horizontal="center" vertical="center" wrapText="1"/>
      <protection locked="0"/>
    </xf>
    <xf numFmtId="0" fontId="0" fillId="0" borderId="33" xfId="0" applyBorder="1" applyAlignment="1">
      <alignment wrapText="1"/>
    </xf>
    <xf numFmtId="0" fontId="0" fillId="0" borderId="33" xfId="0" applyBorder="1" applyAlignment="1">
      <alignment vertical="center"/>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0" fillId="0" borderId="33" xfId="0" applyBorder="1" applyAlignment="1">
      <alignment horizontal="center"/>
    </xf>
    <xf numFmtId="0" fontId="0" fillId="16" borderId="76" xfId="0" applyFill="1" applyBorder="1" applyAlignment="1">
      <alignment horizontal="center"/>
    </xf>
    <xf numFmtId="0" fontId="0" fillId="16" borderId="78" xfId="0" applyFill="1" applyBorder="1" applyAlignment="1">
      <alignment horizontal="center"/>
    </xf>
    <xf numFmtId="0" fontId="0" fillId="16" borderId="77" xfId="0" applyFill="1" applyBorder="1" applyAlignment="1">
      <alignment horizontal="center"/>
    </xf>
    <xf numFmtId="0" fontId="0" fillId="15" borderId="79" xfId="0" applyFill="1" applyBorder="1" applyAlignment="1">
      <alignment horizontal="left"/>
    </xf>
    <xf numFmtId="0" fontId="0" fillId="15" borderId="69" xfId="0" applyFill="1" applyBorder="1" applyAlignment="1">
      <alignment horizontal="left"/>
    </xf>
    <xf numFmtId="0" fontId="0" fillId="15" borderId="80" xfId="0" applyFill="1" applyBorder="1" applyAlignment="1">
      <alignment horizontal="left"/>
    </xf>
    <xf numFmtId="0" fontId="0" fillId="15" borderId="33" xfId="0" applyFill="1" applyBorder="1" applyAlignment="1">
      <alignment horizontal="left"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0" fontId="1" fillId="0" borderId="4"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5" xfId="0" applyFont="1" applyBorder="1" applyAlignment="1" applyProtection="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0" zoomScale="110" zoomScaleNormal="110" workbookViewId="0">
      <selection activeCell="E38" sqref="E38:F38"/>
    </sheetView>
  </sheetViews>
  <sheetFormatPr baseColWidth="10" defaultRowHeight="15" x14ac:dyDescent="0.25"/>
  <cols>
    <col min="1" max="1" width="2.85546875" style="99" customWidth="1"/>
    <col min="2" max="3" width="24.7109375" style="99" customWidth="1"/>
    <col min="4" max="4" width="16" style="99" customWidth="1"/>
    <col min="5" max="5" width="24.7109375" style="99" customWidth="1"/>
    <col min="6" max="6" width="27.7109375" style="99" customWidth="1"/>
    <col min="7" max="8" width="24.7109375" style="99" customWidth="1"/>
    <col min="9" max="16384" width="11.42578125" style="99"/>
  </cols>
  <sheetData>
    <row r="1" spans="2:8" ht="15.75" thickBot="1" x14ac:dyDescent="0.3"/>
    <row r="2" spans="2:8" ht="18" x14ac:dyDescent="0.25">
      <c r="B2" s="168" t="s">
        <v>166</v>
      </c>
      <c r="C2" s="169"/>
      <c r="D2" s="169"/>
      <c r="E2" s="169"/>
      <c r="F2" s="169"/>
      <c r="G2" s="169"/>
      <c r="H2" s="170"/>
    </row>
    <row r="3" spans="2:8" x14ac:dyDescent="0.25">
      <c r="B3" s="100"/>
      <c r="C3" s="101"/>
      <c r="D3" s="101"/>
      <c r="E3" s="101"/>
      <c r="F3" s="101"/>
      <c r="G3" s="101"/>
      <c r="H3" s="102"/>
    </row>
    <row r="4" spans="2:8" ht="63" customHeight="1" x14ac:dyDescent="0.25">
      <c r="B4" s="171" t="s">
        <v>209</v>
      </c>
      <c r="C4" s="172"/>
      <c r="D4" s="172"/>
      <c r="E4" s="172"/>
      <c r="F4" s="172"/>
      <c r="G4" s="172"/>
      <c r="H4" s="173"/>
    </row>
    <row r="5" spans="2:8" ht="63" customHeight="1" x14ac:dyDescent="0.25">
      <c r="B5" s="174"/>
      <c r="C5" s="175"/>
      <c r="D5" s="175"/>
      <c r="E5" s="175"/>
      <c r="F5" s="175"/>
      <c r="G5" s="175"/>
      <c r="H5" s="176"/>
    </row>
    <row r="6" spans="2:8" ht="16.5" x14ac:dyDescent="0.25">
      <c r="B6" s="177" t="s">
        <v>164</v>
      </c>
      <c r="C6" s="178"/>
      <c r="D6" s="178"/>
      <c r="E6" s="178"/>
      <c r="F6" s="178"/>
      <c r="G6" s="178"/>
      <c r="H6" s="179"/>
    </row>
    <row r="7" spans="2:8" ht="95.25" customHeight="1" x14ac:dyDescent="0.25">
      <c r="B7" s="187" t="s">
        <v>169</v>
      </c>
      <c r="C7" s="188"/>
      <c r="D7" s="188"/>
      <c r="E7" s="188"/>
      <c r="F7" s="188"/>
      <c r="G7" s="188"/>
      <c r="H7" s="189"/>
    </row>
    <row r="8" spans="2:8" ht="16.5" x14ac:dyDescent="0.25">
      <c r="B8" s="137"/>
      <c r="C8" s="138"/>
      <c r="D8" s="138"/>
      <c r="E8" s="138"/>
      <c r="F8" s="138"/>
      <c r="G8" s="138"/>
      <c r="H8" s="139"/>
    </row>
    <row r="9" spans="2:8" ht="16.5" customHeight="1" x14ac:dyDescent="0.25">
      <c r="B9" s="180" t="s">
        <v>202</v>
      </c>
      <c r="C9" s="181"/>
      <c r="D9" s="181"/>
      <c r="E9" s="181"/>
      <c r="F9" s="181"/>
      <c r="G9" s="181"/>
      <c r="H9" s="182"/>
    </row>
    <row r="10" spans="2:8" ht="44.25" customHeight="1" x14ac:dyDescent="0.25">
      <c r="B10" s="180"/>
      <c r="C10" s="181"/>
      <c r="D10" s="181"/>
      <c r="E10" s="181"/>
      <c r="F10" s="181"/>
      <c r="G10" s="181"/>
      <c r="H10" s="182"/>
    </row>
    <row r="11" spans="2:8" ht="15.75" thickBot="1" x14ac:dyDescent="0.3">
      <c r="B11" s="125"/>
      <c r="C11" s="128"/>
      <c r="D11" s="133"/>
      <c r="E11" s="134"/>
      <c r="F11" s="134"/>
      <c r="G11" s="135"/>
      <c r="H11" s="136"/>
    </row>
    <row r="12" spans="2:8" ht="15.75" thickTop="1" x14ac:dyDescent="0.25">
      <c r="B12" s="125"/>
      <c r="C12" s="183" t="s">
        <v>165</v>
      </c>
      <c r="D12" s="184"/>
      <c r="E12" s="185" t="s">
        <v>203</v>
      </c>
      <c r="F12" s="186"/>
      <c r="G12" s="128"/>
      <c r="H12" s="129"/>
    </row>
    <row r="13" spans="2:8" ht="35.25" customHeight="1" x14ac:dyDescent="0.25">
      <c r="B13" s="125"/>
      <c r="C13" s="190" t="s">
        <v>196</v>
      </c>
      <c r="D13" s="191"/>
      <c r="E13" s="192" t="s">
        <v>201</v>
      </c>
      <c r="F13" s="193"/>
      <c r="G13" s="128"/>
      <c r="H13" s="129"/>
    </row>
    <row r="14" spans="2:8" ht="17.25" customHeight="1" x14ac:dyDescent="0.25">
      <c r="B14" s="125"/>
      <c r="C14" s="190" t="s">
        <v>197</v>
      </c>
      <c r="D14" s="191"/>
      <c r="E14" s="192" t="s">
        <v>199</v>
      </c>
      <c r="F14" s="193"/>
      <c r="G14" s="128"/>
      <c r="H14" s="129"/>
    </row>
    <row r="15" spans="2:8" ht="19.5" customHeight="1" x14ac:dyDescent="0.25">
      <c r="B15" s="125"/>
      <c r="C15" s="190" t="s">
        <v>198</v>
      </c>
      <c r="D15" s="191"/>
      <c r="E15" s="192" t="s">
        <v>200</v>
      </c>
      <c r="F15" s="193"/>
      <c r="G15" s="128"/>
      <c r="H15" s="129"/>
    </row>
    <row r="16" spans="2:8" ht="69.75" customHeight="1" x14ac:dyDescent="0.25">
      <c r="B16" s="125"/>
      <c r="C16" s="190" t="s">
        <v>167</v>
      </c>
      <c r="D16" s="191"/>
      <c r="E16" s="192" t="s">
        <v>168</v>
      </c>
      <c r="F16" s="193"/>
      <c r="G16" s="128"/>
      <c r="H16" s="129"/>
    </row>
    <row r="17" spans="2:8" ht="34.5" customHeight="1" x14ac:dyDescent="0.25">
      <c r="B17" s="125"/>
      <c r="C17" s="194" t="s">
        <v>2</v>
      </c>
      <c r="D17" s="195"/>
      <c r="E17" s="196" t="s">
        <v>210</v>
      </c>
      <c r="F17" s="197"/>
      <c r="G17" s="128"/>
      <c r="H17" s="129"/>
    </row>
    <row r="18" spans="2:8" ht="27.75" customHeight="1" x14ac:dyDescent="0.25">
      <c r="B18" s="125"/>
      <c r="C18" s="194" t="s">
        <v>3</v>
      </c>
      <c r="D18" s="195"/>
      <c r="E18" s="196" t="s">
        <v>211</v>
      </c>
      <c r="F18" s="197"/>
      <c r="G18" s="128"/>
      <c r="H18" s="129"/>
    </row>
    <row r="19" spans="2:8" ht="28.5" customHeight="1" x14ac:dyDescent="0.25">
      <c r="B19" s="125"/>
      <c r="C19" s="194" t="s">
        <v>42</v>
      </c>
      <c r="D19" s="195"/>
      <c r="E19" s="196" t="s">
        <v>212</v>
      </c>
      <c r="F19" s="197"/>
      <c r="G19" s="128"/>
      <c r="H19" s="129"/>
    </row>
    <row r="20" spans="2:8" ht="72.75" customHeight="1" x14ac:dyDescent="0.25">
      <c r="B20" s="125"/>
      <c r="C20" s="194" t="s">
        <v>1</v>
      </c>
      <c r="D20" s="195"/>
      <c r="E20" s="196" t="s">
        <v>213</v>
      </c>
      <c r="F20" s="197"/>
      <c r="G20" s="128"/>
      <c r="H20" s="129"/>
    </row>
    <row r="21" spans="2:8" ht="64.5" customHeight="1" x14ac:dyDescent="0.25">
      <c r="B21" s="125"/>
      <c r="C21" s="194" t="s">
        <v>50</v>
      </c>
      <c r="D21" s="195"/>
      <c r="E21" s="196" t="s">
        <v>171</v>
      </c>
      <c r="F21" s="197"/>
      <c r="G21" s="128"/>
      <c r="H21" s="129"/>
    </row>
    <row r="22" spans="2:8" ht="71.25" customHeight="1" x14ac:dyDescent="0.25">
      <c r="B22" s="125"/>
      <c r="C22" s="194" t="s">
        <v>170</v>
      </c>
      <c r="D22" s="195"/>
      <c r="E22" s="196" t="s">
        <v>172</v>
      </c>
      <c r="F22" s="197"/>
      <c r="G22" s="128"/>
      <c r="H22" s="129"/>
    </row>
    <row r="23" spans="2:8" ht="55.5" customHeight="1" x14ac:dyDescent="0.25">
      <c r="B23" s="125"/>
      <c r="C23" s="201" t="s">
        <v>173</v>
      </c>
      <c r="D23" s="202"/>
      <c r="E23" s="196" t="s">
        <v>174</v>
      </c>
      <c r="F23" s="197"/>
      <c r="G23" s="128"/>
      <c r="H23" s="129"/>
    </row>
    <row r="24" spans="2:8" ht="42" customHeight="1" x14ac:dyDescent="0.25">
      <c r="B24" s="125"/>
      <c r="C24" s="201" t="s">
        <v>48</v>
      </c>
      <c r="D24" s="202"/>
      <c r="E24" s="196" t="s">
        <v>175</v>
      </c>
      <c r="F24" s="197"/>
      <c r="G24" s="128"/>
      <c r="H24" s="129"/>
    </row>
    <row r="25" spans="2:8" ht="59.25" customHeight="1" x14ac:dyDescent="0.25">
      <c r="B25" s="125"/>
      <c r="C25" s="201" t="s">
        <v>163</v>
      </c>
      <c r="D25" s="202"/>
      <c r="E25" s="196" t="s">
        <v>176</v>
      </c>
      <c r="F25" s="197"/>
      <c r="G25" s="128"/>
      <c r="H25" s="129"/>
    </row>
    <row r="26" spans="2:8" ht="23.25" customHeight="1" x14ac:dyDescent="0.25">
      <c r="B26" s="125"/>
      <c r="C26" s="201" t="s">
        <v>12</v>
      </c>
      <c r="D26" s="202"/>
      <c r="E26" s="196" t="s">
        <v>177</v>
      </c>
      <c r="F26" s="197"/>
      <c r="G26" s="128"/>
      <c r="H26" s="129"/>
    </row>
    <row r="27" spans="2:8" ht="30.75" customHeight="1" x14ac:dyDescent="0.25">
      <c r="B27" s="125"/>
      <c r="C27" s="201" t="s">
        <v>181</v>
      </c>
      <c r="D27" s="202"/>
      <c r="E27" s="196" t="s">
        <v>178</v>
      </c>
      <c r="F27" s="197"/>
      <c r="G27" s="128"/>
      <c r="H27" s="129"/>
    </row>
    <row r="28" spans="2:8" ht="35.25" customHeight="1" x14ac:dyDescent="0.25">
      <c r="B28" s="125"/>
      <c r="C28" s="201" t="s">
        <v>182</v>
      </c>
      <c r="D28" s="202"/>
      <c r="E28" s="196" t="s">
        <v>179</v>
      </c>
      <c r="F28" s="197"/>
      <c r="G28" s="128"/>
      <c r="H28" s="129"/>
    </row>
    <row r="29" spans="2:8" ht="33" customHeight="1" x14ac:dyDescent="0.25">
      <c r="B29" s="125"/>
      <c r="C29" s="201" t="s">
        <v>182</v>
      </c>
      <c r="D29" s="202"/>
      <c r="E29" s="196" t="s">
        <v>179</v>
      </c>
      <c r="F29" s="197"/>
      <c r="G29" s="128"/>
      <c r="H29" s="129"/>
    </row>
    <row r="30" spans="2:8" ht="30" customHeight="1" x14ac:dyDescent="0.25">
      <c r="B30" s="125"/>
      <c r="C30" s="201" t="s">
        <v>183</v>
      </c>
      <c r="D30" s="202"/>
      <c r="E30" s="196" t="s">
        <v>180</v>
      </c>
      <c r="F30" s="197"/>
      <c r="G30" s="128"/>
      <c r="H30" s="129"/>
    </row>
    <row r="31" spans="2:8" ht="35.25" customHeight="1" x14ac:dyDescent="0.25">
      <c r="B31" s="125"/>
      <c r="C31" s="201" t="s">
        <v>184</v>
      </c>
      <c r="D31" s="202"/>
      <c r="E31" s="196" t="s">
        <v>185</v>
      </c>
      <c r="F31" s="197"/>
      <c r="G31" s="128"/>
      <c r="H31" s="129"/>
    </row>
    <row r="32" spans="2:8" ht="31.5" customHeight="1" x14ac:dyDescent="0.25">
      <c r="B32" s="125"/>
      <c r="C32" s="201" t="s">
        <v>186</v>
      </c>
      <c r="D32" s="202"/>
      <c r="E32" s="196" t="s">
        <v>187</v>
      </c>
      <c r="F32" s="197"/>
      <c r="G32" s="128"/>
      <c r="H32" s="129"/>
    </row>
    <row r="33" spans="2:8" ht="35.25" customHeight="1" x14ac:dyDescent="0.25">
      <c r="B33" s="125"/>
      <c r="C33" s="201" t="s">
        <v>188</v>
      </c>
      <c r="D33" s="202"/>
      <c r="E33" s="196" t="s">
        <v>189</v>
      </c>
      <c r="F33" s="197"/>
      <c r="G33" s="128"/>
      <c r="H33" s="129"/>
    </row>
    <row r="34" spans="2:8" ht="59.25" customHeight="1" x14ac:dyDescent="0.25">
      <c r="B34" s="125"/>
      <c r="C34" s="201" t="s">
        <v>190</v>
      </c>
      <c r="D34" s="202"/>
      <c r="E34" s="196" t="s">
        <v>191</v>
      </c>
      <c r="F34" s="197"/>
      <c r="G34" s="128"/>
      <c r="H34" s="129"/>
    </row>
    <row r="35" spans="2:8" ht="29.25" customHeight="1" x14ac:dyDescent="0.25">
      <c r="B35" s="125"/>
      <c r="C35" s="201" t="s">
        <v>29</v>
      </c>
      <c r="D35" s="202"/>
      <c r="E35" s="196" t="s">
        <v>192</v>
      </c>
      <c r="F35" s="197"/>
      <c r="G35" s="128"/>
      <c r="H35" s="129"/>
    </row>
    <row r="36" spans="2:8" ht="82.5" customHeight="1" x14ac:dyDescent="0.25">
      <c r="B36" s="125"/>
      <c r="C36" s="201" t="s">
        <v>194</v>
      </c>
      <c r="D36" s="202"/>
      <c r="E36" s="196" t="s">
        <v>193</v>
      </c>
      <c r="F36" s="197"/>
      <c r="G36" s="128"/>
      <c r="H36" s="129"/>
    </row>
    <row r="37" spans="2:8" ht="46.5" customHeight="1" x14ac:dyDescent="0.25">
      <c r="B37" s="125"/>
      <c r="C37" s="201" t="s">
        <v>39</v>
      </c>
      <c r="D37" s="202"/>
      <c r="E37" s="196" t="s">
        <v>195</v>
      </c>
      <c r="F37" s="197"/>
      <c r="G37" s="128"/>
      <c r="H37" s="129"/>
    </row>
    <row r="38" spans="2:8" ht="6.75" customHeight="1" thickBot="1" x14ac:dyDescent="0.3">
      <c r="B38" s="125"/>
      <c r="C38" s="203"/>
      <c r="D38" s="204"/>
      <c r="E38" s="205"/>
      <c r="F38" s="206"/>
      <c r="G38" s="128"/>
      <c r="H38" s="129"/>
    </row>
    <row r="39" spans="2:8" ht="15.75" thickTop="1" x14ac:dyDescent="0.25">
      <c r="B39" s="125"/>
      <c r="C39" s="126"/>
      <c r="D39" s="126"/>
      <c r="E39" s="127"/>
      <c r="F39" s="127"/>
      <c r="G39" s="128"/>
      <c r="H39" s="129"/>
    </row>
    <row r="40" spans="2:8" ht="21" customHeight="1" x14ac:dyDescent="0.25">
      <c r="B40" s="198" t="s">
        <v>204</v>
      </c>
      <c r="C40" s="199"/>
      <c r="D40" s="199"/>
      <c r="E40" s="199"/>
      <c r="F40" s="199"/>
      <c r="G40" s="199"/>
      <c r="H40" s="200"/>
    </row>
    <row r="41" spans="2:8" ht="20.25" customHeight="1" x14ac:dyDescent="0.25">
      <c r="B41" s="198" t="s">
        <v>205</v>
      </c>
      <c r="C41" s="199"/>
      <c r="D41" s="199"/>
      <c r="E41" s="199"/>
      <c r="F41" s="199"/>
      <c r="G41" s="199"/>
      <c r="H41" s="200"/>
    </row>
    <row r="42" spans="2:8" ht="20.25" customHeight="1" x14ac:dyDescent="0.25">
      <c r="B42" s="198" t="s">
        <v>206</v>
      </c>
      <c r="C42" s="199"/>
      <c r="D42" s="199"/>
      <c r="E42" s="199"/>
      <c r="F42" s="199"/>
      <c r="G42" s="199"/>
      <c r="H42" s="200"/>
    </row>
    <row r="43" spans="2:8" ht="20.25" customHeight="1" x14ac:dyDescent="0.25">
      <c r="B43" s="198" t="s">
        <v>207</v>
      </c>
      <c r="C43" s="199"/>
      <c r="D43" s="199"/>
      <c r="E43" s="199"/>
      <c r="F43" s="199"/>
      <c r="G43" s="199"/>
      <c r="H43" s="200"/>
    </row>
    <row r="44" spans="2:8" x14ac:dyDescent="0.25">
      <c r="B44" s="198" t="s">
        <v>208</v>
      </c>
      <c r="C44" s="199"/>
      <c r="D44" s="199"/>
      <c r="E44" s="199"/>
      <c r="F44" s="199"/>
      <c r="G44" s="199"/>
      <c r="H44" s="200"/>
    </row>
    <row r="45" spans="2:8" ht="15.75" thickBot="1" x14ac:dyDescent="0.3">
      <c r="B45" s="130"/>
      <c r="C45" s="131"/>
      <c r="D45" s="131"/>
      <c r="E45" s="131"/>
      <c r="F45" s="131"/>
      <c r="G45" s="131"/>
      <c r="H45" s="132"/>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7"/>
  <sheetViews>
    <sheetView workbookViewId="0">
      <selection activeCell="D6" sqref="D6"/>
    </sheetView>
  </sheetViews>
  <sheetFormatPr baseColWidth="10" defaultRowHeight="15" x14ac:dyDescent="0.25"/>
  <cols>
    <col min="2" max="2" width="18.42578125" customWidth="1"/>
    <col min="3" max="3" width="17.140625" customWidth="1"/>
    <col min="4" max="4" width="40.5703125" customWidth="1"/>
  </cols>
  <sheetData>
    <row r="3" spans="2:4" x14ac:dyDescent="0.25">
      <c r="B3" s="207" t="s">
        <v>344</v>
      </c>
      <c r="C3" s="207"/>
      <c r="D3" s="207"/>
    </row>
    <row r="4" spans="2:4" x14ac:dyDescent="0.25">
      <c r="B4" s="141" t="s">
        <v>345</v>
      </c>
      <c r="C4" s="141" t="s">
        <v>346</v>
      </c>
      <c r="D4" s="141" t="s">
        <v>347</v>
      </c>
    </row>
    <row r="5" spans="2:4" ht="30" x14ac:dyDescent="0.25">
      <c r="B5" s="167" t="s">
        <v>348</v>
      </c>
      <c r="C5" s="167" t="s">
        <v>349</v>
      </c>
      <c r="D5" s="166" t="s">
        <v>350</v>
      </c>
    </row>
    <row r="6" spans="2:4" x14ac:dyDescent="0.25">
      <c r="B6" s="141"/>
      <c r="C6" s="141"/>
      <c r="D6" s="141"/>
    </row>
    <row r="7" spans="2:4" x14ac:dyDescent="0.25">
      <c r="B7" s="141"/>
      <c r="C7" s="141"/>
      <c r="D7" s="141"/>
    </row>
  </sheetData>
  <mergeCells count="1">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R33"/>
  <sheetViews>
    <sheetView zoomScale="80" zoomScaleNormal="80" workbookViewId="0"/>
  </sheetViews>
  <sheetFormatPr baseColWidth="10" defaultRowHeight="15" x14ac:dyDescent="0.25"/>
  <cols>
    <col min="2" max="2" width="38.42578125" customWidth="1"/>
    <col min="3" max="5" width="42.85546875" customWidth="1"/>
    <col min="6" max="6" width="16.42578125" customWidth="1"/>
    <col min="7" max="8" width="20.7109375" customWidth="1"/>
    <col min="9" max="9" width="56.85546875" customWidth="1"/>
    <col min="10" max="10" width="27.28515625" customWidth="1"/>
    <col min="11" max="11" width="15.5703125" customWidth="1"/>
  </cols>
  <sheetData>
    <row r="2" spans="2:44" ht="41.25" customHeight="1" x14ac:dyDescent="0.25">
      <c r="B2" s="214" t="s">
        <v>287</v>
      </c>
      <c r="C2" s="214"/>
      <c r="D2" s="214"/>
      <c r="E2" s="214"/>
      <c r="F2" s="214"/>
      <c r="G2" s="214"/>
      <c r="H2" s="214"/>
      <c r="I2" s="214"/>
      <c r="J2" s="214"/>
      <c r="K2" s="214"/>
    </row>
    <row r="3" spans="2:44" x14ac:dyDescent="0.25">
      <c r="B3" s="147" t="s">
        <v>247</v>
      </c>
      <c r="C3" s="147" t="s">
        <v>281</v>
      </c>
      <c r="D3" s="147" t="s">
        <v>282</v>
      </c>
      <c r="E3" s="147" t="s">
        <v>272</v>
      </c>
      <c r="F3" s="211" t="s">
        <v>283</v>
      </c>
      <c r="G3" s="212"/>
      <c r="H3" s="213"/>
      <c r="I3" s="147" t="s">
        <v>273</v>
      </c>
      <c r="J3" s="211" t="s">
        <v>270</v>
      </c>
      <c r="K3" s="212"/>
    </row>
    <row r="4" spans="2:44" x14ac:dyDescent="0.25">
      <c r="B4" s="208" t="s">
        <v>234</v>
      </c>
      <c r="C4" s="209"/>
      <c r="D4" s="209"/>
      <c r="E4" s="210"/>
      <c r="F4" s="208" t="s">
        <v>267</v>
      </c>
      <c r="G4" s="209"/>
      <c r="H4" s="209"/>
      <c r="I4" s="210"/>
      <c r="J4" s="146"/>
      <c r="K4" s="146"/>
    </row>
    <row r="5" spans="2:44" x14ac:dyDescent="0.25">
      <c r="B5" s="142" t="s">
        <v>214</v>
      </c>
      <c r="C5" s="142" t="s">
        <v>215</v>
      </c>
      <c r="D5" s="142" t="s">
        <v>242</v>
      </c>
      <c r="E5" s="142" t="s">
        <v>243</v>
      </c>
      <c r="F5" s="142" t="s">
        <v>249</v>
      </c>
      <c r="G5" s="142" t="s">
        <v>250</v>
      </c>
      <c r="H5" s="142" t="s">
        <v>251</v>
      </c>
      <c r="I5" s="142" t="s">
        <v>216</v>
      </c>
      <c r="J5" s="142" t="s">
        <v>258</v>
      </c>
      <c r="K5" s="142" t="s">
        <v>268</v>
      </c>
      <c r="AO5" t="s">
        <v>252</v>
      </c>
      <c r="AR5" t="s">
        <v>217</v>
      </c>
    </row>
    <row r="6" spans="2:44" s="162" customFormat="1" ht="104.25" customHeight="1" x14ac:dyDescent="0.25">
      <c r="B6" s="157" t="s">
        <v>241</v>
      </c>
      <c r="C6" s="158" t="s">
        <v>218</v>
      </c>
      <c r="D6" s="159" t="s">
        <v>274</v>
      </c>
      <c r="E6" s="159" t="s">
        <v>277</v>
      </c>
      <c r="F6" s="160" t="s">
        <v>253</v>
      </c>
      <c r="G6" s="161" t="s">
        <v>288</v>
      </c>
      <c r="H6" s="161" t="s">
        <v>278</v>
      </c>
      <c r="I6" s="161" t="s">
        <v>280</v>
      </c>
      <c r="J6" s="157" t="s">
        <v>259</v>
      </c>
      <c r="K6" s="159">
        <v>84</v>
      </c>
      <c r="AO6" s="162" t="s">
        <v>254</v>
      </c>
      <c r="AR6" s="162" t="s">
        <v>219</v>
      </c>
    </row>
    <row r="7" spans="2:44" s="153" customFormat="1" ht="90" x14ac:dyDescent="0.25">
      <c r="B7" s="149" t="s">
        <v>241</v>
      </c>
      <c r="C7" s="150" t="s">
        <v>231</v>
      </c>
      <c r="D7" s="151" t="s">
        <v>274</v>
      </c>
      <c r="E7" s="149" t="s">
        <v>275</v>
      </c>
      <c r="F7" s="152" t="s">
        <v>254</v>
      </c>
      <c r="G7" s="148" t="s">
        <v>289</v>
      </c>
      <c r="H7" s="148" t="s">
        <v>290</v>
      </c>
      <c r="I7" s="148" t="s">
        <v>279</v>
      </c>
      <c r="J7" s="149" t="s">
        <v>259</v>
      </c>
      <c r="K7" s="151">
        <v>7000</v>
      </c>
      <c r="AR7" s="153" t="s">
        <v>220</v>
      </c>
    </row>
    <row r="8" spans="2:44" s="153" customFormat="1" ht="90" x14ac:dyDescent="0.25">
      <c r="B8" s="149" t="s">
        <v>239</v>
      </c>
      <c r="C8" s="154" t="s">
        <v>217</v>
      </c>
      <c r="D8" s="155" t="s">
        <v>291</v>
      </c>
      <c r="E8" s="149" t="s">
        <v>292</v>
      </c>
      <c r="F8" s="152" t="s">
        <v>253</v>
      </c>
      <c r="G8" s="149" t="s">
        <v>293</v>
      </c>
      <c r="H8" s="148" t="s">
        <v>294</v>
      </c>
      <c r="I8" s="148" t="s">
        <v>295</v>
      </c>
      <c r="J8" s="149" t="s">
        <v>259</v>
      </c>
      <c r="K8" s="151">
        <v>2020</v>
      </c>
      <c r="AR8" s="156" t="s">
        <v>221</v>
      </c>
    </row>
    <row r="9" spans="2:44" s="153" customFormat="1" ht="90" x14ac:dyDescent="0.25">
      <c r="B9" s="149" t="s">
        <v>239</v>
      </c>
      <c r="C9" s="150" t="s">
        <v>217</v>
      </c>
      <c r="D9" s="155" t="s">
        <v>306</v>
      </c>
      <c r="E9" s="149" t="s">
        <v>292</v>
      </c>
      <c r="F9" s="152" t="s">
        <v>254</v>
      </c>
      <c r="G9" s="149" t="s">
        <v>297</v>
      </c>
      <c r="H9" s="148" t="s">
        <v>298</v>
      </c>
      <c r="I9" s="148" t="s">
        <v>299</v>
      </c>
      <c r="J9" s="149" t="s">
        <v>259</v>
      </c>
      <c r="K9" s="151">
        <v>2020</v>
      </c>
      <c r="AO9" s="153" t="s">
        <v>259</v>
      </c>
      <c r="AR9" s="153" t="s">
        <v>222</v>
      </c>
    </row>
    <row r="10" spans="2:44" s="153" customFormat="1" ht="90" x14ac:dyDescent="0.25">
      <c r="B10" s="149" t="s">
        <v>239</v>
      </c>
      <c r="C10" s="150" t="s">
        <v>217</v>
      </c>
      <c r="D10" s="151" t="s">
        <v>303</v>
      </c>
      <c r="E10" s="149" t="s">
        <v>292</v>
      </c>
      <c r="F10" s="152" t="s">
        <v>254</v>
      </c>
      <c r="G10" s="149" t="s">
        <v>297</v>
      </c>
      <c r="H10" s="148" t="s">
        <v>301</v>
      </c>
      <c r="I10" s="148" t="s">
        <v>302</v>
      </c>
      <c r="J10" s="151" t="s">
        <v>259</v>
      </c>
      <c r="K10" s="151">
        <v>928</v>
      </c>
      <c r="AO10" s="153" t="s">
        <v>260</v>
      </c>
      <c r="AR10" s="153" t="s">
        <v>223</v>
      </c>
    </row>
    <row r="11" spans="2:44" s="153" customFormat="1" ht="135" x14ac:dyDescent="0.25">
      <c r="B11" s="149" t="s">
        <v>239</v>
      </c>
      <c r="C11" s="150" t="s">
        <v>217</v>
      </c>
      <c r="D11" s="151" t="s">
        <v>303</v>
      </c>
      <c r="E11" s="149" t="s">
        <v>292</v>
      </c>
      <c r="F11" s="152" t="s">
        <v>254</v>
      </c>
      <c r="G11" s="149" t="s">
        <v>297</v>
      </c>
      <c r="H11" s="148" t="s">
        <v>304</v>
      </c>
      <c r="I11" s="148" t="s">
        <v>305</v>
      </c>
      <c r="J11" s="151" t="s">
        <v>259</v>
      </c>
      <c r="K11" s="151">
        <v>18</v>
      </c>
      <c r="AO11" s="153" t="s">
        <v>261</v>
      </c>
      <c r="AR11" s="153" t="s">
        <v>224</v>
      </c>
    </row>
    <row r="12" spans="2:44" s="162" customFormat="1" ht="75" x14ac:dyDescent="0.25">
      <c r="B12" s="157" t="s">
        <v>239</v>
      </c>
      <c r="C12" s="158" t="s">
        <v>219</v>
      </c>
      <c r="D12" s="163" t="s">
        <v>307</v>
      </c>
      <c r="E12" s="159" t="s">
        <v>308</v>
      </c>
      <c r="F12" s="160" t="s">
        <v>253</v>
      </c>
      <c r="G12" s="161" t="s">
        <v>311</v>
      </c>
      <c r="H12" s="161" t="s">
        <v>312</v>
      </c>
      <c r="I12" s="161" t="s">
        <v>310</v>
      </c>
      <c r="J12" s="157" t="s">
        <v>259</v>
      </c>
      <c r="K12" s="159">
        <v>500</v>
      </c>
      <c r="AO12" s="162" t="s">
        <v>262</v>
      </c>
      <c r="AR12" s="162" t="s">
        <v>225</v>
      </c>
    </row>
    <row r="13" spans="2:44" x14ac:dyDescent="0.25">
      <c r="B13" s="141"/>
      <c r="C13" s="143"/>
      <c r="D13" s="141"/>
      <c r="E13" s="141"/>
      <c r="F13" s="144"/>
      <c r="G13" s="144"/>
      <c r="H13" s="144"/>
      <c r="I13" s="144"/>
      <c r="J13" s="141"/>
      <c r="K13" s="141"/>
      <c r="AO13" t="s">
        <v>263</v>
      </c>
      <c r="AR13" s="140" t="s">
        <v>226</v>
      </c>
    </row>
    <row r="14" spans="2:44" x14ac:dyDescent="0.25">
      <c r="B14" s="141"/>
      <c r="C14" s="143"/>
      <c r="D14" s="141"/>
      <c r="E14" s="141"/>
      <c r="F14" s="144"/>
      <c r="G14" s="144"/>
      <c r="H14" s="144"/>
      <c r="I14" s="144"/>
      <c r="J14" s="141"/>
      <c r="K14" s="141"/>
      <c r="AO14" t="s">
        <v>264</v>
      </c>
      <c r="AR14" t="s">
        <v>227</v>
      </c>
    </row>
    <row r="15" spans="2:44" x14ac:dyDescent="0.25">
      <c r="B15" s="141"/>
      <c r="C15" s="143"/>
      <c r="D15" s="141"/>
      <c r="E15" s="141"/>
      <c r="F15" s="144"/>
      <c r="G15" s="144"/>
      <c r="H15" s="144"/>
      <c r="I15" s="144"/>
      <c r="J15" s="141"/>
      <c r="K15" s="141"/>
      <c r="AO15" t="s">
        <v>265</v>
      </c>
      <c r="AR15" t="s">
        <v>228</v>
      </c>
    </row>
    <row r="16" spans="2:44" x14ac:dyDescent="0.25">
      <c r="B16" s="141"/>
      <c r="C16" s="143"/>
      <c r="D16" s="141"/>
      <c r="E16" s="141"/>
      <c r="F16" s="144"/>
      <c r="G16" s="144"/>
      <c r="H16" s="144"/>
      <c r="I16" s="144"/>
      <c r="J16" s="141"/>
      <c r="K16" s="141"/>
      <c r="AR16" t="s">
        <v>229</v>
      </c>
    </row>
    <row r="17" spans="2:44" x14ac:dyDescent="0.25">
      <c r="B17" s="141"/>
      <c r="C17" s="143"/>
      <c r="D17" s="141"/>
      <c r="E17" s="141"/>
      <c r="F17" s="144"/>
      <c r="G17" s="144"/>
      <c r="H17" s="144"/>
      <c r="I17" s="144"/>
      <c r="J17" s="141"/>
      <c r="K17" s="141"/>
      <c r="AR17" t="s">
        <v>230</v>
      </c>
    </row>
    <row r="18" spans="2:44" x14ac:dyDescent="0.25">
      <c r="B18" s="141"/>
      <c r="C18" s="143"/>
      <c r="D18" s="141"/>
      <c r="E18" s="141"/>
      <c r="F18" s="144"/>
      <c r="G18" s="144"/>
      <c r="H18" s="144"/>
      <c r="I18" s="144"/>
      <c r="J18" s="141"/>
      <c r="K18" s="141"/>
      <c r="AR18" s="140" t="s">
        <v>231</v>
      </c>
    </row>
    <row r="19" spans="2:44" x14ac:dyDescent="0.25">
      <c r="B19" s="141"/>
      <c r="C19" s="143"/>
      <c r="D19" s="141"/>
      <c r="E19" s="141"/>
      <c r="F19" s="144"/>
      <c r="G19" s="144"/>
      <c r="H19" s="144"/>
      <c r="I19" s="144"/>
      <c r="J19" s="141"/>
      <c r="K19" s="141"/>
      <c r="AR19" t="s">
        <v>232</v>
      </c>
    </row>
    <row r="20" spans="2:44" x14ac:dyDescent="0.25">
      <c r="B20" s="141"/>
      <c r="C20" s="143"/>
      <c r="D20" s="141"/>
      <c r="E20" s="141"/>
      <c r="F20" s="144"/>
      <c r="G20" s="144"/>
      <c r="H20" s="144"/>
      <c r="I20" s="144"/>
      <c r="J20" s="141"/>
      <c r="K20" s="141"/>
      <c r="AR20" t="s">
        <v>233</v>
      </c>
    </row>
    <row r="21" spans="2:44" x14ac:dyDescent="0.25">
      <c r="B21" s="141"/>
      <c r="C21" s="143"/>
      <c r="D21" s="141"/>
      <c r="E21" s="141"/>
      <c r="F21" s="144"/>
      <c r="G21" s="144"/>
      <c r="H21" s="144"/>
      <c r="I21" s="144"/>
      <c r="J21" s="141"/>
      <c r="K21" s="141"/>
    </row>
    <row r="22" spans="2:44" x14ac:dyDescent="0.25">
      <c r="B22" s="141"/>
      <c r="C22" s="143"/>
      <c r="D22" s="141"/>
      <c r="E22" s="141"/>
      <c r="F22" s="144"/>
      <c r="G22" s="144"/>
      <c r="H22" s="144"/>
      <c r="I22" s="144"/>
      <c r="J22" s="141"/>
      <c r="K22" s="141"/>
    </row>
    <row r="23" spans="2:44" x14ac:dyDescent="0.25">
      <c r="D23" s="141"/>
      <c r="E23" s="141"/>
      <c r="F23" s="145"/>
      <c r="G23" s="145"/>
      <c r="H23" s="145"/>
      <c r="AR23" t="s">
        <v>235</v>
      </c>
    </row>
    <row r="24" spans="2:44" x14ac:dyDescent="0.25">
      <c r="B24" t="s">
        <v>244</v>
      </c>
      <c r="AR24" t="s">
        <v>236</v>
      </c>
    </row>
    <row r="25" spans="2:44" x14ac:dyDescent="0.25">
      <c r="B25" t="s">
        <v>245</v>
      </c>
      <c r="AR25" t="s">
        <v>237</v>
      </c>
    </row>
    <row r="26" spans="2:44" x14ac:dyDescent="0.25">
      <c r="B26" t="s">
        <v>271</v>
      </c>
      <c r="AR26" t="s">
        <v>238</v>
      </c>
    </row>
    <row r="27" spans="2:44" x14ac:dyDescent="0.25">
      <c r="B27" t="s">
        <v>246</v>
      </c>
      <c r="AR27" t="s">
        <v>239</v>
      </c>
    </row>
    <row r="28" spans="2:44" x14ac:dyDescent="0.25">
      <c r="B28" t="s">
        <v>248</v>
      </c>
      <c r="AR28" t="s">
        <v>240</v>
      </c>
    </row>
    <row r="29" spans="2:44" x14ac:dyDescent="0.25">
      <c r="B29" t="s">
        <v>255</v>
      </c>
      <c r="AR29" t="s">
        <v>241</v>
      </c>
    </row>
    <row r="30" spans="2:44" x14ac:dyDescent="0.25">
      <c r="B30" t="s">
        <v>256</v>
      </c>
    </row>
    <row r="31" spans="2:44" x14ac:dyDescent="0.25">
      <c r="B31" t="s">
        <v>257</v>
      </c>
    </row>
    <row r="32" spans="2:44" x14ac:dyDescent="0.25">
      <c r="B32" t="s">
        <v>266</v>
      </c>
    </row>
    <row r="33" spans="2:2" x14ac:dyDescent="0.25">
      <c r="B33" t="s">
        <v>269</v>
      </c>
    </row>
  </sheetData>
  <mergeCells count="5">
    <mergeCell ref="B4:E4"/>
    <mergeCell ref="F3:H3"/>
    <mergeCell ref="F4:I4"/>
    <mergeCell ref="J3:K3"/>
    <mergeCell ref="B2:K2"/>
  </mergeCells>
  <dataValidations count="8">
    <dataValidation type="list" allowBlank="1" showInputMessage="1" showErrorMessage="1" sqref="B6:B7 B13:B22" xr:uid="{00000000-0002-0000-0200-000000000000}">
      <formula1>$AR$23:$AR$29</formula1>
    </dataValidation>
    <dataValidation type="list" allowBlank="1" showInputMessage="1" showErrorMessage="1" sqref="C6:C7 C13:C22" xr:uid="{00000000-0002-0000-0200-000001000000}">
      <formula1>$AR$5:$AR$20</formula1>
    </dataValidation>
    <dataValidation type="list" allowBlank="1" showInputMessage="1" showErrorMessage="1" sqref="F6:F7 F13:F22" xr:uid="{00000000-0002-0000-0200-000002000000}">
      <formula1>$AO$5:$AO$6</formula1>
    </dataValidation>
    <dataValidation type="list" allowBlank="1" showInputMessage="1" showErrorMessage="1" sqref="J6:J7 J12:J22" xr:uid="{00000000-0002-0000-0200-000003000000}">
      <formula1>$AO$9:$AO$15</formula1>
    </dataValidation>
    <dataValidation type="list" allowBlank="1" showInputMessage="1" showErrorMessage="1" sqref="J8:J11" xr:uid="{00000000-0002-0000-0200-000004000000}">
      <formula1>$AO$10:$AO$16</formula1>
    </dataValidation>
    <dataValidation type="list" allowBlank="1" showInputMessage="1" showErrorMessage="1" sqref="F8:F12" xr:uid="{00000000-0002-0000-0200-000005000000}">
      <formula1>$AO$5:$AO$7</formula1>
    </dataValidation>
    <dataValidation type="list" allowBlank="1" showInputMessage="1" showErrorMessage="1" sqref="B8:C8 C9:C12" xr:uid="{00000000-0002-0000-0200-000006000000}">
      <formula1>$AR$5:$AR$21</formula1>
    </dataValidation>
    <dataValidation type="list" allowBlank="1" showInputMessage="1" showErrorMessage="1" sqref="B8:B12" xr:uid="{00000000-0002-0000-0200-000007000000}">
      <formula1>$AR$24:$AR$30</formula1>
    </dataValidation>
  </dataValidations>
  <pageMargins left="0.7" right="0.7" top="0.75" bottom="0.75" header="0.3" footer="0.3"/>
  <pageSetup paperSize="9" orientation="portrait" horizontalDpi="90" verticalDpi="9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BP72"/>
  <sheetViews>
    <sheetView tabSelected="1" zoomScale="50" zoomScaleNormal="50" workbookViewId="0">
      <selection activeCell="P48" sqref="P48"/>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62" t="s">
        <v>144</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4"/>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7"/>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48" t="s">
        <v>43</v>
      </c>
      <c r="B4" s="249"/>
      <c r="C4" s="255" t="s">
        <v>284</v>
      </c>
      <c r="D4" s="256"/>
      <c r="E4" s="256"/>
      <c r="F4" s="256"/>
      <c r="G4" s="256"/>
      <c r="H4" s="256"/>
      <c r="I4" s="256"/>
      <c r="J4" s="256"/>
      <c r="K4" s="256"/>
      <c r="L4" s="256"/>
      <c r="M4" s="256"/>
      <c r="N4" s="257"/>
      <c r="O4" s="261"/>
      <c r="P4" s="261"/>
      <c r="Q4" s="261"/>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48" t="s">
        <v>130</v>
      </c>
      <c r="B5" s="249"/>
      <c r="C5" s="255" t="s">
        <v>285</v>
      </c>
      <c r="D5" s="256"/>
      <c r="E5" s="256"/>
      <c r="F5" s="256"/>
      <c r="G5" s="256"/>
      <c r="H5" s="256"/>
      <c r="I5" s="256"/>
      <c r="J5" s="256"/>
      <c r="K5" s="256"/>
      <c r="L5" s="256"/>
      <c r="M5" s="256"/>
      <c r="N5" s="257"/>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48" t="s">
        <v>44</v>
      </c>
      <c r="B6" s="249"/>
      <c r="C6" s="258" t="s">
        <v>286</v>
      </c>
      <c r="D6" s="259"/>
      <c r="E6" s="259"/>
      <c r="F6" s="259"/>
      <c r="G6" s="259"/>
      <c r="H6" s="259"/>
      <c r="I6" s="259"/>
      <c r="J6" s="259"/>
      <c r="K6" s="259"/>
      <c r="L6" s="259"/>
      <c r="M6" s="259"/>
      <c r="N6" s="260"/>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68" t="s">
        <v>139</v>
      </c>
      <c r="B7" s="269"/>
      <c r="C7" s="269"/>
      <c r="D7" s="269"/>
      <c r="E7" s="269"/>
      <c r="F7" s="269"/>
      <c r="G7" s="270"/>
      <c r="H7" s="268" t="s">
        <v>140</v>
      </c>
      <c r="I7" s="269"/>
      <c r="J7" s="269"/>
      <c r="K7" s="269"/>
      <c r="L7" s="269"/>
      <c r="M7" s="269"/>
      <c r="N7" s="270"/>
      <c r="O7" s="268" t="s">
        <v>141</v>
      </c>
      <c r="P7" s="269"/>
      <c r="Q7" s="269"/>
      <c r="R7" s="269"/>
      <c r="S7" s="269"/>
      <c r="T7" s="269"/>
      <c r="U7" s="269"/>
      <c r="V7" s="269"/>
      <c r="W7" s="270"/>
      <c r="X7" s="268" t="s">
        <v>142</v>
      </c>
      <c r="Y7" s="269"/>
      <c r="Z7" s="269"/>
      <c r="AA7" s="269"/>
      <c r="AB7" s="269"/>
      <c r="AC7" s="269"/>
      <c r="AD7" s="270"/>
      <c r="AE7" s="268" t="s">
        <v>34</v>
      </c>
      <c r="AF7" s="269"/>
      <c r="AG7" s="269"/>
      <c r="AH7" s="269"/>
      <c r="AI7" s="269"/>
      <c r="AJ7" s="270"/>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50" t="s">
        <v>0</v>
      </c>
      <c r="B8" s="246" t="s">
        <v>2</v>
      </c>
      <c r="C8" s="240" t="s">
        <v>3</v>
      </c>
      <c r="D8" s="240" t="s">
        <v>42</v>
      </c>
      <c r="E8" s="252" t="s">
        <v>1</v>
      </c>
      <c r="F8" s="247" t="s">
        <v>50</v>
      </c>
      <c r="G8" s="240" t="s">
        <v>135</v>
      </c>
      <c r="H8" s="242" t="s">
        <v>33</v>
      </c>
      <c r="I8" s="243" t="s">
        <v>5</v>
      </c>
      <c r="J8" s="247" t="s">
        <v>87</v>
      </c>
      <c r="K8" s="247" t="s">
        <v>92</v>
      </c>
      <c r="L8" s="245" t="s">
        <v>45</v>
      </c>
      <c r="M8" s="243" t="s">
        <v>5</v>
      </c>
      <c r="N8" s="240" t="s">
        <v>48</v>
      </c>
      <c r="O8" s="253" t="s">
        <v>11</v>
      </c>
      <c r="P8" s="241" t="s">
        <v>163</v>
      </c>
      <c r="Q8" s="247" t="s">
        <v>12</v>
      </c>
      <c r="R8" s="241" t="s">
        <v>8</v>
      </c>
      <c r="S8" s="241"/>
      <c r="T8" s="241"/>
      <c r="U8" s="241"/>
      <c r="V8" s="241"/>
      <c r="W8" s="241"/>
      <c r="X8" s="239" t="s">
        <v>138</v>
      </c>
      <c r="Y8" s="239" t="s">
        <v>46</v>
      </c>
      <c r="Z8" s="239" t="s">
        <v>5</v>
      </c>
      <c r="AA8" s="239" t="s">
        <v>47</v>
      </c>
      <c r="AB8" s="239" t="s">
        <v>5</v>
      </c>
      <c r="AC8" s="239" t="s">
        <v>49</v>
      </c>
      <c r="AD8" s="253" t="s">
        <v>29</v>
      </c>
      <c r="AE8" s="241" t="s">
        <v>34</v>
      </c>
      <c r="AF8" s="241" t="s">
        <v>35</v>
      </c>
      <c r="AG8" s="241" t="s">
        <v>36</v>
      </c>
      <c r="AH8" s="241" t="s">
        <v>38</v>
      </c>
      <c r="AI8" s="241" t="s">
        <v>37</v>
      </c>
      <c r="AJ8" s="241"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51"/>
      <c r="B9" s="246"/>
      <c r="C9" s="241"/>
      <c r="D9" s="241"/>
      <c r="E9" s="246"/>
      <c r="F9" s="240"/>
      <c r="G9" s="241"/>
      <c r="H9" s="240"/>
      <c r="I9" s="244"/>
      <c r="J9" s="240"/>
      <c r="K9" s="240"/>
      <c r="L9" s="244"/>
      <c r="M9" s="244"/>
      <c r="N9" s="241"/>
      <c r="O9" s="254"/>
      <c r="P9" s="241"/>
      <c r="Q9" s="240"/>
      <c r="R9" s="7" t="s">
        <v>13</v>
      </c>
      <c r="S9" s="7" t="s">
        <v>17</v>
      </c>
      <c r="T9" s="7" t="s">
        <v>28</v>
      </c>
      <c r="U9" s="7" t="s">
        <v>18</v>
      </c>
      <c r="V9" s="7" t="s">
        <v>21</v>
      </c>
      <c r="W9" s="7" t="s">
        <v>24</v>
      </c>
      <c r="X9" s="239"/>
      <c r="Y9" s="239"/>
      <c r="Z9" s="239"/>
      <c r="AA9" s="239"/>
      <c r="AB9" s="239"/>
      <c r="AC9" s="239"/>
      <c r="AD9" s="254"/>
      <c r="AE9" s="241"/>
      <c r="AF9" s="241"/>
      <c r="AG9" s="241"/>
      <c r="AH9" s="241"/>
      <c r="AI9" s="241"/>
      <c r="AJ9" s="241"/>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24">
        <v>1</v>
      </c>
      <c r="B10" s="215" t="s">
        <v>132</v>
      </c>
      <c r="C10" s="215" t="s">
        <v>288</v>
      </c>
      <c r="D10" s="215" t="s">
        <v>278</v>
      </c>
      <c r="E10" s="227" t="s">
        <v>280</v>
      </c>
      <c r="F10" s="215" t="s">
        <v>123</v>
      </c>
      <c r="G10" s="218">
        <v>84</v>
      </c>
      <c r="H10" s="221" t="str">
        <f>IF(G10&lt;=0,"",IF(G10&lt;=2,"Muy Baja",IF(G10&lt;=24,"Baja",IF(G10&lt;=500,"Media",IF(G10&lt;=5000,"Alta","Muy Alta")))))</f>
        <v>Media</v>
      </c>
      <c r="I10" s="233">
        <f>IF(H10="","",IF(H10="Muy Baja",0.2,IF(H10="Baja",0.4,IF(H10="Media",0.6,IF(H10="Alta",0.8,IF(H10="Muy Alta",1,))))))</f>
        <v>0.6</v>
      </c>
      <c r="J10" s="236" t="s">
        <v>156</v>
      </c>
      <c r="K10" s="233" t="str">
        <f ca="1">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21" t="str">
        <f ca="1">IF(OR(K10='Tabla Impacto'!$C$11,K10='Tabla Impacto'!$D$11),"Leve",IF(OR(K10='Tabla Impacto'!$C$12,K10='Tabla Impacto'!$D$12),"Menor",IF(OR(K10='Tabla Impacto'!$C$13,K10='Tabla Impacto'!$D$13),"Moderado",IF(OR(K10='Tabla Impacto'!$C$14,K10='Tabla Impacto'!$D$14),"Mayor",IF(OR(K10='Tabla Impacto'!$C$15,K10='Tabla Impacto'!$D$15),"Catastrófico","")))))</f>
        <v>Mayor</v>
      </c>
      <c r="M10" s="233">
        <f ca="1">IF(L10="","",IF(L10="Leve",0.2,IF(L10="Menor",0.4,IF(L10="Moderado",0.6,IF(L10="Mayor",0.8,IF(L10="Catastrófico",1,))))))</f>
        <v>0.8</v>
      </c>
      <c r="N10" s="230"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0">
        <v>1</v>
      </c>
      <c r="P10" s="49" t="s">
        <v>319</v>
      </c>
      <c r="Q10" s="51" t="str">
        <f>IF(OR(R10="Preventivo",R10="Detectivo"),"Probabilidad",IF(R10="Correctivo","Impacto",""))</f>
        <v>Probabilidad</v>
      </c>
      <c r="R10" s="52" t="s">
        <v>15</v>
      </c>
      <c r="S10" s="52" t="s">
        <v>9</v>
      </c>
      <c r="T10" s="53" t="str">
        <f>IF(AND(R10="Preventivo",S10="Automático"),"50%",IF(AND(R10="Preventivo",S10="Manual"),"40%",IF(AND(R10="Detectivo",S10="Automático"),"40%",IF(AND(R10="Detectivo",S10="Manual"),"30%",IF(AND(R10="Correctivo",S10="Automático"),"35%",IF(AND(R10="Correctivo",S10="Manual"),"25%",""))))))</f>
        <v>30%</v>
      </c>
      <c r="U10" s="52" t="s">
        <v>19</v>
      </c>
      <c r="V10" s="52" t="s">
        <v>22</v>
      </c>
      <c r="W10" s="52" t="s">
        <v>119</v>
      </c>
      <c r="X10" s="24">
        <f>IFERROR(IF(Q10="Probabilidad",(I10-(+I10*T10)),IF(Q10="Impacto",I10,"")),"")</f>
        <v>0.42</v>
      </c>
      <c r="Y10" s="54" t="str">
        <f>IFERROR(IF(X10="","",IF(X10&lt;=0.2,"Muy Baja",IF(X10&lt;=0.4,"Baja",IF(X10&lt;=0.6,"Media",IF(X10&lt;=0.8,"Alta","Muy Alta"))))),"")</f>
        <v>Media</v>
      </c>
      <c r="Z10" s="55">
        <f>+X10</f>
        <v>0.42</v>
      </c>
      <c r="AA10" s="54" t="str">
        <f ca="1">IFERROR(IF(AB10="","",IF(AB10&lt;=0.2,"Leve",IF(AB10&lt;=0.4,"Menor",IF(AB10&lt;=0.6,"Moderado",IF(AB10&lt;=0.8,"Mayor","Catastrófico"))))),"")</f>
        <v>Mayor</v>
      </c>
      <c r="AB10" s="55">
        <f ca="1">IFERROR(IF(Q10="Impacto",(M10-(+M10*T10)),IF(Q10="Probabilidad",M10,"")),"")</f>
        <v>0.8</v>
      </c>
      <c r="AC10" s="56"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57" t="s">
        <v>136</v>
      </c>
      <c r="AE10" s="58" t="s">
        <v>322</v>
      </c>
      <c r="AF10" s="59" t="s">
        <v>314</v>
      </c>
      <c r="AG10" s="165" t="s">
        <v>340</v>
      </c>
      <c r="AH10" s="165"/>
      <c r="AI10" s="58"/>
      <c r="AJ10" s="48"/>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25"/>
      <c r="B11" s="216"/>
      <c r="C11" s="216"/>
      <c r="D11" s="216"/>
      <c r="E11" s="228"/>
      <c r="F11" s="216"/>
      <c r="G11" s="219"/>
      <c r="H11" s="222"/>
      <c r="I11" s="234"/>
      <c r="J11" s="237"/>
      <c r="K11" s="234">
        <f ca="1">IF(NOT(ISERROR(MATCH(J11,_xlfn.ANCHORARRAY(E22),0))),I24&amp;"Por favor no seleccionar los criterios de impacto",J11)</f>
        <v>0</v>
      </c>
      <c r="L11" s="222"/>
      <c r="M11" s="234"/>
      <c r="N11" s="231"/>
      <c r="O11" s="60">
        <v>2</v>
      </c>
      <c r="P11" s="49" t="s">
        <v>320</v>
      </c>
      <c r="Q11" s="51" t="str">
        <f>IF(OR(R11="Preventivo",R11="Detectivo"),"Probabilidad",IF(R11="Correctivo","Impacto",""))</f>
        <v>Probabilidad</v>
      </c>
      <c r="R11" s="52" t="s">
        <v>14</v>
      </c>
      <c r="S11" s="52" t="s">
        <v>9</v>
      </c>
      <c r="T11" s="53" t="str">
        <f t="shared" ref="T11:T15" si="0">IF(AND(R11="Preventivo",S11="Automático"),"50%",IF(AND(R11="Preventivo",S11="Manual"),"40%",IF(AND(R11="Detectivo",S11="Automático"),"40%",IF(AND(R11="Detectivo",S11="Manual"),"30%",IF(AND(R11="Correctivo",S11="Automático"),"35%",IF(AND(R11="Correctivo",S11="Manual"),"25%",""))))))</f>
        <v>40%</v>
      </c>
      <c r="U11" s="52" t="s">
        <v>19</v>
      </c>
      <c r="V11" s="52" t="s">
        <v>22</v>
      </c>
      <c r="W11" s="52" t="s">
        <v>119</v>
      </c>
      <c r="X11" s="24">
        <f>IFERROR(IF(AND(Q10="Probabilidad",Q11="Probabilidad"),(Z10-(+Z10*T11)),IF(Q11="Probabilidad",(I10-(+I10*T11)),IF(Q11="Impacto",Z10,""))),"")</f>
        <v>0.252</v>
      </c>
      <c r="Y11" s="54" t="str">
        <f t="shared" ref="Y11:Y69" si="1">IFERROR(IF(X11="","",IF(X11&lt;=0.2,"Muy Baja",IF(X11&lt;=0.4,"Baja",IF(X11&lt;=0.6,"Media",IF(X11&lt;=0.8,"Alta","Muy Alta"))))),"")</f>
        <v>Baja</v>
      </c>
      <c r="Z11" s="55">
        <f t="shared" ref="Z11:Z15" si="2">+X11</f>
        <v>0.252</v>
      </c>
      <c r="AA11" s="54" t="str">
        <f t="shared" ref="AA11:AA69" ca="1" si="3">IFERROR(IF(AB11="","",IF(AB11&lt;=0.2,"Leve",IF(AB11&lt;=0.4,"Menor",IF(AB11&lt;=0.6,"Moderado",IF(AB11&lt;=0.8,"Mayor","Catastrófico"))))),"")</f>
        <v>Mayor</v>
      </c>
      <c r="AB11" s="55">
        <f ca="1">IFERROR(IF(AND(Q10="Impacto",Q11="Impacto"),(AB10-(+AB10*T11)),IF(Q11="Impacto",($M$10-(+$M$10*T11)),IF(Q11="Probabilidad",AB10,""))),"")</f>
        <v>0.8</v>
      </c>
      <c r="AC11" s="56"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57"/>
      <c r="AE11" s="58"/>
      <c r="AF11" s="48"/>
      <c r="AG11" s="59"/>
      <c r="AH11" s="59"/>
      <c r="AI11" s="58"/>
      <c r="AJ11" s="4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25"/>
      <c r="B12" s="216"/>
      <c r="C12" s="216"/>
      <c r="D12" s="216"/>
      <c r="E12" s="228"/>
      <c r="F12" s="216"/>
      <c r="G12" s="219"/>
      <c r="H12" s="222"/>
      <c r="I12" s="234"/>
      <c r="J12" s="237"/>
      <c r="K12" s="234">
        <f ca="1">IF(NOT(ISERROR(MATCH(J12,_xlfn.ANCHORARRAY(E23),0))),I25&amp;"Por favor no seleccionar los criterios de impacto",J12)</f>
        <v>0</v>
      </c>
      <c r="L12" s="222"/>
      <c r="M12" s="234"/>
      <c r="N12" s="231"/>
      <c r="O12" s="60">
        <v>3</v>
      </c>
      <c r="P12" s="164" t="s">
        <v>321</v>
      </c>
      <c r="Q12" s="51" t="str">
        <f>IF(OR(R12="Preventivo",R12="Detectivo"),"Probabilidad",IF(R12="Correctivo","Impacto",""))</f>
        <v>Probabilidad</v>
      </c>
      <c r="R12" s="52" t="s">
        <v>14</v>
      </c>
      <c r="S12" s="52" t="s">
        <v>9</v>
      </c>
      <c r="T12" s="53" t="str">
        <f t="shared" si="0"/>
        <v>40%</v>
      </c>
      <c r="U12" s="52" t="s">
        <v>19</v>
      </c>
      <c r="V12" s="52" t="s">
        <v>23</v>
      </c>
      <c r="W12" s="52" t="s">
        <v>119</v>
      </c>
      <c r="X12" s="24">
        <f>IFERROR(IF(AND(Q11="Probabilidad",Q12="Probabilidad"),(Z11-(+Z11*T12)),IF(AND(Q11="Impacto",Q12="Probabilidad"),(Z10-(+Z10*T12)),IF(Q12="Impacto",Z11,""))),"")</f>
        <v>0.1512</v>
      </c>
      <c r="Y12" s="54" t="str">
        <f t="shared" si="1"/>
        <v>Muy Baja</v>
      </c>
      <c r="Z12" s="55">
        <f t="shared" si="2"/>
        <v>0.1512</v>
      </c>
      <c r="AA12" s="54" t="str">
        <f t="shared" ca="1" si="3"/>
        <v>Mayor</v>
      </c>
      <c r="AB12" s="55">
        <f ca="1">IFERROR(IF(AND(Q11="Impacto",Q12="Impacto"),(AB11-(+AB11*T12)),IF(AND(Q11="Probabilidad",Q12="Impacto"),(AB10-(+AB10*T12)),IF(Q12="Probabilidad",AB11,""))),"")</f>
        <v>0.8</v>
      </c>
      <c r="AC12" s="56" t="str">
        <f t="shared" ca="1" si="4"/>
        <v>Alto</v>
      </c>
      <c r="AD12" s="57"/>
      <c r="AE12" s="58"/>
      <c r="AF12" s="48"/>
      <c r="AG12" s="59"/>
      <c r="AH12" s="59"/>
      <c r="AI12" s="58"/>
      <c r="AJ12" s="4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25"/>
      <c r="B13" s="216"/>
      <c r="C13" s="216"/>
      <c r="D13" s="216"/>
      <c r="E13" s="228"/>
      <c r="F13" s="216"/>
      <c r="G13" s="219"/>
      <c r="H13" s="222"/>
      <c r="I13" s="234"/>
      <c r="J13" s="237"/>
      <c r="K13" s="234">
        <f ca="1">IF(NOT(ISERROR(MATCH(J13,_xlfn.ANCHORARRAY(E24),0))),I26&amp;"Por favor no seleccionar los criterios de impacto",J13)</f>
        <v>0</v>
      </c>
      <c r="L13" s="222"/>
      <c r="M13" s="234"/>
      <c r="N13" s="231"/>
      <c r="O13" s="60">
        <v>4</v>
      </c>
      <c r="P13" s="49"/>
      <c r="Q13" s="51" t="str">
        <f t="shared" ref="Q13:Q15" si="5">IF(OR(R13="Preventivo",R13="Detectivo"),"Probabilidad",IF(R13="Correctivo","Impacto",""))</f>
        <v/>
      </c>
      <c r="R13" s="52"/>
      <c r="S13" s="52"/>
      <c r="T13" s="53" t="str">
        <f t="shared" si="0"/>
        <v/>
      </c>
      <c r="U13" s="52"/>
      <c r="V13" s="52"/>
      <c r="W13" s="52"/>
      <c r="X13" s="24" t="str">
        <f t="shared" ref="X13:X15" si="6">IFERROR(IF(AND(Q12="Probabilidad",Q13="Probabilidad"),(Z12-(+Z12*T13)),IF(AND(Q12="Impacto",Q13="Probabilidad"),(Z11-(+Z11*T13)),IF(Q13="Impacto",Z12,""))),"")</f>
        <v/>
      </c>
      <c r="Y13" s="54" t="str">
        <f t="shared" si="1"/>
        <v/>
      </c>
      <c r="Z13" s="55" t="str">
        <f t="shared" si="2"/>
        <v/>
      </c>
      <c r="AA13" s="54" t="str">
        <f t="shared" si="3"/>
        <v/>
      </c>
      <c r="AB13" s="55" t="str">
        <f t="shared" ref="AB13:AB15" si="7">IFERROR(IF(AND(Q12="Impacto",Q13="Impacto"),(AB12-(+AB12*T13)),IF(AND(Q12="Probabilidad",Q13="Impacto"),(AB11-(+AB11*T13)),IF(Q13="Probabilidad",AB12,""))),"")</f>
        <v/>
      </c>
      <c r="AC13" s="56"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57"/>
      <c r="AE13" s="58"/>
      <c r="AF13" s="48"/>
      <c r="AG13" s="59"/>
      <c r="AH13" s="59"/>
      <c r="AI13" s="58"/>
      <c r="AJ13" s="4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25"/>
      <c r="B14" s="216"/>
      <c r="C14" s="216"/>
      <c r="D14" s="216"/>
      <c r="E14" s="228"/>
      <c r="F14" s="216"/>
      <c r="G14" s="219"/>
      <c r="H14" s="222"/>
      <c r="I14" s="234"/>
      <c r="J14" s="237"/>
      <c r="K14" s="234">
        <f ca="1">IF(NOT(ISERROR(MATCH(J14,_xlfn.ANCHORARRAY(E25),0))),I27&amp;"Por favor no seleccionar los criterios de impacto",J14)</f>
        <v>0</v>
      </c>
      <c r="L14" s="222"/>
      <c r="M14" s="234"/>
      <c r="N14" s="231"/>
      <c r="O14" s="60">
        <v>5</v>
      </c>
      <c r="P14" s="49"/>
      <c r="Q14" s="51" t="str">
        <f t="shared" si="5"/>
        <v/>
      </c>
      <c r="R14" s="52"/>
      <c r="S14" s="52"/>
      <c r="T14" s="53" t="str">
        <f t="shared" si="0"/>
        <v/>
      </c>
      <c r="U14" s="52"/>
      <c r="V14" s="52"/>
      <c r="W14" s="52"/>
      <c r="X14" s="24" t="str">
        <f t="shared" si="6"/>
        <v/>
      </c>
      <c r="Y14" s="54" t="str">
        <f t="shared" si="1"/>
        <v/>
      </c>
      <c r="Z14" s="55" t="str">
        <f t="shared" si="2"/>
        <v/>
      </c>
      <c r="AA14" s="54" t="str">
        <f t="shared" si="3"/>
        <v/>
      </c>
      <c r="AB14" s="55" t="str">
        <f t="shared" si="7"/>
        <v/>
      </c>
      <c r="AC14" s="56" t="str">
        <f t="shared" si="4"/>
        <v/>
      </c>
      <c r="AD14" s="57"/>
      <c r="AE14" s="58"/>
      <c r="AF14" s="48"/>
      <c r="AG14" s="59"/>
      <c r="AH14" s="59"/>
      <c r="AI14" s="58"/>
      <c r="AJ14" s="4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26"/>
      <c r="B15" s="217"/>
      <c r="C15" s="217"/>
      <c r="D15" s="217"/>
      <c r="E15" s="229"/>
      <c r="F15" s="217"/>
      <c r="G15" s="220"/>
      <c r="H15" s="223"/>
      <c r="I15" s="235"/>
      <c r="J15" s="238"/>
      <c r="K15" s="235">
        <f ca="1">IF(NOT(ISERROR(MATCH(J15,_xlfn.ANCHORARRAY(E26),0))),I28&amp;"Por favor no seleccionar los criterios de impacto",J15)</f>
        <v>0</v>
      </c>
      <c r="L15" s="223"/>
      <c r="M15" s="235"/>
      <c r="N15" s="232"/>
      <c r="O15" s="60">
        <v>6</v>
      </c>
      <c r="P15" s="49"/>
      <c r="Q15" s="51" t="str">
        <f t="shared" si="5"/>
        <v/>
      </c>
      <c r="R15" s="52"/>
      <c r="S15" s="52"/>
      <c r="T15" s="53" t="str">
        <f t="shared" si="0"/>
        <v/>
      </c>
      <c r="U15" s="52"/>
      <c r="V15" s="52"/>
      <c r="W15" s="52"/>
      <c r="X15" s="24" t="str">
        <f t="shared" si="6"/>
        <v/>
      </c>
      <c r="Y15" s="54" t="str">
        <f t="shared" si="1"/>
        <v/>
      </c>
      <c r="Z15" s="55" t="str">
        <f t="shared" si="2"/>
        <v/>
      </c>
      <c r="AA15" s="54" t="str">
        <f t="shared" si="3"/>
        <v/>
      </c>
      <c r="AB15" s="55" t="str">
        <f t="shared" si="7"/>
        <v/>
      </c>
      <c r="AC15" s="56" t="str">
        <f t="shared" si="4"/>
        <v/>
      </c>
      <c r="AD15" s="57"/>
      <c r="AE15" s="58"/>
      <c r="AF15" s="48"/>
      <c r="AG15" s="59"/>
      <c r="AH15" s="59"/>
      <c r="AI15" s="58"/>
      <c r="AJ15" s="4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24">
        <v>2</v>
      </c>
      <c r="B16" s="215" t="s">
        <v>134</v>
      </c>
      <c r="C16" s="215" t="s">
        <v>289</v>
      </c>
      <c r="D16" s="215" t="s">
        <v>276</v>
      </c>
      <c r="E16" s="227" t="s">
        <v>279</v>
      </c>
      <c r="F16" s="215" t="s">
        <v>123</v>
      </c>
      <c r="G16" s="218">
        <v>7000</v>
      </c>
      <c r="H16" s="221" t="str">
        <f>IF(G16&lt;=0,"",IF(G16&lt;=2,"Muy Baja",IF(G16&lt;=24,"Baja",IF(G16&lt;=500,"Media",IF(G16&lt;=5000,"Alta","Muy Alta")))))</f>
        <v>Muy Alta</v>
      </c>
      <c r="I16" s="233">
        <f>IF(H16="","",IF(H16="Muy Baja",0.2,IF(H16="Baja",0.4,IF(H16="Media",0.6,IF(H16="Alta",0.8,IF(H16="Muy Alta",1,))))))</f>
        <v>1</v>
      </c>
      <c r="J16" s="236" t="s">
        <v>146</v>
      </c>
      <c r="K16" s="233" t="str">
        <f ca="1">IF(NOT(ISERROR(MATCH(J16,'Tabla Impacto'!$B$221:$B$223,0))),'Tabla Impacto'!$F$223&amp;"Por favor no seleccionar los criterios de impacto(Afectación Económica o presupuestal y Pérdida Reputacional)",J16)</f>
        <v xml:space="preserve">     Afectación menor a 10 SMLMV .</v>
      </c>
      <c r="L16" s="221" t="str">
        <f ca="1">IF(OR(K16='Tabla Impacto'!$C$11,K16='Tabla Impacto'!$D$11),"Leve",IF(OR(K16='Tabla Impacto'!$C$12,K16='Tabla Impacto'!$D$12),"Menor",IF(OR(K16='Tabla Impacto'!$C$13,K16='Tabla Impacto'!$D$13),"Moderado",IF(OR(K16='Tabla Impacto'!$C$14,K16='Tabla Impacto'!$D$14),"Mayor",IF(OR(K16='Tabla Impacto'!$C$15,K16='Tabla Impacto'!$D$15),"Catastrófico","")))))</f>
        <v>Leve</v>
      </c>
      <c r="M16" s="233">
        <f ca="1">IF(L16="","",IF(L16="Leve",0.2,IF(L16="Menor",0.4,IF(L16="Moderado",0.6,IF(L16="Mayor",0.8,IF(L16="Catastrófico",1,))))))</f>
        <v>0.2</v>
      </c>
      <c r="N16" s="230"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0">
        <v>1</v>
      </c>
      <c r="P16" s="49" t="s">
        <v>323</v>
      </c>
      <c r="Q16" s="51" t="str">
        <f>IF(OR(R16="Preventivo",R16="Detectivo"),"Probabilidad",IF(R16="Correctivo","Impacto",""))</f>
        <v>Probabilidad</v>
      </c>
      <c r="R16" s="52" t="s">
        <v>14</v>
      </c>
      <c r="S16" s="52" t="s">
        <v>9</v>
      </c>
      <c r="T16" s="53" t="str">
        <f>IF(AND(R16="Preventivo",S16="Automático"),"50%",IF(AND(R16="Preventivo",S16="Manual"),"40%",IF(AND(R16="Detectivo",S16="Automático"),"40%",IF(AND(R16="Detectivo",S16="Manual"),"30%",IF(AND(R16="Correctivo",S16="Automático"),"35%",IF(AND(R16="Correctivo",S16="Manual"),"25%",""))))))</f>
        <v>40%</v>
      </c>
      <c r="U16" s="52" t="s">
        <v>19</v>
      </c>
      <c r="V16" s="52" t="s">
        <v>22</v>
      </c>
      <c r="W16" s="52" t="s">
        <v>119</v>
      </c>
      <c r="X16" s="24">
        <f>IFERROR(IF(Q16="Probabilidad",(I16-(+I16*T16)),IF(Q16="Impacto",I16,"")),"")</f>
        <v>0.6</v>
      </c>
      <c r="Y16" s="54" t="str">
        <f>IFERROR(IF(X16="","",IF(X16&lt;=0.2,"Muy Baja",IF(X16&lt;=0.4,"Baja",IF(X16&lt;=0.6,"Media",IF(X16&lt;=0.8,"Alta","Muy Alta"))))),"")</f>
        <v>Media</v>
      </c>
      <c r="Z16" s="55">
        <f>+X16</f>
        <v>0.6</v>
      </c>
      <c r="AA16" s="54" t="str">
        <f ca="1">IFERROR(IF(AB16="","",IF(AB16&lt;=0.2,"Leve",IF(AB16&lt;=0.4,"Menor",IF(AB16&lt;=0.6,"Moderado",IF(AB16&lt;=0.8,"Mayor","Catastrófico"))))),"")</f>
        <v>Leve</v>
      </c>
      <c r="AB16" s="55">
        <f ca="1">IFERROR(IF(Q16="Impacto",(M16-(+M16*T16)),IF(Q16="Probabilidad",M16,"")),"")</f>
        <v>0.2</v>
      </c>
      <c r="AC16" s="56"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57" t="s">
        <v>136</v>
      </c>
      <c r="AE16" s="58" t="s">
        <v>325</v>
      </c>
      <c r="AF16" s="48" t="s">
        <v>316</v>
      </c>
      <c r="AG16" s="59" t="s">
        <v>317</v>
      </c>
      <c r="AH16" s="59"/>
      <c r="AI16" s="58"/>
      <c r="AJ16" s="4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25"/>
      <c r="B17" s="216"/>
      <c r="C17" s="216"/>
      <c r="D17" s="216"/>
      <c r="E17" s="228"/>
      <c r="F17" s="216"/>
      <c r="G17" s="219"/>
      <c r="H17" s="222"/>
      <c r="I17" s="234"/>
      <c r="J17" s="237"/>
      <c r="K17" s="234">
        <f ca="1">IF(NOT(ISERROR(MATCH(J17,_xlfn.ANCHORARRAY(E28),0))),I30&amp;"Por favor no seleccionar los criterios de impacto",J17)</f>
        <v>0</v>
      </c>
      <c r="L17" s="222"/>
      <c r="M17" s="234"/>
      <c r="N17" s="231"/>
      <c r="O17" s="60">
        <v>2</v>
      </c>
      <c r="P17" s="49" t="s">
        <v>351</v>
      </c>
      <c r="Q17" s="51" t="str">
        <f>IF(OR(R17="Preventivo",R17="Detectivo"),"Probabilidad",IF(R17="Correctivo","Impacto",""))</f>
        <v>Probabilidad</v>
      </c>
      <c r="R17" s="52" t="s">
        <v>15</v>
      </c>
      <c r="S17" s="52" t="s">
        <v>9</v>
      </c>
      <c r="T17" s="53" t="str">
        <f t="shared" ref="T17:T21" si="8">IF(AND(R17="Preventivo",S17="Automático"),"50%",IF(AND(R17="Preventivo",S17="Manual"),"40%",IF(AND(R17="Detectivo",S17="Automático"),"40%",IF(AND(R17="Detectivo",S17="Manual"),"30%",IF(AND(R17="Correctivo",S17="Automático"),"35%",IF(AND(R17="Correctivo",S17="Manual"),"25%",""))))))</f>
        <v>30%</v>
      </c>
      <c r="U17" s="52" t="s">
        <v>19</v>
      </c>
      <c r="V17" s="52" t="s">
        <v>22</v>
      </c>
      <c r="W17" s="52" t="s">
        <v>119</v>
      </c>
      <c r="X17" s="24">
        <f>IFERROR(IF(AND(Q16="Probabilidad",Q17="Probabilidad"),(Z16-(+Z16*T17)),IF(Q17="Probabilidad",(I16-(+I16*T17)),IF(Q17="Impacto",Z16,""))),"")</f>
        <v>0.42</v>
      </c>
      <c r="Y17" s="54" t="str">
        <f t="shared" si="1"/>
        <v>Media</v>
      </c>
      <c r="Z17" s="55">
        <f t="shared" ref="Z17:Z21" si="9">+X17</f>
        <v>0.42</v>
      </c>
      <c r="AA17" s="54" t="str">
        <f t="shared" ca="1" si="3"/>
        <v>Mayor</v>
      </c>
      <c r="AB17" s="55">
        <f ca="1">IFERROR(IF(AND(Q16="Impacto",Q17="Impacto"),(AB10-(+AB10*T17)),IF(Q17="Impacto",($M$16-(+$M$16*T17)),IF(Q17="Probabilidad",AB10,""))),"")</f>
        <v>0.8</v>
      </c>
      <c r="AC17" s="56"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57"/>
      <c r="AE17" s="58"/>
      <c r="AF17" s="48"/>
      <c r="AG17" s="59"/>
      <c r="AH17" s="59"/>
      <c r="AI17" s="58"/>
      <c r="AJ17" s="4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25"/>
      <c r="B18" s="216"/>
      <c r="C18" s="216"/>
      <c r="D18" s="216"/>
      <c r="E18" s="228"/>
      <c r="F18" s="216"/>
      <c r="G18" s="219"/>
      <c r="H18" s="222"/>
      <c r="I18" s="234"/>
      <c r="J18" s="237"/>
      <c r="K18" s="234">
        <f ca="1">IF(NOT(ISERROR(MATCH(J18,_xlfn.ANCHORARRAY(E29),0))),I31&amp;"Por favor no seleccionar los criterios de impacto",J18)</f>
        <v>0</v>
      </c>
      <c r="L18" s="222"/>
      <c r="M18" s="234"/>
      <c r="N18" s="231"/>
      <c r="O18" s="60">
        <v>3</v>
      </c>
      <c r="P18" s="164" t="s">
        <v>324</v>
      </c>
      <c r="Q18" s="51" t="str">
        <f>IF(OR(R18="Preventivo",R18="Detectivo"),"Probabilidad",IF(R18="Correctivo","Impacto",""))</f>
        <v>Probabilidad</v>
      </c>
      <c r="R18" s="52" t="s">
        <v>15</v>
      </c>
      <c r="S18" s="52" t="s">
        <v>9</v>
      </c>
      <c r="T18" s="53" t="str">
        <f t="shared" si="8"/>
        <v>30%</v>
      </c>
      <c r="U18" s="52" t="s">
        <v>19</v>
      </c>
      <c r="V18" s="52" t="s">
        <v>22</v>
      </c>
      <c r="W18" s="52" t="s">
        <v>119</v>
      </c>
      <c r="X18" s="24">
        <f>IFERROR(IF(AND(Q17="Probabilidad",Q18="Probabilidad"),(Z17-(+Z17*T18)),IF(AND(Q17="Impacto",Q18="Probabilidad"),(Z16-(+Z16*T18)),IF(Q18="Impacto",Z17,""))),"")</f>
        <v>0.29399999999999998</v>
      </c>
      <c r="Y18" s="54" t="str">
        <f t="shared" si="1"/>
        <v>Baja</v>
      </c>
      <c r="Z18" s="55">
        <f t="shared" si="9"/>
        <v>0.29399999999999998</v>
      </c>
      <c r="AA18" s="54" t="str">
        <f t="shared" ca="1" si="3"/>
        <v>Mayor</v>
      </c>
      <c r="AB18" s="55">
        <f ca="1">IFERROR(IF(AND(Q17="Impacto",Q18="Impacto"),(AB17-(+AB17*T18)),IF(AND(Q17="Probabilidad",Q18="Impacto"),(AB16-(+AB16*T18)),IF(Q18="Probabilidad",AB17,""))),"")</f>
        <v>0.8</v>
      </c>
      <c r="AC18" s="56" t="str">
        <f t="shared" ca="1" si="10"/>
        <v>Alto</v>
      </c>
      <c r="AD18" s="57"/>
      <c r="AE18" s="58"/>
      <c r="AF18" s="48"/>
      <c r="AG18" s="59"/>
      <c r="AH18" s="59"/>
      <c r="AI18" s="58"/>
      <c r="AJ18" s="4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25"/>
      <c r="B19" s="216"/>
      <c r="C19" s="216"/>
      <c r="D19" s="216"/>
      <c r="E19" s="228"/>
      <c r="F19" s="216"/>
      <c r="G19" s="219"/>
      <c r="H19" s="222"/>
      <c r="I19" s="234"/>
      <c r="J19" s="237"/>
      <c r="K19" s="234">
        <f ca="1">IF(NOT(ISERROR(MATCH(J19,_xlfn.ANCHORARRAY(E30),0))),I32&amp;"Por favor no seleccionar los criterios de impacto",J19)</f>
        <v>0</v>
      </c>
      <c r="L19" s="222"/>
      <c r="M19" s="234"/>
      <c r="N19" s="231"/>
      <c r="O19" s="60">
        <v>4</v>
      </c>
      <c r="P19" s="49"/>
      <c r="Q19" s="51" t="str">
        <f t="shared" ref="Q19:Q21" si="11">IF(OR(R19="Preventivo",R19="Detectivo"),"Probabilidad",IF(R19="Correctivo","Impacto",""))</f>
        <v/>
      </c>
      <c r="R19" s="52"/>
      <c r="S19" s="52"/>
      <c r="T19" s="53" t="str">
        <f t="shared" si="8"/>
        <v/>
      </c>
      <c r="U19" s="52"/>
      <c r="V19" s="52"/>
      <c r="W19" s="52"/>
      <c r="X19" s="24" t="str">
        <f t="shared" ref="X19:X21" si="12">IFERROR(IF(AND(Q18="Probabilidad",Q19="Probabilidad"),(Z18-(+Z18*T19)),IF(AND(Q18="Impacto",Q19="Probabilidad"),(Z17-(+Z17*T19)),IF(Q19="Impacto",Z18,""))),"")</f>
        <v/>
      </c>
      <c r="Y19" s="54" t="str">
        <f t="shared" si="1"/>
        <v/>
      </c>
      <c r="Z19" s="55" t="str">
        <f t="shared" si="9"/>
        <v/>
      </c>
      <c r="AA19" s="54" t="str">
        <f t="shared" si="3"/>
        <v/>
      </c>
      <c r="AB19" s="55" t="str">
        <f t="shared" ref="AB19:AB21" si="13">IFERROR(IF(AND(Q18="Impacto",Q19="Impacto"),(AB18-(+AB18*T19)),IF(AND(Q18="Probabilidad",Q19="Impacto"),(AB17-(+AB17*T19)),IF(Q19="Probabilidad",AB18,""))),"")</f>
        <v/>
      </c>
      <c r="AC19" s="56"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7"/>
      <c r="AE19" s="58"/>
      <c r="AF19" s="48"/>
      <c r="AG19" s="59"/>
      <c r="AH19" s="59"/>
      <c r="AI19" s="58"/>
      <c r="AJ19" s="4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25"/>
      <c r="B20" s="216"/>
      <c r="C20" s="216"/>
      <c r="D20" s="216"/>
      <c r="E20" s="228"/>
      <c r="F20" s="216"/>
      <c r="G20" s="219"/>
      <c r="H20" s="222"/>
      <c r="I20" s="234"/>
      <c r="J20" s="237"/>
      <c r="K20" s="234">
        <f ca="1">IF(NOT(ISERROR(MATCH(J20,_xlfn.ANCHORARRAY(E31),0))),I33&amp;"Por favor no seleccionar los criterios de impacto",J20)</f>
        <v>0</v>
      </c>
      <c r="L20" s="222"/>
      <c r="M20" s="234"/>
      <c r="N20" s="231"/>
      <c r="O20" s="60">
        <v>5</v>
      </c>
      <c r="P20" s="49"/>
      <c r="Q20" s="51" t="str">
        <f t="shared" si="11"/>
        <v/>
      </c>
      <c r="R20" s="52"/>
      <c r="S20" s="52"/>
      <c r="T20" s="53" t="str">
        <f t="shared" si="8"/>
        <v/>
      </c>
      <c r="U20" s="52"/>
      <c r="V20" s="52"/>
      <c r="W20" s="52"/>
      <c r="X20" s="24" t="str">
        <f t="shared" si="12"/>
        <v/>
      </c>
      <c r="Y20" s="54" t="str">
        <f t="shared" si="1"/>
        <v/>
      </c>
      <c r="Z20" s="55" t="str">
        <f t="shared" si="9"/>
        <v/>
      </c>
      <c r="AA20" s="54" t="str">
        <f t="shared" si="3"/>
        <v/>
      </c>
      <c r="AB20" s="55" t="str">
        <f t="shared" si="13"/>
        <v/>
      </c>
      <c r="AC20" s="56"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7"/>
      <c r="AE20" s="58"/>
      <c r="AF20" s="48"/>
      <c r="AG20" s="59"/>
      <c r="AH20" s="59"/>
      <c r="AI20" s="58"/>
      <c r="AJ20" s="4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26"/>
      <c r="B21" s="217"/>
      <c r="C21" s="217"/>
      <c r="D21" s="217"/>
      <c r="E21" s="229"/>
      <c r="F21" s="217"/>
      <c r="G21" s="220"/>
      <c r="H21" s="223"/>
      <c r="I21" s="235"/>
      <c r="J21" s="238"/>
      <c r="K21" s="235">
        <f ca="1">IF(NOT(ISERROR(MATCH(J21,_xlfn.ANCHORARRAY(E32),0))),I34&amp;"Por favor no seleccionar los criterios de impacto",J21)</f>
        <v>0</v>
      </c>
      <c r="L21" s="223"/>
      <c r="M21" s="235"/>
      <c r="N21" s="232"/>
      <c r="O21" s="60">
        <v>6</v>
      </c>
      <c r="P21" s="49"/>
      <c r="Q21" s="51" t="str">
        <f t="shared" si="11"/>
        <v/>
      </c>
      <c r="R21" s="52"/>
      <c r="S21" s="52"/>
      <c r="T21" s="53" t="str">
        <f t="shared" si="8"/>
        <v/>
      </c>
      <c r="U21" s="52"/>
      <c r="V21" s="52"/>
      <c r="W21" s="52"/>
      <c r="X21" s="24" t="str">
        <f t="shared" si="12"/>
        <v/>
      </c>
      <c r="Y21" s="54" t="str">
        <f t="shared" si="1"/>
        <v/>
      </c>
      <c r="Z21" s="55" t="str">
        <f t="shared" si="9"/>
        <v/>
      </c>
      <c r="AA21" s="54" t="str">
        <f t="shared" si="3"/>
        <v/>
      </c>
      <c r="AB21" s="55" t="str">
        <f t="shared" si="13"/>
        <v/>
      </c>
      <c r="AC21" s="56" t="str">
        <f t="shared" si="14"/>
        <v/>
      </c>
      <c r="AD21" s="57"/>
      <c r="AE21" s="58"/>
      <c r="AF21" s="48"/>
      <c r="AG21" s="59"/>
      <c r="AH21" s="59"/>
      <c r="AI21" s="58"/>
      <c r="AJ21" s="4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24">
        <v>3</v>
      </c>
      <c r="B22" s="215" t="s">
        <v>132</v>
      </c>
      <c r="C22" s="215" t="s">
        <v>296</v>
      </c>
      <c r="D22" s="215" t="s">
        <v>294</v>
      </c>
      <c r="E22" s="227" t="s">
        <v>295</v>
      </c>
      <c r="F22" s="215" t="s">
        <v>123</v>
      </c>
      <c r="G22" s="218">
        <v>2020</v>
      </c>
      <c r="H22" s="221" t="str">
        <f>IF(G22&lt;=0,"",IF(G22&lt;=2,"Muy Baja",IF(G22&lt;=24,"Baja",IF(G22&lt;=500,"Media",IF(G22&lt;=5000,"Alta","Muy Alta")))))</f>
        <v>Alta</v>
      </c>
      <c r="I22" s="233">
        <f>IF(H22="","",IF(H22="Muy Baja",0.2,IF(H22="Baja",0.4,IF(H22="Media",0.6,IF(H22="Alta",0.8,IF(H22="Muy Alta",1,))))))</f>
        <v>0.8</v>
      </c>
      <c r="J22" s="236" t="s">
        <v>156</v>
      </c>
      <c r="K22" s="233" t="str">
        <f ca="1">IF(NOT(ISERROR(MATCH(J22,'Tabla Impacto'!$B$221:$B$223,0))),'Tabla Impacto'!$F$223&amp;"Por favor no seleccionar los criterios de impacto(Afectación Económica o presupuestal y Pérdida Reputacional)",J22)</f>
        <v xml:space="preserve">     El riesgo afecta la imagen de de la entidad con efecto publicitario sostenido a nivel de sector administrativo, nivel departamental o municipal</v>
      </c>
      <c r="L22" s="221" t="str">
        <f ca="1">IF(OR(K22='Tabla Impacto'!$C$11,K22='Tabla Impacto'!$D$11),"Leve",IF(OR(K22='Tabla Impacto'!$C$12,K22='Tabla Impacto'!$D$12),"Menor",IF(OR(K22='Tabla Impacto'!$C$13,K22='Tabla Impacto'!$D$13),"Moderado",IF(OR(K22='Tabla Impacto'!$C$14,K22='Tabla Impacto'!$D$14),"Mayor",IF(OR(K22='Tabla Impacto'!$C$15,K22='Tabla Impacto'!$D$15),"Catastrófico","")))))</f>
        <v>Mayor</v>
      </c>
      <c r="M22" s="233">
        <f ca="1">IF(L22="","",IF(L22="Leve",0.2,IF(L22="Menor",0.4,IF(L22="Moderado",0.6,IF(L22="Mayor",0.8,IF(L22="Catastrófico",1,))))))</f>
        <v>0.8</v>
      </c>
      <c r="N22" s="230"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60">
        <v>1</v>
      </c>
      <c r="P22" s="49" t="s">
        <v>326</v>
      </c>
      <c r="Q22" s="51" t="str">
        <f>IF(OR(R22="Preventivo",R22="Detectivo"),"Probabilidad",IF(R22="Correctivo","Impacto",""))</f>
        <v>Probabilidad</v>
      </c>
      <c r="R22" s="52" t="s">
        <v>14</v>
      </c>
      <c r="S22" s="52" t="s">
        <v>9</v>
      </c>
      <c r="T22" s="53" t="str">
        <f>IF(AND(R22="Preventivo",S22="Automático"),"50%",IF(AND(R22="Preventivo",S22="Manual"),"40%",IF(AND(R22="Detectivo",S22="Automático"),"40%",IF(AND(R22="Detectivo",S22="Manual"),"30%",IF(AND(R22="Correctivo",S22="Automático"),"35%",IF(AND(R22="Correctivo",S22="Manual"),"25%",""))))))</f>
        <v>40%</v>
      </c>
      <c r="U22" s="52" t="s">
        <v>19</v>
      </c>
      <c r="V22" s="52" t="s">
        <v>22</v>
      </c>
      <c r="W22" s="52" t="s">
        <v>119</v>
      </c>
      <c r="X22" s="24">
        <f>IFERROR(IF(Q22="Probabilidad",(I22-(+I22*T22)),IF(Q22="Impacto",I22,"")),"")</f>
        <v>0.48</v>
      </c>
      <c r="Y22" s="54" t="str">
        <f>IFERROR(IF(X22="","",IF(X22&lt;=0.2,"Muy Baja",IF(X22&lt;=0.4,"Baja",IF(X22&lt;=0.6,"Media",IF(X22&lt;=0.8,"Alta","Muy Alta"))))),"")</f>
        <v>Media</v>
      </c>
      <c r="Z22" s="55">
        <f>+X22</f>
        <v>0.48</v>
      </c>
      <c r="AA22" s="54" t="str">
        <f ca="1">IFERROR(IF(AB22="","",IF(AB22&lt;=0.2,"Leve",IF(AB22&lt;=0.4,"Menor",IF(AB22&lt;=0.6,"Moderado",IF(AB22&lt;=0.8,"Mayor","Catastrófico"))))),"")</f>
        <v>Mayor</v>
      </c>
      <c r="AB22" s="55">
        <f ca="1">IFERROR(IF(Q22="Impacto",(M22-(+M22*T22)),IF(Q22="Probabilidad",M22,"")),"")</f>
        <v>0.8</v>
      </c>
      <c r="AC22" s="56"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57" t="s">
        <v>136</v>
      </c>
      <c r="AE22" s="58" t="s">
        <v>328</v>
      </c>
      <c r="AF22" s="48" t="s">
        <v>318</v>
      </c>
      <c r="AG22" s="165" t="s">
        <v>340</v>
      </c>
      <c r="AH22" s="59"/>
      <c r="AI22" s="58"/>
      <c r="AJ22" s="4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25"/>
      <c r="B23" s="216"/>
      <c r="C23" s="216"/>
      <c r="D23" s="216"/>
      <c r="E23" s="228"/>
      <c r="F23" s="216"/>
      <c r="G23" s="219"/>
      <c r="H23" s="222"/>
      <c r="I23" s="234"/>
      <c r="J23" s="237"/>
      <c r="K23" s="234">
        <f t="shared" ref="K23:K27" ca="1" si="15">IF(NOT(ISERROR(MATCH(J23,_xlfn.ANCHORARRAY(E34),0))),I36&amp;"Por favor no seleccionar los criterios de impacto",J23)</f>
        <v>0</v>
      </c>
      <c r="L23" s="222"/>
      <c r="M23" s="234"/>
      <c r="N23" s="231"/>
      <c r="O23" s="60">
        <v>2</v>
      </c>
      <c r="P23" s="49" t="s">
        <v>327</v>
      </c>
      <c r="Q23" s="51" t="str">
        <f>IF(OR(R23="Preventivo",R23="Detectivo"),"Probabilidad",IF(R23="Correctivo","Impacto",""))</f>
        <v>Probabilidad</v>
      </c>
      <c r="R23" s="52" t="s">
        <v>14</v>
      </c>
      <c r="S23" s="52" t="s">
        <v>9</v>
      </c>
      <c r="T23" s="53" t="str">
        <f t="shared" ref="T23:T27" si="16">IF(AND(R23="Preventivo",S23="Automático"),"50%",IF(AND(R23="Preventivo",S23="Manual"),"40%",IF(AND(R23="Detectivo",S23="Automático"),"40%",IF(AND(R23="Detectivo",S23="Manual"),"30%",IF(AND(R23="Correctivo",S23="Automático"),"35%",IF(AND(R23="Correctivo",S23="Manual"),"25%",""))))))</f>
        <v>40%</v>
      </c>
      <c r="U23" s="52" t="s">
        <v>19</v>
      </c>
      <c r="V23" s="52" t="s">
        <v>22</v>
      </c>
      <c r="W23" s="52" t="s">
        <v>119</v>
      </c>
      <c r="X23" s="31">
        <f>IFERROR(IF(AND(Q22="Probabilidad",Q23="Probabilidad"),(Z22-(+Z22*T23)),IF(Q23="Probabilidad",(I22-(+I22*T23)),IF(Q23="Impacto",Z22,""))),"")</f>
        <v>0.28799999999999998</v>
      </c>
      <c r="Y23" s="54" t="str">
        <f t="shared" si="1"/>
        <v>Baja</v>
      </c>
      <c r="Z23" s="55">
        <f t="shared" ref="Z23:Z27" si="17">+X23</f>
        <v>0.28799999999999998</v>
      </c>
      <c r="AA23" s="54" t="str">
        <f t="shared" ca="1" si="3"/>
        <v>Leve</v>
      </c>
      <c r="AB23" s="55">
        <f ca="1">IFERROR(IF(AND(Q22="Impacto",Q23="Impacto"),(AB16-(+AB16*T23)),IF(Q23="Impacto",($M$22-(+$M$22*T23)),IF(Q23="Probabilidad",AB16,""))),"")</f>
        <v>0.2</v>
      </c>
      <c r="AC23" s="56" t="str">
        <f t="shared" ref="AC23:AC24" ca="1"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Bajo</v>
      </c>
      <c r="AD23" s="57"/>
      <c r="AE23" s="58"/>
      <c r="AF23" s="48"/>
      <c r="AG23" s="59"/>
      <c r="AH23" s="59"/>
      <c r="AI23" s="58"/>
      <c r="AJ23" s="4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25"/>
      <c r="B24" s="216"/>
      <c r="C24" s="216"/>
      <c r="D24" s="216"/>
      <c r="E24" s="228"/>
      <c r="F24" s="216"/>
      <c r="G24" s="219"/>
      <c r="H24" s="222"/>
      <c r="I24" s="234"/>
      <c r="J24" s="237"/>
      <c r="K24" s="234">
        <f t="shared" ca="1" si="15"/>
        <v>0</v>
      </c>
      <c r="L24" s="222"/>
      <c r="M24" s="234"/>
      <c r="N24" s="231"/>
      <c r="O24" s="60">
        <v>3</v>
      </c>
      <c r="P24" s="50"/>
      <c r="Q24" s="51" t="str">
        <f>IF(OR(R24="Preventivo",R24="Detectivo"),"Probabilidad",IF(R24="Correctivo","Impacto",""))</f>
        <v/>
      </c>
      <c r="R24" s="52"/>
      <c r="S24" s="52"/>
      <c r="T24" s="53" t="str">
        <f t="shared" si="16"/>
        <v/>
      </c>
      <c r="U24" s="52"/>
      <c r="V24" s="52"/>
      <c r="W24" s="52"/>
      <c r="X24" s="24" t="str">
        <f>IFERROR(IF(AND(Q23="Probabilidad",Q24="Probabilidad"),(Z23-(+Z23*T24)),IF(AND(Q23="Impacto",Q24="Probabilidad"),(Z22-(+Z22*T24)),IF(Q24="Impacto",Z23,""))),"")</f>
        <v/>
      </c>
      <c r="Y24" s="54" t="str">
        <f t="shared" si="1"/>
        <v/>
      </c>
      <c r="Z24" s="55" t="str">
        <f t="shared" si="17"/>
        <v/>
      </c>
      <c r="AA24" s="54" t="str">
        <f t="shared" si="3"/>
        <v/>
      </c>
      <c r="AB24" s="55" t="str">
        <f>IFERROR(IF(AND(Q23="Impacto",Q24="Impacto"),(AB23-(+AB23*T24)),IF(AND(Q23="Probabilidad",Q24="Impacto"),(AB22-(+AB22*T24)),IF(Q24="Probabilidad",AB23,""))),"")</f>
        <v/>
      </c>
      <c r="AC24" s="56" t="str">
        <f t="shared" si="18"/>
        <v/>
      </c>
      <c r="AD24" s="57"/>
      <c r="AE24" s="58"/>
      <c r="AF24" s="48"/>
      <c r="AG24" s="59"/>
      <c r="AH24" s="59"/>
      <c r="AI24" s="58"/>
      <c r="AJ24" s="4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25"/>
      <c r="B25" s="216"/>
      <c r="C25" s="216"/>
      <c r="D25" s="216"/>
      <c r="E25" s="228"/>
      <c r="F25" s="216"/>
      <c r="G25" s="219"/>
      <c r="H25" s="222"/>
      <c r="I25" s="234"/>
      <c r="J25" s="237"/>
      <c r="K25" s="234">
        <f t="shared" ca="1" si="15"/>
        <v>0</v>
      </c>
      <c r="L25" s="222"/>
      <c r="M25" s="234"/>
      <c r="N25" s="231"/>
      <c r="O25" s="60">
        <v>4</v>
      </c>
      <c r="P25" s="49"/>
      <c r="Q25" s="51" t="str">
        <f t="shared" ref="Q25:Q27" si="19">IF(OR(R25="Preventivo",R25="Detectivo"),"Probabilidad",IF(R25="Correctivo","Impacto",""))</f>
        <v/>
      </c>
      <c r="R25" s="52"/>
      <c r="S25" s="52"/>
      <c r="T25" s="53" t="str">
        <f t="shared" si="16"/>
        <v/>
      </c>
      <c r="U25" s="52"/>
      <c r="V25" s="52"/>
      <c r="W25" s="52"/>
      <c r="X25" s="24" t="str">
        <f t="shared" ref="X25:X27" si="20">IFERROR(IF(AND(Q24="Probabilidad",Q25="Probabilidad"),(Z24-(+Z24*T25)),IF(AND(Q24="Impacto",Q25="Probabilidad"),(Z23-(+Z23*T25)),IF(Q25="Impacto",Z24,""))),"")</f>
        <v/>
      </c>
      <c r="Y25" s="54" t="str">
        <f t="shared" si="1"/>
        <v/>
      </c>
      <c r="Z25" s="55" t="str">
        <f t="shared" si="17"/>
        <v/>
      </c>
      <c r="AA25" s="54" t="str">
        <f t="shared" si="3"/>
        <v/>
      </c>
      <c r="AB25" s="55" t="str">
        <f t="shared" ref="AB25:AB27" si="21">IFERROR(IF(AND(Q24="Impacto",Q25="Impacto"),(AB24-(+AB24*T25)),IF(AND(Q24="Probabilidad",Q25="Impacto"),(AB23-(+AB23*T25)),IF(Q25="Probabilidad",AB24,""))),"")</f>
        <v/>
      </c>
      <c r="AC25" s="5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7"/>
      <c r="AE25" s="58"/>
      <c r="AF25" s="48"/>
      <c r="AG25" s="59"/>
      <c r="AH25" s="59"/>
      <c r="AI25" s="58"/>
      <c r="AJ25" s="4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25"/>
      <c r="B26" s="216"/>
      <c r="C26" s="216"/>
      <c r="D26" s="216"/>
      <c r="E26" s="228"/>
      <c r="F26" s="216"/>
      <c r="G26" s="219"/>
      <c r="H26" s="222"/>
      <c r="I26" s="234"/>
      <c r="J26" s="237"/>
      <c r="K26" s="234">
        <f t="shared" ca="1" si="15"/>
        <v>0</v>
      </c>
      <c r="L26" s="222"/>
      <c r="M26" s="234"/>
      <c r="N26" s="231"/>
      <c r="O26" s="60">
        <v>5</v>
      </c>
      <c r="P26" s="49"/>
      <c r="Q26" s="51" t="str">
        <f t="shared" si="19"/>
        <v/>
      </c>
      <c r="R26" s="52"/>
      <c r="S26" s="52"/>
      <c r="T26" s="53" t="str">
        <f t="shared" si="16"/>
        <v/>
      </c>
      <c r="U26" s="52"/>
      <c r="V26" s="52"/>
      <c r="W26" s="52"/>
      <c r="X26" s="24" t="str">
        <f t="shared" si="20"/>
        <v/>
      </c>
      <c r="Y26" s="54" t="str">
        <f t="shared" si="1"/>
        <v/>
      </c>
      <c r="Z26" s="55" t="str">
        <f t="shared" si="17"/>
        <v/>
      </c>
      <c r="AA26" s="54" t="str">
        <f t="shared" si="3"/>
        <v/>
      </c>
      <c r="AB26" s="55" t="str">
        <f t="shared" si="21"/>
        <v/>
      </c>
      <c r="AC26" s="56"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7"/>
      <c r="AE26" s="58"/>
      <c r="AF26" s="48"/>
      <c r="AG26" s="59"/>
      <c r="AH26" s="59"/>
      <c r="AI26" s="58"/>
      <c r="AJ26" s="4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26"/>
      <c r="B27" s="217"/>
      <c r="C27" s="217"/>
      <c r="D27" s="217"/>
      <c r="E27" s="229"/>
      <c r="F27" s="217"/>
      <c r="G27" s="220"/>
      <c r="H27" s="223"/>
      <c r="I27" s="235"/>
      <c r="J27" s="238"/>
      <c r="K27" s="235">
        <f t="shared" ca="1" si="15"/>
        <v>0</v>
      </c>
      <c r="L27" s="223"/>
      <c r="M27" s="235"/>
      <c r="N27" s="232"/>
      <c r="O27" s="60">
        <v>6</v>
      </c>
      <c r="P27" s="49"/>
      <c r="Q27" s="51" t="str">
        <f t="shared" si="19"/>
        <v/>
      </c>
      <c r="R27" s="52"/>
      <c r="S27" s="52"/>
      <c r="T27" s="53" t="str">
        <f t="shared" si="16"/>
        <v/>
      </c>
      <c r="U27" s="52"/>
      <c r="V27" s="52"/>
      <c r="W27" s="52"/>
      <c r="X27" s="24" t="str">
        <f t="shared" si="20"/>
        <v/>
      </c>
      <c r="Y27" s="54" t="str">
        <f t="shared" si="1"/>
        <v/>
      </c>
      <c r="Z27" s="55" t="str">
        <f t="shared" si="17"/>
        <v/>
      </c>
      <c r="AA27" s="54" t="str">
        <f t="shared" si="3"/>
        <v/>
      </c>
      <c r="AB27" s="55" t="str">
        <f t="shared" si="21"/>
        <v/>
      </c>
      <c r="AC27" s="56" t="str">
        <f t="shared" si="22"/>
        <v/>
      </c>
      <c r="AD27" s="57"/>
      <c r="AE27" s="58"/>
      <c r="AF27" s="48"/>
      <c r="AG27" s="59"/>
      <c r="AH27" s="59"/>
      <c r="AI27" s="58"/>
      <c r="AJ27" s="4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24">
        <v>4</v>
      </c>
      <c r="B28" s="215" t="s">
        <v>134</v>
      </c>
      <c r="C28" s="215" t="s">
        <v>297</v>
      </c>
      <c r="D28" s="215" t="s">
        <v>298</v>
      </c>
      <c r="E28" s="227" t="s">
        <v>300</v>
      </c>
      <c r="F28" s="215" t="s">
        <v>123</v>
      </c>
      <c r="G28" s="218">
        <v>2020</v>
      </c>
      <c r="H28" s="221" t="str">
        <f>IF(G28&lt;=0,"",IF(G28&lt;=2,"Muy Baja",IF(G28&lt;=24,"Baja",IF(G28&lt;=500,"Media",IF(G28&lt;=5000,"Alta","Muy Alta")))))</f>
        <v>Alta</v>
      </c>
      <c r="I28" s="233">
        <f>IF(H28="","",IF(H28="Muy Baja",0.2,IF(H28="Baja",0.4,IF(H28="Media",0.6,IF(H28="Alta",0.8,IF(H28="Muy Alta",1,))))))</f>
        <v>0.8</v>
      </c>
      <c r="J28" s="236" t="s">
        <v>156</v>
      </c>
      <c r="K28" s="233" t="str">
        <f ca="1">IF(NOT(ISERROR(MATCH(J28,'Tabla Impacto'!$B$221:$B$223,0))),'Tabla Impacto'!$F$223&amp;"Por favor no seleccionar los criterios de impacto(Afectación Económica o presupuestal y Pérdida Reputacional)",J28)</f>
        <v xml:space="preserve">     El riesgo afecta la imagen de de la entidad con efecto publicitario sostenido a nivel de sector administrativo, nivel departamental o municipal</v>
      </c>
      <c r="L28" s="221" t="str">
        <f ca="1">IF(OR(K28='Tabla Impacto'!$C$11,K28='Tabla Impacto'!$D$11),"Leve",IF(OR(K28='Tabla Impacto'!$C$12,K28='Tabla Impacto'!$D$12),"Menor",IF(OR(K28='Tabla Impacto'!$C$13,K28='Tabla Impacto'!$D$13),"Moderado",IF(OR(K28='Tabla Impacto'!$C$14,K28='Tabla Impacto'!$D$14),"Mayor",IF(OR(K28='Tabla Impacto'!$C$15,K28='Tabla Impacto'!$D$15),"Catastrófico","")))))</f>
        <v>Mayor</v>
      </c>
      <c r="M28" s="233">
        <f ca="1">IF(L28="","",IF(L28="Leve",0.2,IF(L28="Menor",0.4,IF(L28="Moderado",0.6,IF(L28="Mayor",0.8,IF(L28="Catastrófico",1,))))))</f>
        <v>0.8</v>
      </c>
      <c r="N28" s="230"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60">
        <v>1</v>
      </c>
      <c r="P28" s="49" t="s">
        <v>329</v>
      </c>
      <c r="Q28" s="51" t="str">
        <f>IF(OR(R28="Preventivo",R28="Detectivo"),"Probabilidad",IF(R28="Correctivo","Impacto",""))</f>
        <v>Probabilidad</v>
      </c>
      <c r="R28" s="52" t="s">
        <v>14</v>
      </c>
      <c r="S28" s="52" t="s">
        <v>9</v>
      </c>
      <c r="T28" s="53" t="str">
        <f>IF(AND(R28="Preventivo",S28="Automático"),"50%",IF(AND(R28="Preventivo",S28="Manual"),"40%",IF(AND(R28="Detectivo",S28="Automático"),"40%",IF(AND(R28="Detectivo",S28="Manual"),"30%",IF(AND(R28="Correctivo",S28="Automático"),"35%",IF(AND(R28="Correctivo",S28="Manual"),"25%",""))))))</f>
        <v>40%</v>
      </c>
      <c r="U28" s="52" t="s">
        <v>19</v>
      </c>
      <c r="V28" s="52" t="s">
        <v>22</v>
      </c>
      <c r="W28" s="52" t="s">
        <v>119</v>
      </c>
      <c r="X28" s="24">
        <f>IFERROR(IF(Q28="Probabilidad",(I28-(+I28*T28)),IF(Q28="Impacto",I28,"")),"")</f>
        <v>0.48</v>
      </c>
      <c r="Y28" s="54" t="str">
        <f>IFERROR(IF(X28="","",IF(X28&lt;=0.2,"Muy Baja",IF(X28&lt;=0.4,"Baja",IF(X28&lt;=0.6,"Media",IF(X28&lt;=0.8,"Alta","Muy Alta"))))),"")</f>
        <v>Media</v>
      </c>
      <c r="Z28" s="55">
        <f>+X28</f>
        <v>0.48</v>
      </c>
      <c r="AA28" s="54" t="str">
        <f ca="1">IFERROR(IF(AB28="","",IF(AB28&lt;=0.2,"Leve",IF(AB28&lt;=0.4,"Menor",IF(AB28&lt;=0.6,"Moderado",IF(AB28&lt;=0.8,"Mayor","Catastrófico"))))),"")</f>
        <v>Mayor</v>
      </c>
      <c r="AB28" s="55">
        <f ca="1">IFERROR(IF(Q28="Impacto",(M28-(+M28*T28)),IF(Q28="Probabilidad",M28,"")),"")</f>
        <v>0.8</v>
      </c>
      <c r="AC28" s="56" t="str">
        <f ca="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Alto</v>
      </c>
      <c r="AD28" s="57" t="s">
        <v>136</v>
      </c>
      <c r="AE28" s="58" t="s">
        <v>331</v>
      </c>
      <c r="AF28" s="58" t="s">
        <v>341</v>
      </c>
      <c r="AG28" s="165" t="s">
        <v>340</v>
      </c>
      <c r="AH28" s="59"/>
      <c r="AI28" s="165"/>
      <c r="AJ28" s="4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25"/>
      <c r="B29" s="216"/>
      <c r="C29" s="216"/>
      <c r="D29" s="216"/>
      <c r="E29" s="228"/>
      <c r="F29" s="216"/>
      <c r="G29" s="219"/>
      <c r="H29" s="222"/>
      <c r="I29" s="234"/>
      <c r="J29" s="237"/>
      <c r="K29" s="234">
        <f t="shared" ref="K29:K33" ca="1" si="23">IF(NOT(ISERROR(MATCH(J29,_xlfn.ANCHORARRAY(E40),0))),I42&amp;"Por favor no seleccionar los criterios de impacto",J29)</f>
        <v>0</v>
      </c>
      <c r="L29" s="222"/>
      <c r="M29" s="234"/>
      <c r="N29" s="231"/>
      <c r="O29" s="60">
        <v>2</v>
      </c>
      <c r="P29" s="49" t="s">
        <v>330</v>
      </c>
      <c r="Q29" s="51" t="str">
        <f>IF(OR(R29="Preventivo",R29="Detectivo"),"Probabilidad",IF(R29="Correctivo","Impacto",""))</f>
        <v>Probabilidad</v>
      </c>
      <c r="R29" s="52" t="s">
        <v>15</v>
      </c>
      <c r="S29" s="52" t="s">
        <v>9</v>
      </c>
      <c r="T29" s="53" t="str">
        <f t="shared" ref="T29:T33" si="24">IF(AND(R29="Preventivo",S29="Automático"),"50%",IF(AND(R29="Preventivo",S29="Manual"),"40%",IF(AND(R29="Detectivo",S29="Automático"),"40%",IF(AND(R29="Detectivo",S29="Manual"),"30%",IF(AND(R29="Correctivo",S29="Automático"),"35%",IF(AND(R29="Correctivo",S29="Manual"),"25%",""))))))</f>
        <v>30%</v>
      </c>
      <c r="U29" s="52" t="s">
        <v>19</v>
      </c>
      <c r="V29" s="52" t="s">
        <v>22</v>
      </c>
      <c r="W29" s="52" t="s">
        <v>119</v>
      </c>
      <c r="X29" s="24">
        <f>IFERROR(IF(AND(Q28="Probabilidad",Q29="Probabilidad"),(Z28-(+Z28*T29)),IF(Q29="Probabilidad",(I28-(+I28*T29)),IF(Q29="Impacto",Z28,""))),"")</f>
        <v>0.33599999999999997</v>
      </c>
      <c r="Y29" s="54" t="str">
        <f t="shared" si="1"/>
        <v>Baja</v>
      </c>
      <c r="Z29" s="55">
        <f t="shared" ref="Z29:Z33" si="25">+X29</f>
        <v>0.33599999999999997</v>
      </c>
      <c r="AA29" s="54" t="str">
        <f t="shared" ca="1" si="3"/>
        <v>Mayor</v>
      </c>
      <c r="AB29" s="55">
        <f ca="1">IFERROR(IF(AND(Q28="Impacto",Q29="Impacto"),(AB22-(+AB22*T29)),IF(Q29="Impacto",($M$28-(+$M$28*T29)),IF(Q29="Probabilidad",AB22,""))),"")</f>
        <v>0.8</v>
      </c>
      <c r="AC29" s="56" t="str">
        <f t="shared" ref="AC29:AC30" ca="1"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Alto</v>
      </c>
      <c r="AD29" s="57"/>
      <c r="AE29" s="58"/>
      <c r="AF29" s="48"/>
      <c r="AG29" s="59"/>
      <c r="AH29" s="59"/>
      <c r="AI29" s="58"/>
      <c r="AJ29" s="4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25"/>
      <c r="B30" s="216"/>
      <c r="C30" s="216"/>
      <c r="D30" s="216"/>
      <c r="E30" s="228"/>
      <c r="F30" s="216"/>
      <c r="G30" s="219"/>
      <c r="H30" s="222"/>
      <c r="I30" s="234"/>
      <c r="J30" s="237"/>
      <c r="K30" s="234">
        <f t="shared" ca="1" si="23"/>
        <v>0</v>
      </c>
      <c r="L30" s="222"/>
      <c r="M30" s="234"/>
      <c r="N30" s="231"/>
      <c r="O30" s="60">
        <v>3</v>
      </c>
      <c r="P30" s="50"/>
      <c r="Q30" s="51" t="str">
        <f>IF(OR(R30="Preventivo",R30="Detectivo"),"Probabilidad",IF(R30="Correctivo","Impacto",""))</f>
        <v/>
      </c>
      <c r="R30" s="52"/>
      <c r="S30" s="52"/>
      <c r="T30" s="53" t="str">
        <f t="shared" si="24"/>
        <v/>
      </c>
      <c r="U30" s="52"/>
      <c r="V30" s="52"/>
      <c r="W30" s="52"/>
      <c r="X30" s="24" t="str">
        <f>IFERROR(IF(AND(Q29="Probabilidad",Q30="Probabilidad"),(Z29-(+Z29*T30)),IF(AND(Q29="Impacto",Q30="Probabilidad"),(Z28-(+Z28*T30)),IF(Q30="Impacto",Z29,""))),"")</f>
        <v/>
      </c>
      <c r="Y30" s="54" t="str">
        <f t="shared" si="1"/>
        <v/>
      </c>
      <c r="Z30" s="55" t="str">
        <f t="shared" si="25"/>
        <v/>
      </c>
      <c r="AA30" s="54" t="str">
        <f t="shared" si="3"/>
        <v/>
      </c>
      <c r="AB30" s="55" t="str">
        <f>IFERROR(IF(AND(Q29="Impacto",Q30="Impacto"),(AB29-(+AB29*T30)),IF(AND(Q29="Probabilidad",Q30="Impacto"),(AB28-(+AB28*T30)),IF(Q30="Probabilidad",AB29,""))),"")</f>
        <v/>
      </c>
      <c r="AC30" s="56" t="str">
        <f t="shared" si="26"/>
        <v/>
      </c>
      <c r="AD30" s="57"/>
      <c r="AE30" s="58"/>
      <c r="AF30" s="48"/>
      <c r="AG30" s="59"/>
      <c r="AH30" s="59"/>
      <c r="AI30" s="58"/>
      <c r="AJ30" s="4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25"/>
      <c r="B31" s="216"/>
      <c r="C31" s="216"/>
      <c r="D31" s="216"/>
      <c r="E31" s="228"/>
      <c r="F31" s="216"/>
      <c r="G31" s="219"/>
      <c r="H31" s="222"/>
      <c r="I31" s="234"/>
      <c r="J31" s="237"/>
      <c r="K31" s="234">
        <f t="shared" ca="1" si="23"/>
        <v>0</v>
      </c>
      <c r="L31" s="222"/>
      <c r="M31" s="234"/>
      <c r="N31" s="231"/>
      <c r="O31" s="60">
        <v>4</v>
      </c>
      <c r="P31" s="49"/>
      <c r="Q31" s="51" t="str">
        <f t="shared" ref="Q31:Q33" si="27">IF(OR(R31="Preventivo",R31="Detectivo"),"Probabilidad",IF(R31="Correctivo","Impacto",""))</f>
        <v/>
      </c>
      <c r="R31" s="52"/>
      <c r="S31" s="52"/>
      <c r="T31" s="53" t="str">
        <f t="shared" si="24"/>
        <v/>
      </c>
      <c r="U31" s="52"/>
      <c r="V31" s="52"/>
      <c r="W31" s="52"/>
      <c r="X31" s="24" t="str">
        <f t="shared" ref="X31:X33" si="28">IFERROR(IF(AND(Q30="Probabilidad",Q31="Probabilidad"),(Z30-(+Z30*T31)),IF(AND(Q30="Impacto",Q31="Probabilidad"),(Z29-(+Z29*T31)),IF(Q31="Impacto",Z30,""))),"")</f>
        <v/>
      </c>
      <c r="Y31" s="54" t="str">
        <f t="shared" si="1"/>
        <v/>
      </c>
      <c r="Z31" s="55" t="str">
        <f t="shared" si="25"/>
        <v/>
      </c>
      <c r="AA31" s="54" t="str">
        <f t="shared" si="3"/>
        <v/>
      </c>
      <c r="AB31" s="55" t="str">
        <f t="shared" ref="AB31:AB33" si="29">IFERROR(IF(AND(Q30="Impacto",Q31="Impacto"),(AB30-(+AB30*T31)),IF(AND(Q30="Probabilidad",Q31="Impacto"),(AB29-(+AB29*T31)),IF(Q31="Probabilidad",AB30,""))),"")</f>
        <v/>
      </c>
      <c r="AC31" s="5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7"/>
      <c r="AE31" s="58"/>
      <c r="AF31" s="48"/>
      <c r="AG31" s="59"/>
      <c r="AH31" s="59"/>
      <c r="AI31" s="58"/>
      <c r="AJ31" s="4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25"/>
      <c r="B32" s="216"/>
      <c r="C32" s="216"/>
      <c r="D32" s="216"/>
      <c r="E32" s="228"/>
      <c r="F32" s="216"/>
      <c r="G32" s="219"/>
      <c r="H32" s="222"/>
      <c r="I32" s="234"/>
      <c r="J32" s="237"/>
      <c r="K32" s="234">
        <f t="shared" ca="1" si="23"/>
        <v>0</v>
      </c>
      <c r="L32" s="222"/>
      <c r="M32" s="234"/>
      <c r="N32" s="231"/>
      <c r="O32" s="60">
        <v>5</v>
      </c>
      <c r="P32" s="49"/>
      <c r="Q32" s="51" t="str">
        <f t="shared" si="27"/>
        <v/>
      </c>
      <c r="R32" s="52"/>
      <c r="S32" s="52"/>
      <c r="T32" s="53" t="str">
        <f t="shared" si="24"/>
        <v/>
      </c>
      <c r="U32" s="52"/>
      <c r="V32" s="52"/>
      <c r="W32" s="52"/>
      <c r="X32" s="31" t="str">
        <f t="shared" si="28"/>
        <v/>
      </c>
      <c r="Y32" s="54" t="str">
        <f>IFERROR(IF(X32="","",IF(X32&lt;=0.2,"Muy Baja",IF(X32&lt;=0.4,"Baja",IF(X32&lt;=0.6,"Media",IF(X32&lt;=0.8,"Alta","Muy Alta"))))),"")</f>
        <v/>
      </c>
      <c r="Z32" s="55" t="str">
        <f t="shared" si="25"/>
        <v/>
      </c>
      <c r="AA32" s="54" t="str">
        <f t="shared" si="3"/>
        <v/>
      </c>
      <c r="AB32" s="55" t="str">
        <f t="shared" si="29"/>
        <v/>
      </c>
      <c r="AC32" s="56"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7"/>
      <c r="AE32" s="58"/>
      <c r="AF32" s="48"/>
      <c r="AG32" s="59"/>
      <c r="AH32" s="59"/>
      <c r="AI32" s="58"/>
      <c r="AJ32" s="4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26"/>
      <c r="B33" s="217"/>
      <c r="C33" s="217"/>
      <c r="D33" s="217"/>
      <c r="E33" s="229"/>
      <c r="F33" s="217"/>
      <c r="G33" s="220"/>
      <c r="H33" s="223"/>
      <c r="I33" s="235"/>
      <c r="J33" s="238"/>
      <c r="K33" s="235">
        <f t="shared" ca="1" si="23"/>
        <v>0</v>
      </c>
      <c r="L33" s="223"/>
      <c r="M33" s="235"/>
      <c r="N33" s="232"/>
      <c r="O33" s="60">
        <v>6</v>
      </c>
      <c r="P33" s="49"/>
      <c r="Q33" s="51" t="str">
        <f t="shared" si="27"/>
        <v/>
      </c>
      <c r="R33" s="52"/>
      <c r="S33" s="52"/>
      <c r="T33" s="53" t="str">
        <f t="shared" si="24"/>
        <v/>
      </c>
      <c r="U33" s="52"/>
      <c r="V33" s="52"/>
      <c r="W33" s="52"/>
      <c r="X33" s="24" t="str">
        <f t="shared" si="28"/>
        <v/>
      </c>
      <c r="Y33" s="54" t="str">
        <f t="shared" si="1"/>
        <v/>
      </c>
      <c r="Z33" s="55" t="str">
        <f t="shared" si="25"/>
        <v/>
      </c>
      <c r="AA33" s="54" t="str">
        <f t="shared" si="3"/>
        <v/>
      </c>
      <c r="AB33" s="55" t="str">
        <f t="shared" si="29"/>
        <v/>
      </c>
      <c r="AC33" s="56" t="str">
        <f t="shared" si="30"/>
        <v/>
      </c>
      <c r="AD33" s="57"/>
      <c r="AE33" s="58"/>
      <c r="AF33" s="48"/>
      <c r="AG33" s="59"/>
      <c r="AH33" s="59"/>
      <c r="AI33" s="58"/>
      <c r="AJ33" s="4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24">
        <v>5</v>
      </c>
      <c r="B34" s="215" t="s">
        <v>134</v>
      </c>
      <c r="C34" s="215" t="s">
        <v>297</v>
      </c>
      <c r="D34" s="215" t="s">
        <v>301</v>
      </c>
      <c r="E34" s="227" t="s">
        <v>302</v>
      </c>
      <c r="F34" s="215" t="s">
        <v>123</v>
      </c>
      <c r="G34" s="218">
        <v>928</v>
      </c>
      <c r="H34" s="221" t="str">
        <f>IF(G34&lt;=0,"",IF(G34&lt;=2,"Muy Baja",IF(G34&lt;=24,"Baja",IF(G34&lt;=500,"Media",IF(G34&lt;=5000,"Alta","Muy Alta")))))</f>
        <v>Alta</v>
      </c>
      <c r="I34" s="233">
        <f>IF(H34="","",IF(H34="Muy Baja",0.2,IF(H34="Baja",0.4,IF(H34="Media",0.6,IF(H34="Alta",0.8,IF(H34="Muy Alta",1,))))))</f>
        <v>0.8</v>
      </c>
      <c r="J34" s="236" t="s">
        <v>151</v>
      </c>
      <c r="K34" s="233" t="str">
        <f ca="1">IF(NOT(ISERROR(MATCH(J34,'Tabla Impacto'!$B$221:$B$223,0))),'Tabla Impacto'!$F$223&amp;"Por favor no seleccionar los criterios de impacto(Afectación Económica o presupuestal y Pérdida Reputacional)",J34)</f>
        <v xml:space="preserve">     Entre 100 y 500 SMLMV </v>
      </c>
      <c r="L34" s="221" t="str">
        <f ca="1">IF(OR(K34='Tabla Impacto'!$C$11,K34='Tabla Impacto'!$D$11),"Leve",IF(OR(K34='Tabla Impacto'!$C$12,K34='Tabla Impacto'!$D$12),"Menor",IF(OR(K34='Tabla Impacto'!$C$13,K34='Tabla Impacto'!$D$13),"Moderado",IF(OR(K34='Tabla Impacto'!$C$14,K34='Tabla Impacto'!$D$14),"Mayor",IF(OR(K34='Tabla Impacto'!$C$15,K34='Tabla Impacto'!$D$15),"Catastrófico","")))))</f>
        <v>Mayor</v>
      </c>
      <c r="M34" s="233">
        <f ca="1">IF(L34="","",IF(L34="Leve",0.2,IF(L34="Menor",0.4,IF(L34="Moderado",0.6,IF(L34="Mayor",0.8,IF(L34="Catastrófico",1,))))))</f>
        <v>0.8</v>
      </c>
      <c r="N34" s="230"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Alto</v>
      </c>
      <c r="O34" s="60">
        <v>1</v>
      </c>
      <c r="P34" s="49" t="s">
        <v>332</v>
      </c>
      <c r="Q34" s="51" t="str">
        <f>IF(OR(R34="Preventivo",R34="Detectivo"),"Probabilidad",IF(R34="Correctivo","Impacto",""))</f>
        <v>Probabilidad</v>
      </c>
      <c r="R34" s="52" t="s">
        <v>14</v>
      </c>
      <c r="S34" s="52" t="s">
        <v>9</v>
      </c>
      <c r="T34" s="53" t="str">
        <f>IF(AND(R34="Preventivo",S34="Automático"),"50%",IF(AND(R34="Preventivo",S34="Manual"),"40%",IF(AND(R34="Detectivo",S34="Automático"),"40%",IF(AND(R34="Detectivo",S34="Manual"),"30%",IF(AND(R34="Correctivo",S34="Automático"),"35%",IF(AND(R34="Correctivo",S34="Manual"),"25%",""))))))</f>
        <v>40%</v>
      </c>
      <c r="U34" s="52" t="s">
        <v>19</v>
      </c>
      <c r="V34" s="52" t="s">
        <v>22</v>
      </c>
      <c r="W34" s="52" t="s">
        <v>119</v>
      </c>
      <c r="X34" s="24">
        <f>IFERROR(IF(Q34="Probabilidad",(I34-(+I34*T34)),IF(Q34="Impacto",I34,"")),"")</f>
        <v>0.48</v>
      </c>
      <c r="Y34" s="54" t="str">
        <f>IFERROR(IF(X34="","",IF(X34&lt;=0.2,"Muy Baja",IF(X34&lt;=0.4,"Baja",IF(X34&lt;=0.6,"Media",IF(X34&lt;=0.8,"Alta","Muy Alta"))))),"")</f>
        <v>Media</v>
      </c>
      <c r="Z34" s="55">
        <f>+X34</f>
        <v>0.48</v>
      </c>
      <c r="AA34" s="54" t="str">
        <f ca="1">IFERROR(IF(AB34="","",IF(AB34&lt;=0.2,"Leve",IF(AB34&lt;=0.4,"Menor",IF(AB34&lt;=0.6,"Moderado",IF(AB34&lt;=0.8,"Mayor","Catastrófico"))))),"")</f>
        <v>Mayor</v>
      </c>
      <c r="AB34" s="55">
        <f ca="1">IFERROR(IF(Q34="Impacto",(M34-(+M34*T34)),IF(Q34="Probabilidad",M34,"")),"")</f>
        <v>0.8</v>
      </c>
      <c r="AC34" s="56" t="str">
        <f ca="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Alto</v>
      </c>
      <c r="AD34" s="57" t="s">
        <v>136</v>
      </c>
      <c r="AE34" s="58" t="s">
        <v>334</v>
      </c>
      <c r="AF34" s="58" t="s">
        <v>341</v>
      </c>
      <c r="AG34" s="59" t="s">
        <v>335</v>
      </c>
      <c r="AH34" s="59"/>
      <c r="AI34" s="58"/>
      <c r="AJ34" s="4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25"/>
      <c r="B35" s="216"/>
      <c r="C35" s="216"/>
      <c r="D35" s="216"/>
      <c r="E35" s="228"/>
      <c r="F35" s="216"/>
      <c r="G35" s="219"/>
      <c r="H35" s="222"/>
      <c r="I35" s="234"/>
      <c r="J35" s="237"/>
      <c r="K35" s="234">
        <f t="shared" ref="K35:K39" ca="1" si="31">IF(NOT(ISERROR(MATCH(J35,_xlfn.ANCHORARRAY(E46),0))),I48&amp;"Por favor no seleccionar los criterios de impacto",J35)</f>
        <v>0</v>
      </c>
      <c r="L35" s="222"/>
      <c r="M35" s="234"/>
      <c r="N35" s="231"/>
      <c r="O35" s="60">
        <v>2</v>
      </c>
      <c r="P35" s="49" t="s">
        <v>333</v>
      </c>
      <c r="Q35" s="51" t="str">
        <f>IF(OR(R35="Preventivo",R35="Detectivo"),"Probabilidad",IF(R35="Correctivo","Impacto",""))</f>
        <v>Probabilidad</v>
      </c>
      <c r="R35" s="52" t="s">
        <v>14</v>
      </c>
      <c r="S35" s="52" t="s">
        <v>9</v>
      </c>
      <c r="T35" s="53" t="str">
        <f t="shared" ref="T35:T39" si="32">IF(AND(R35="Preventivo",S35="Automático"),"50%",IF(AND(R35="Preventivo",S35="Manual"),"40%",IF(AND(R35="Detectivo",S35="Automático"),"40%",IF(AND(R35="Detectivo",S35="Manual"),"30%",IF(AND(R35="Correctivo",S35="Automático"),"35%",IF(AND(R35="Correctivo",S35="Manual"),"25%",""))))))</f>
        <v>40%</v>
      </c>
      <c r="U35" s="52" t="s">
        <v>19</v>
      </c>
      <c r="V35" s="52" t="s">
        <v>22</v>
      </c>
      <c r="W35" s="52" t="s">
        <v>119</v>
      </c>
      <c r="X35" s="24">
        <f>IFERROR(IF(AND(Q34="Probabilidad",Q35="Probabilidad"),(Z34-(+Z34*T35)),IF(Q35="Probabilidad",(I34-(+I34*T35)),IF(Q35="Impacto",Z34,""))),"")</f>
        <v>0.28799999999999998</v>
      </c>
      <c r="Y35" s="54" t="str">
        <f t="shared" si="1"/>
        <v>Baja</v>
      </c>
      <c r="Z35" s="55">
        <f t="shared" ref="Z35:Z39" si="33">+X35</f>
        <v>0.28799999999999998</v>
      </c>
      <c r="AA35" s="54" t="str">
        <f t="shared" ca="1" si="3"/>
        <v>Mayor</v>
      </c>
      <c r="AB35" s="55">
        <f ca="1">IFERROR(IF(AND(Q34="Impacto",Q35="Impacto"),(AB28-(+AB28*T35)),IF(Q35="Impacto",($M$34-(+$M$34*T35)),IF(Q35="Probabilidad",AB28,""))),"")</f>
        <v>0.8</v>
      </c>
      <c r="AC35" s="56" t="str">
        <f t="shared" ref="AC35:AC36" ca="1"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Alto</v>
      </c>
      <c r="AD35" s="57"/>
      <c r="AE35" s="58"/>
      <c r="AF35" s="48"/>
      <c r="AG35" s="59"/>
      <c r="AH35" s="59"/>
      <c r="AI35" s="58"/>
      <c r="AJ35" s="4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25"/>
      <c r="B36" s="216"/>
      <c r="C36" s="216"/>
      <c r="D36" s="216"/>
      <c r="E36" s="228"/>
      <c r="F36" s="216"/>
      <c r="G36" s="219"/>
      <c r="H36" s="222"/>
      <c r="I36" s="234"/>
      <c r="J36" s="237"/>
      <c r="K36" s="234">
        <f t="shared" ca="1" si="31"/>
        <v>0</v>
      </c>
      <c r="L36" s="222"/>
      <c r="M36" s="234"/>
      <c r="N36" s="231"/>
      <c r="O36" s="60">
        <v>3</v>
      </c>
      <c r="P36" s="50"/>
      <c r="Q36" s="51" t="str">
        <f>IF(OR(R36="Preventivo",R36="Detectivo"),"Probabilidad",IF(R36="Correctivo","Impacto",""))</f>
        <v/>
      </c>
      <c r="R36" s="52"/>
      <c r="S36" s="52"/>
      <c r="T36" s="53" t="str">
        <f t="shared" si="32"/>
        <v/>
      </c>
      <c r="U36" s="52"/>
      <c r="V36" s="52"/>
      <c r="W36" s="52"/>
      <c r="X36" s="24" t="str">
        <f>IFERROR(IF(AND(Q35="Probabilidad",Q36="Probabilidad"),(Z35-(+Z35*T36)),IF(AND(Q35="Impacto",Q36="Probabilidad"),(Z34-(+Z34*T36)),IF(Q36="Impacto",Z35,""))),"")</f>
        <v/>
      </c>
      <c r="Y36" s="54" t="str">
        <f t="shared" si="1"/>
        <v/>
      </c>
      <c r="Z36" s="55" t="str">
        <f t="shared" si="33"/>
        <v/>
      </c>
      <c r="AA36" s="54" t="str">
        <f t="shared" si="3"/>
        <v/>
      </c>
      <c r="AB36" s="55" t="str">
        <f>IFERROR(IF(AND(Q35="Impacto",Q36="Impacto"),(AB35-(+AB35*T36)),IF(AND(Q35="Probabilidad",Q36="Impacto"),(AB34-(+AB34*T36)),IF(Q36="Probabilidad",AB35,""))),"")</f>
        <v/>
      </c>
      <c r="AC36" s="56" t="str">
        <f t="shared" si="34"/>
        <v/>
      </c>
      <c r="AD36" s="57"/>
      <c r="AE36" s="58"/>
      <c r="AF36" s="48"/>
      <c r="AG36" s="59"/>
      <c r="AH36" s="59"/>
      <c r="AI36" s="58"/>
      <c r="AJ36" s="4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25"/>
      <c r="B37" s="216"/>
      <c r="C37" s="216"/>
      <c r="D37" s="216"/>
      <c r="E37" s="228"/>
      <c r="F37" s="216"/>
      <c r="G37" s="219"/>
      <c r="H37" s="222"/>
      <c r="I37" s="234"/>
      <c r="J37" s="237"/>
      <c r="K37" s="234">
        <f t="shared" ca="1" si="31"/>
        <v>0</v>
      </c>
      <c r="L37" s="222"/>
      <c r="M37" s="234"/>
      <c r="N37" s="231"/>
      <c r="O37" s="60">
        <v>4</v>
      </c>
      <c r="P37" s="49"/>
      <c r="Q37" s="51" t="str">
        <f t="shared" ref="Q37:Q39" si="35">IF(OR(R37="Preventivo",R37="Detectivo"),"Probabilidad",IF(R37="Correctivo","Impacto",""))</f>
        <v/>
      </c>
      <c r="R37" s="52"/>
      <c r="S37" s="52"/>
      <c r="T37" s="53" t="str">
        <f t="shared" si="32"/>
        <v/>
      </c>
      <c r="U37" s="52"/>
      <c r="V37" s="52"/>
      <c r="W37" s="52"/>
      <c r="X37" s="24" t="str">
        <f t="shared" ref="X37:X39" si="36">IFERROR(IF(AND(Q36="Probabilidad",Q37="Probabilidad"),(Z36-(+Z36*T37)),IF(AND(Q36="Impacto",Q37="Probabilidad"),(Z35-(+Z35*T37)),IF(Q37="Impacto",Z36,""))),"")</f>
        <v/>
      </c>
      <c r="Y37" s="54" t="str">
        <f t="shared" si="1"/>
        <v/>
      </c>
      <c r="Z37" s="55" t="str">
        <f t="shared" si="33"/>
        <v/>
      </c>
      <c r="AA37" s="54" t="str">
        <f t="shared" si="3"/>
        <v/>
      </c>
      <c r="AB37" s="55" t="str">
        <f t="shared" ref="AB37:AB39" si="37">IFERROR(IF(AND(Q36="Impacto",Q37="Impacto"),(AB36-(+AB36*T37)),IF(AND(Q36="Probabilidad",Q37="Impacto"),(AB35-(+AB35*T37)),IF(Q37="Probabilidad",AB36,""))),"")</f>
        <v/>
      </c>
      <c r="AC37" s="5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7"/>
      <c r="AE37" s="58"/>
      <c r="AF37" s="48"/>
      <c r="AG37" s="59"/>
      <c r="AH37" s="59"/>
      <c r="AI37" s="58"/>
      <c r="AJ37" s="4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25"/>
      <c r="B38" s="216"/>
      <c r="C38" s="216"/>
      <c r="D38" s="216"/>
      <c r="E38" s="228"/>
      <c r="F38" s="216"/>
      <c r="G38" s="219"/>
      <c r="H38" s="222"/>
      <c r="I38" s="234"/>
      <c r="J38" s="237"/>
      <c r="K38" s="234">
        <f t="shared" ca="1" si="31"/>
        <v>0</v>
      </c>
      <c r="L38" s="222"/>
      <c r="M38" s="234"/>
      <c r="N38" s="231"/>
      <c r="O38" s="60">
        <v>5</v>
      </c>
      <c r="P38" s="49"/>
      <c r="Q38" s="51" t="str">
        <f t="shared" si="35"/>
        <v/>
      </c>
      <c r="R38" s="52"/>
      <c r="S38" s="52"/>
      <c r="T38" s="53" t="str">
        <f t="shared" si="32"/>
        <v/>
      </c>
      <c r="U38" s="52"/>
      <c r="V38" s="52"/>
      <c r="W38" s="52"/>
      <c r="X38" s="24" t="str">
        <f t="shared" si="36"/>
        <v/>
      </c>
      <c r="Y38" s="54" t="str">
        <f t="shared" si="1"/>
        <v/>
      </c>
      <c r="Z38" s="55" t="str">
        <f t="shared" si="33"/>
        <v/>
      </c>
      <c r="AA38" s="54" t="str">
        <f t="shared" si="3"/>
        <v/>
      </c>
      <c r="AB38" s="55" t="str">
        <f t="shared" si="37"/>
        <v/>
      </c>
      <c r="AC38" s="56"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57"/>
      <c r="AE38" s="58"/>
      <c r="AF38" s="48"/>
      <c r="AG38" s="59"/>
      <c r="AH38" s="59"/>
      <c r="AI38" s="58"/>
      <c r="AJ38" s="4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26"/>
      <c r="B39" s="217"/>
      <c r="C39" s="217"/>
      <c r="D39" s="217"/>
      <c r="E39" s="229"/>
      <c r="F39" s="217"/>
      <c r="G39" s="220"/>
      <c r="H39" s="223"/>
      <c r="I39" s="235"/>
      <c r="J39" s="238"/>
      <c r="K39" s="235">
        <f t="shared" ca="1" si="31"/>
        <v>0</v>
      </c>
      <c r="L39" s="223"/>
      <c r="M39" s="235"/>
      <c r="N39" s="232"/>
      <c r="O39" s="60">
        <v>6</v>
      </c>
      <c r="P39" s="49"/>
      <c r="Q39" s="51" t="str">
        <f t="shared" si="35"/>
        <v/>
      </c>
      <c r="R39" s="52"/>
      <c r="S39" s="52"/>
      <c r="T39" s="53" t="str">
        <f t="shared" si="32"/>
        <v/>
      </c>
      <c r="U39" s="52"/>
      <c r="V39" s="52"/>
      <c r="W39" s="52"/>
      <c r="X39" s="24" t="str">
        <f t="shared" si="36"/>
        <v/>
      </c>
      <c r="Y39" s="54" t="str">
        <f t="shared" si="1"/>
        <v/>
      </c>
      <c r="Z39" s="55" t="str">
        <f t="shared" si="33"/>
        <v/>
      </c>
      <c r="AA39" s="54" t="str">
        <f t="shared" si="3"/>
        <v/>
      </c>
      <c r="AB39" s="55" t="str">
        <f t="shared" si="37"/>
        <v/>
      </c>
      <c r="AC39" s="56" t="str">
        <f t="shared" si="38"/>
        <v/>
      </c>
      <c r="AD39" s="57"/>
      <c r="AE39" s="58"/>
      <c r="AF39" s="48"/>
      <c r="AG39" s="59"/>
      <c r="AH39" s="59"/>
      <c r="AI39" s="58"/>
      <c r="AJ39" s="4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24">
        <v>6</v>
      </c>
      <c r="B40" s="215" t="s">
        <v>134</v>
      </c>
      <c r="C40" s="215" t="s">
        <v>297</v>
      </c>
      <c r="D40" s="215" t="s">
        <v>304</v>
      </c>
      <c r="E40" s="227" t="s">
        <v>305</v>
      </c>
      <c r="F40" s="215" t="s">
        <v>123</v>
      </c>
      <c r="G40" s="218">
        <v>18</v>
      </c>
      <c r="H40" s="221" t="str">
        <f>IF(G40&lt;=0,"",IF(G40&lt;=2,"Muy Baja",IF(G40&lt;=24,"Baja",IF(G40&lt;=500,"Media",IF(G40&lt;=5000,"Alta","Muy Alta")))))</f>
        <v>Baja</v>
      </c>
      <c r="I40" s="233">
        <f>IF(H40="","",IF(H40="Muy Baja",0.2,IF(H40="Baja",0.4,IF(H40="Media",0.6,IF(H40="Alta",0.8,IF(H40="Muy Alta",1,))))))</f>
        <v>0.4</v>
      </c>
      <c r="J40" s="236" t="s">
        <v>151</v>
      </c>
      <c r="K40" s="233" t="str">
        <f ca="1">IF(NOT(ISERROR(MATCH(J40,'Tabla Impacto'!$B$221:$B$223,0))),'Tabla Impacto'!$F$223&amp;"Por favor no seleccionar los criterios de impacto(Afectación Económica o presupuestal y Pérdida Reputacional)",J40)</f>
        <v xml:space="preserve">     Entre 100 y 500 SMLMV </v>
      </c>
      <c r="L40" s="221" t="str">
        <f ca="1">IF(OR(K40='Tabla Impacto'!$C$11,K40='Tabla Impacto'!$D$11),"Leve",IF(OR(K40='Tabla Impacto'!$C$12,K40='Tabla Impacto'!$D$12),"Menor",IF(OR(K40='Tabla Impacto'!$C$13,K40='Tabla Impacto'!$D$13),"Moderado",IF(OR(K40='Tabla Impacto'!$C$14,K40='Tabla Impacto'!$D$14),"Mayor",IF(OR(K40='Tabla Impacto'!$C$15,K40='Tabla Impacto'!$D$15),"Catastrófico","")))))</f>
        <v>Mayor</v>
      </c>
      <c r="M40" s="233">
        <f ca="1">IF(L40="","",IF(L40="Leve",0.2,IF(L40="Menor",0.4,IF(L40="Moderado",0.6,IF(L40="Mayor",0.8,IF(L40="Catastrófico",1,))))))</f>
        <v>0.8</v>
      </c>
      <c r="N40" s="230"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Alto</v>
      </c>
      <c r="O40" s="60">
        <v>1</v>
      </c>
      <c r="P40" s="49" t="s">
        <v>336</v>
      </c>
      <c r="Q40" s="51" t="str">
        <f>IF(OR(R40="Preventivo",R40="Detectivo"),"Probabilidad",IF(R40="Correctivo","Impacto",""))</f>
        <v>Probabilidad</v>
      </c>
      <c r="R40" s="52" t="s">
        <v>14</v>
      </c>
      <c r="S40" s="52" t="s">
        <v>9</v>
      </c>
      <c r="T40" s="53" t="str">
        <f>IF(AND(R40="Preventivo",S40="Automático"),"50%",IF(AND(R40="Preventivo",S40="Manual"),"40%",IF(AND(R40="Detectivo",S40="Automático"),"40%",IF(AND(R40="Detectivo",S40="Manual"),"30%",IF(AND(R40="Correctivo",S40="Automático"),"35%",IF(AND(R40="Correctivo",S40="Manual"),"25%",""))))))</f>
        <v>40%</v>
      </c>
      <c r="U40" s="52" t="s">
        <v>19</v>
      </c>
      <c r="V40" s="52" t="s">
        <v>23</v>
      </c>
      <c r="W40" s="52" t="s">
        <v>119</v>
      </c>
      <c r="X40" s="24">
        <f>IFERROR(IF(Q40="Probabilidad",(I40-(+I40*T40)),IF(Q40="Impacto",I40,"")),"")</f>
        <v>0.24</v>
      </c>
      <c r="Y40" s="54" t="str">
        <f>IFERROR(IF(X40="","",IF(X40&lt;=0.2,"Muy Baja",IF(X40&lt;=0.4,"Baja",IF(X40&lt;=0.6,"Media",IF(X40&lt;=0.8,"Alta","Muy Alta"))))),"")</f>
        <v>Baja</v>
      </c>
      <c r="Z40" s="55">
        <f>+X40</f>
        <v>0.24</v>
      </c>
      <c r="AA40" s="54" t="str">
        <f ca="1">IFERROR(IF(AB40="","",IF(AB40&lt;=0.2,"Leve",IF(AB40&lt;=0.4,"Menor",IF(AB40&lt;=0.6,"Moderado",IF(AB40&lt;=0.8,"Mayor","Catastrófico"))))),"")</f>
        <v>Mayor</v>
      </c>
      <c r="AB40" s="55">
        <f ca="1">IFERROR(IF(Q40="Impacto",(M40-(+M40*T40)),IF(Q40="Probabilidad",M40,"")),"")</f>
        <v>0.8</v>
      </c>
      <c r="AC40" s="56" t="str">
        <f ca="1">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Alto</v>
      </c>
      <c r="AD40" s="57" t="s">
        <v>136</v>
      </c>
      <c r="AE40" s="58" t="s">
        <v>337</v>
      </c>
      <c r="AF40" s="58" t="s">
        <v>342</v>
      </c>
      <c r="AG40" s="165" t="s">
        <v>340</v>
      </c>
      <c r="AH40" s="59"/>
      <c r="AI40" s="165"/>
      <c r="AJ40" s="4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25"/>
      <c r="B41" s="216"/>
      <c r="C41" s="216"/>
      <c r="D41" s="216"/>
      <c r="E41" s="228"/>
      <c r="F41" s="216"/>
      <c r="G41" s="219"/>
      <c r="H41" s="222"/>
      <c r="I41" s="234"/>
      <c r="J41" s="237"/>
      <c r="K41" s="234">
        <f t="shared" ref="K41:K45" ca="1" si="39">IF(NOT(ISERROR(MATCH(J41,_xlfn.ANCHORARRAY(E52),0))),I54&amp;"Por favor no seleccionar los criterios de impacto",J41)</f>
        <v>0</v>
      </c>
      <c r="L41" s="222"/>
      <c r="M41" s="234"/>
      <c r="N41" s="231"/>
      <c r="O41" s="60">
        <v>2</v>
      </c>
      <c r="P41" s="49"/>
      <c r="Q41" s="51" t="str">
        <f>IF(OR(R41="Preventivo",R41="Detectivo"),"Probabilidad",IF(R41="Correctivo","Impacto",""))</f>
        <v/>
      </c>
      <c r="R41" s="52"/>
      <c r="S41" s="52"/>
      <c r="T41" s="53" t="str">
        <f t="shared" ref="T41:T45" si="40">IF(AND(R41="Preventivo",S41="Automático"),"50%",IF(AND(R41="Preventivo",S41="Manual"),"40%",IF(AND(R41="Detectivo",S41="Automático"),"40%",IF(AND(R41="Detectivo",S41="Manual"),"30%",IF(AND(R41="Correctivo",S41="Automático"),"35%",IF(AND(R41="Correctivo",S41="Manual"),"25%",""))))))</f>
        <v/>
      </c>
      <c r="U41" s="52"/>
      <c r="V41" s="52"/>
      <c r="W41" s="52"/>
      <c r="X41" s="24" t="str">
        <f>IFERROR(IF(AND(Q40="Probabilidad",Q41="Probabilidad"),(Z40-(+Z40*T41)),IF(Q41="Probabilidad",(I40-(+I40*T41)),IF(Q41="Impacto",Z40,""))),"")</f>
        <v/>
      </c>
      <c r="Y41" s="54" t="str">
        <f t="shared" si="1"/>
        <v/>
      </c>
      <c r="Z41" s="55" t="str">
        <f t="shared" ref="Z41:Z45" si="41">+X41</f>
        <v/>
      </c>
      <c r="AA41" s="54" t="str">
        <f t="shared" si="3"/>
        <v/>
      </c>
      <c r="AB41" s="55" t="str">
        <f>IFERROR(IF(AND(Q40="Impacto",Q41="Impacto"),(AB34-(+AB34*T41)),IF(Q41="Impacto",($M$40-(+$M$40*T41)),IF(Q41="Probabilidad",AB34,""))),"")</f>
        <v/>
      </c>
      <c r="AC41" s="56"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57"/>
      <c r="AE41" s="58"/>
      <c r="AF41" s="48"/>
      <c r="AG41" s="59"/>
      <c r="AH41" s="59"/>
      <c r="AI41" s="58"/>
      <c r="AJ41" s="4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25"/>
      <c r="B42" s="216"/>
      <c r="C42" s="216"/>
      <c r="D42" s="216"/>
      <c r="E42" s="228"/>
      <c r="F42" s="216"/>
      <c r="G42" s="219"/>
      <c r="H42" s="222"/>
      <c r="I42" s="234"/>
      <c r="J42" s="237"/>
      <c r="K42" s="234">
        <f t="shared" ca="1" si="39"/>
        <v>0</v>
      </c>
      <c r="L42" s="222"/>
      <c r="M42" s="234"/>
      <c r="N42" s="231"/>
      <c r="O42" s="60">
        <v>3</v>
      </c>
      <c r="P42" s="50"/>
      <c r="Q42" s="51" t="str">
        <f>IF(OR(R42="Preventivo",R42="Detectivo"),"Probabilidad",IF(R42="Correctivo","Impacto",""))</f>
        <v/>
      </c>
      <c r="R42" s="52"/>
      <c r="S42" s="52"/>
      <c r="T42" s="53" t="str">
        <f t="shared" si="40"/>
        <v/>
      </c>
      <c r="U42" s="52"/>
      <c r="V42" s="52"/>
      <c r="W42" s="52"/>
      <c r="X42" s="24" t="str">
        <f>IFERROR(IF(AND(Q41="Probabilidad",Q42="Probabilidad"),(Z41-(+Z41*T42)),IF(AND(Q41="Impacto",Q42="Probabilidad"),(Z40-(+Z40*T42)),IF(Q42="Impacto",Z41,""))),"")</f>
        <v/>
      </c>
      <c r="Y42" s="54" t="str">
        <f t="shared" si="1"/>
        <v/>
      </c>
      <c r="Z42" s="55" t="str">
        <f t="shared" si="41"/>
        <v/>
      </c>
      <c r="AA42" s="54" t="str">
        <f t="shared" si="3"/>
        <v/>
      </c>
      <c r="AB42" s="55" t="str">
        <f>IFERROR(IF(AND(Q41="Impacto",Q42="Impacto"),(AB41-(+AB41*T42)),IF(AND(Q41="Probabilidad",Q42="Impacto"),(AB40-(+AB40*T42)),IF(Q42="Probabilidad",AB41,""))),"")</f>
        <v/>
      </c>
      <c r="AC42" s="56" t="str">
        <f t="shared" si="42"/>
        <v/>
      </c>
      <c r="AD42" s="57"/>
      <c r="AE42" s="58"/>
      <c r="AF42" s="48"/>
      <c r="AG42" s="59"/>
      <c r="AH42" s="59"/>
      <c r="AI42" s="58"/>
      <c r="AJ42" s="4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25"/>
      <c r="B43" s="216"/>
      <c r="C43" s="216"/>
      <c r="D43" s="216"/>
      <c r="E43" s="228"/>
      <c r="F43" s="216"/>
      <c r="G43" s="219"/>
      <c r="H43" s="222"/>
      <c r="I43" s="234"/>
      <c r="J43" s="237"/>
      <c r="K43" s="234">
        <f t="shared" ca="1" si="39"/>
        <v>0</v>
      </c>
      <c r="L43" s="222"/>
      <c r="M43" s="234"/>
      <c r="N43" s="231"/>
      <c r="O43" s="60">
        <v>4</v>
      </c>
      <c r="P43" s="49"/>
      <c r="Q43" s="51" t="str">
        <f t="shared" ref="Q43:Q45" si="43">IF(OR(R43="Preventivo",R43="Detectivo"),"Probabilidad",IF(R43="Correctivo","Impacto",""))</f>
        <v/>
      </c>
      <c r="R43" s="52"/>
      <c r="S43" s="52"/>
      <c r="T43" s="53" t="str">
        <f t="shared" si="40"/>
        <v/>
      </c>
      <c r="U43" s="52"/>
      <c r="V43" s="52"/>
      <c r="W43" s="52"/>
      <c r="X43" s="24" t="str">
        <f t="shared" ref="X43:X45" si="44">IFERROR(IF(AND(Q42="Probabilidad",Q43="Probabilidad"),(Z42-(+Z42*T43)),IF(AND(Q42="Impacto",Q43="Probabilidad"),(Z41-(+Z41*T43)),IF(Q43="Impacto",Z42,""))),"")</f>
        <v/>
      </c>
      <c r="Y43" s="54" t="str">
        <f t="shared" si="1"/>
        <v/>
      </c>
      <c r="Z43" s="55" t="str">
        <f t="shared" si="41"/>
        <v/>
      </c>
      <c r="AA43" s="54" t="str">
        <f t="shared" si="3"/>
        <v/>
      </c>
      <c r="AB43" s="55" t="str">
        <f t="shared" ref="AB43:AB45" si="45">IFERROR(IF(AND(Q42="Impacto",Q43="Impacto"),(AB42-(+AB42*T43)),IF(AND(Q42="Probabilidad",Q43="Impacto"),(AB41-(+AB41*T43)),IF(Q43="Probabilidad",AB42,""))),"")</f>
        <v/>
      </c>
      <c r="AC43" s="5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7"/>
      <c r="AE43" s="58"/>
      <c r="AF43" s="48"/>
      <c r="AG43" s="59"/>
      <c r="AH43" s="59"/>
      <c r="AI43" s="58"/>
      <c r="AJ43" s="4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25"/>
      <c r="B44" s="216"/>
      <c r="C44" s="216"/>
      <c r="D44" s="216"/>
      <c r="E44" s="228"/>
      <c r="F44" s="216"/>
      <c r="G44" s="219"/>
      <c r="H44" s="222"/>
      <c r="I44" s="234"/>
      <c r="J44" s="237"/>
      <c r="K44" s="234">
        <f t="shared" ca="1" si="39"/>
        <v>0</v>
      </c>
      <c r="L44" s="222"/>
      <c r="M44" s="234"/>
      <c r="N44" s="231"/>
      <c r="O44" s="60">
        <v>5</v>
      </c>
      <c r="P44" s="49"/>
      <c r="Q44" s="51" t="str">
        <f t="shared" si="43"/>
        <v/>
      </c>
      <c r="R44" s="52"/>
      <c r="S44" s="52"/>
      <c r="T44" s="53" t="str">
        <f t="shared" si="40"/>
        <v/>
      </c>
      <c r="U44" s="52"/>
      <c r="V44" s="52"/>
      <c r="W44" s="52"/>
      <c r="X44" s="24" t="str">
        <f t="shared" si="44"/>
        <v/>
      </c>
      <c r="Y44" s="54" t="str">
        <f t="shared" si="1"/>
        <v/>
      </c>
      <c r="Z44" s="55" t="str">
        <f t="shared" si="41"/>
        <v/>
      </c>
      <c r="AA44" s="54" t="str">
        <f t="shared" si="3"/>
        <v/>
      </c>
      <c r="AB44" s="55" t="str">
        <f t="shared" si="45"/>
        <v/>
      </c>
      <c r="AC44" s="56"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7"/>
      <c r="AE44" s="58"/>
      <c r="AF44" s="48"/>
      <c r="AG44" s="59"/>
      <c r="AH44" s="59"/>
      <c r="AI44" s="58"/>
      <c r="AJ44" s="4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26"/>
      <c r="B45" s="217"/>
      <c r="C45" s="217"/>
      <c r="D45" s="217"/>
      <c r="E45" s="229"/>
      <c r="F45" s="217"/>
      <c r="G45" s="220"/>
      <c r="H45" s="223"/>
      <c r="I45" s="235"/>
      <c r="J45" s="238"/>
      <c r="K45" s="235">
        <f t="shared" ca="1" si="39"/>
        <v>0</v>
      </c>
      <c r="L45" s="223"/>
      <c r="M45" s="235"/>
      <c r="N45" s="232"/>
      <c r="O45" s="60">
        <v>6</v>
      </c>
      <c r="P45" s="49"/>
      <c r="Q45" s="51" t="str">
        <f t="shared" si="43"/>
        <v/>
      </c>
      <c r="R45" s="52"/>
      <c r="S45" s="52"/>
      <c r="T45" s="53" t="str">
        <f t="shared" si="40"/>
        <v/>
      </c>
      <c r="U45" s="52"/>
      <c r="V45" s="52"/>
      <c r="W45" s="52"/>
      <c r="X45" s="24" t="str">
        <f t="shared" si="44"/>
        <v/>
      </c>
      <c r="Y45" s="54" t="str">
        <f t="shared" si="1"/>
        <v/>
      </c>
      <c r="Z45" s="55" t="str">
        <f t="shared" si="41"/>
        <v/>
      </c>
      <c r="AA45" s="54" t="str">
        <f>IFERROR(IF(AB45="","",IF(AB45&lt;=0.2,"Leve",IF(AB45&lt;=0.4,"Menor",IF(AB45&lt;=0.6,"Moderado",IF(AB45&lt;=0.8,"Mayor","Catastrófico"))))),"")</f>
        <v/>
      </c>
      <c r="AB45" s="55" t="str">
        <f t="shared" si="45"/>
        <v/>
      </c>
      <c r="AC45" s="56"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7"/>
      <c r="AE45" s="58"/>
      <c r="AF45" s="48"/>
      <c r="AG45" s="59"/>
      <c r="AH45" s="59"/>
      <c r="AI45" s="58"/>
      <c r="AJ45" s="4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24">
        <v>7</v>
      </c>
      <c r="B46" s="215" t="s">
        <v>132</v>
      </c>
      <c r="C46" s="215" t="s">
        <v>313</v>
      </c>
      <c r="D46" s="215" t="s">
        <v>312</v>
      </c>
      <c r="E46" s="227" t="s">
        <v>315</v>
      </c>
      <c r="F46" s="215" t="s">
        <v>123</v>
      </c>
      <c r="G46" s="218">
        <v>500</v>
      </c>
      <c r="H46" s="221" t="str">
        <f>IF(G46&lt;=0,"",IF(G46&lt;=2,"Muy Baja",IF(G46&lt;=24,"Baja",IF(G46&lt;=500,"Media",IF(G46&lt;=5000,"Alta","Muy Alta")))))</f>
        <v>Media</v>
      </c>
      <c r="I46" s="233">
        <f>IF(H46="","",IF(H46="Muy Baja",0.2,IF(H46="Baja",0.4,IF(H46="Media",0.6,IF(H46="Alta",0.8,IF(H46="Muy Alta",1,))))))</f>
        <v>0.6</v>
      </c>
      <c r="J46" s="236" t="s">
        <v>155</v>
      </c>
      <c r="K46" s="233" t="str">
        <f ca="1">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221" t="str">
        <f ca="1">IF(OR(K46='Tabla Impacto'!$C$11,K46='Tabla Impacto'!$D$11),"Leve",IF(OR(K46='Tabla Impacto'!$C$12,K46='Tabla Impacto'!$D$12),"Menor",IF(OR(K46='Tabla Impacto'!$C$13,K46='Tabla Impacto'!$D$13),"Moderado",IF(OR(K46='Tabla Impacto'!$C$14,K46='Tabla Impacto'!$D$14),"Mayor",IF(OR(K46='Tabla Impacto'!$C$15,K46='Tabla Impacto'!$D$15),"Catastrófico","")))))</f>
        <v>Moderado</v>
      </c>
      <c r="M46" s="233">
        <f ca="1">IF(L46="","",IF(L46="Leve",0.2,IF(L46="Menor",0.4,IF(L46="Moderado",0.6,IF(L46="Mayor",0.8,IF(L46="Catastrófico",1,))))))</f>
        <v>0.6</v>
      </c>
      <c r="N46" s="230"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60">
        <v>1</v>
      </c>
      <c r="P46" s="49" t="s">
        <v>352</v>
      </c>
      <c r="Q46" s="51" t="str">
        <f>IF(OR(R46="Preventivo",R46="Detectivo"),"Probabilidad",IF(R46="Correctivo","Impacto",""))</f>
        <v>Probabilidad</v>
      </c>
      <c r="R46" s="52" t="s">
        <v>14</v>
      </c>
      <c r="S46" s="52" t="s">
        <v>9</v>
      </c>
      <c r="T46" s="53" t="str">
        <f>IF(AND(R46="Preventivo",S46="Automático"),"50%",IF(AND(R46="Preventivo",S46="Manual"),"40%",IF(AND(R46="Detectivo",S46="Automático"),"40%",IF(AND(R46="Detectivo",S46="Manual"),"30%",IF(AND(R46="Correctivo",S46="Automático"),"35%",IF(AND(R46="Correctivo",S46="Manual"),"25%",""))))))</f>
        <v>40%</v>
      </c>
      <c r="U46" s="52" t="s">
        <v>19</v>
      </c>
      <c r="V46" s="52" t="s">
        <v>22</v>
      </c>
      <c r="W46" s="52" t="s">
        <v>120</v>
      </c>
      <c r="X46" s="24">
        <f>IFERROR(IF(Q46="Probabilidad",(I46-(+I46*T46)),IF(Q46="Impacto",I46,"")),"")</f>
        <v>0.36</v>
      </c>
      <c r="Y46" s="54" t="str">
        <f>IFERROR(IF(X46="","",IF(X46&lt;=0.2,"Muy Baja",IF(X46&lt;=0.4,"Baja",IF(X46&lt;=0.6,"Media",IF(X46&lt;=0.8,"Alta","Muy Alta"))))),"")</f>
        <v>Baja</v>
      </c>
      <c r="Z46" s="55">
        <f>+X46</f>
        <v>0.36</v>
      </c>
      <c r="AA46" s="54" t="str">
        <f ca="1">IFERROR(IF(AB46="","",IF(AB46&lt;=0.2,"Leve",IF(AB46&lt;=0.4,"Menor",IF(AB46&lt;=0.6,"Moderado",IF(AB46&lt;=0.8,"Mayor","Catastrófico"))))),"")</f>
        <v>Moderado</v>
      </c>
      <c r="AB46" s="55">
        <f ca="1">IFERROR(IF(Q46="Impacto",(M46-(+M46*T46)),IF(Q46="Probabilidad",M46,"")),"")</f>
        <v>0.6</v>
      </c>
      <c r="AC46" s="56" t="str">
        <f ca="1">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57" t="s">
        <v>136</v>
      </c>
      <c r="AE46" s="58" t="s">
        <v>339</v>
      </c>
      <c r="AF46" s="48" t="s">
        <v>309</v>
      </c>
      <c r="AG46" s="165" t="s">
        <v>343</v>
      </c>
      <c r="AH46" s="165"/>
      <c r="AI46" s="58"/>
      <c r="AJ46" s="4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25"/>
      <c r="B47" s="216"/>
      <c r="C47" s="216"/>
      <c r="D47" s="216"/>
      <c r="E47" s="228"/>
      <c r="F47" s="216"/>
      <c r="G47" s="219"/>
      <c r="H47" s="222"/>
      <c r="I47" s="234"/>
      <c r="J47" s="237"/>
      <c r="K47" s="234">
        <f t="shared" ref="K47:K51" ca="1" si="47">IF(NOT(ISERROR(MATCH(J47,_xlfn.ANCHORARRAY(E58),0))),I60&amp;"Por favor no seleccionar los criterios de impacto",J47)</f>
        <v>0</v>
      </c>
      <c r="L47" s="222"/>
      <c r="M47" s="234"/>
      <c r="N47" s="231"/>
      <c r="O47" s="60">
        <v>2</v>
      </c>
      <c r="P47" s="49" t="s">
        <v>338</v>
      </c>
      <c r="Q47" s="51" t="str">
        <f>IF(OR(R47="Preventivo",R47="Detectivo"),"Probabilidad",IF(R47="Correctivo","Impacto",""))</f>
        <v>Probabilidad</v>
      </c>
      <c r="R47" s="52" t="s">
        <v>14</v>
      </c>
      <c r="S47" s="52" t="s">
        <v>9</v>
      </c>
      <c r="T47" s="53" t="str">
        <f t="shared" ref="T47:T51" si="48">IF(AND(R47="Preventivo",S47="Automático"),"50%",IF(AND(R47="Preventivo",S47="Manual"),"40%",IF(AND(R47="Detectivo",S47="Automático"),"40%",IF(AND(R47="Detectivo",S47="Manual"),"30%",IF(AND(R47="Correctivo",S47="Automático"),"35%",IF(AND(R47="Correctivo",S47="Manual"),"25%",""))))))</f>
        <v>40%</v>
      </c>
      <c r="U47" s="52" t="s">
        <v>19</v>
      </c>
      <c r="V47" s="52" t="s">
        <v>22</v>
      </c>
      <c r="W47" s="52" t="s">
        <v>120</v>
      </c>
      <c r="X47" s="24">
        <f>IFERROR(IF(AND(Q46="Probabilidad",Q47="Probabilidad"),(Z46-(+Z46*T47)),IF(Q47="Probabilidad",(I46-(+I46*T47)),IF(Q47="Impacto",Z46,""))),"")</f>
        <v>0.216</v>
      </c>
      <c r="Y47" s="54" t="str">
        <f t="shared" si="1"/>
        <v>Baja</v>
      </c>
      <c r="Z47" s="55">
        <f t="shared" ref="Z47:Z51" si="49">+X47</f>
        <v>0.216</v>
      </c>
      <c r="AA47" s="54" t="str">
        <f t="shared" ca="1" si="3"/>
        <v>Mayor</v>
      </c>
      <c r="AB47" s="55">
        <f ca="1">IFERROR(IF(AND(Q46="Impacto",Q47="Impacto"),(AB40-(+AB40*T47)),IF(Q47="Impacto",($M$46-(+$M$46*T47)),IF(Q47="Probabilidad",AB40,""))),"")</f>
        <v>0.8</v>
      </c>
      <c r="AC47" s="56" t="str">
        <f t="shared" ref="AC47:AC48" ca="1"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Alto</v>
      </c>
      <c r="AD47" s="57"/>
      <c r="AE47" s="58"/>
      <c r="AF47" s="48"/>
      <c r="AG47" s="59"/>
      <c r="AH47" s="59"/>
      <c r="AI47" s="58"/>
      <c r="AJ47" s="4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25"/>
      <c r="B48" s="216"/>
      <c r="C48" s="216"/>
      <c r="D48" s="216"/>
      <c r="E48" s="228"/>
      <c r="F48" s="216"/>
      <c r="G48" s="219"/>
      <c r="H48" s="222"/>
      <c r="I48" s="234"/>
      <c r="J48" s="237"/>
      <c r="K48" s="234">
        <f t="shared" ca="1" si="47"/>
        <v>0</v>
      </c>
      <c r="L48" s="222"/>
      <c r="M48" s="234"/>
      <c r="N48" s="231"/>
      <c r="O48" s="60">
        <v>3</v>
      </c>
      <c r="P48" s="50"/>
      <c r="Q48" s="51" t="str">
        <f>IF(OR(R48="Preventivo",R48="Detectivo"),"Probabilidad",IF(R48="Correctivo","Impacto",""))</f>
        <v/>
      </c>
      <c r="R48" s="52"/>
      <c r="S48" s="52"/>
      <c r="T48" s="53" t="str">
        <f t="shared" si="48"/>
        <v/>
      </c>
      <c r="U48" s="52"/>
      <c r="V48" s="52"/>
      <c r="W48" s="52"/>
      <c r="X48" s="24" t="str">
        <f>IFERROR(IF(AND(Q47="Probabilidad",Q48="Probabilidad"),(Z47-(+Z47*T48)),IF(AND(Q47="Impacto",Q48="Probabilidad"),(Z46-(+Z46*T48)),IF(Q48="Impacto",Z47,""))),"")</f>
        <v/>
      </c>
      <c r="Y48" s="54" t="str">
        <f t="shared" si="1"/>
        <v/>
      </c>
      <c r="Z48" s="55" t="str">
        <f t="shared" si="49"/>
        <v/>
      </c>
      <c r="AA48" s="54" t="str">
        <f t="shared" si="3"/>
        <v/>
      </c>
      <c r="AB48" s="55" t="str">
        <f>IFERROR(IF(AND(Q47="Impacto",Q48="Impacto"),(AB47-(+AB47*T48)),IF(AND(Q47="Probabilidad",Q48="Impacto"),(AB46-(+AB46*T48)),IF(Q48="Probabilidad",AB47,""))),"")</f>
        <v/>
      </c>
      <c r="AC48" s="56" t="str">
        <f t="shared" si="50"/>
        <v/>
      </c>
      <c r="AD48" s="57"/>
      <c r="AE48" s="58"/>
      <c r="AF48" s="48"/>
      <c r="AG48" s="59"/>
      <c r="AH48" s="59"/>
      <c r="AI48" s="58"/>
      <c r="AJ48" s="4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25"/>
      <c r="B49" s="216"/>
      <c r="C49" s="216"/>
      <c r="D49" s="216"/>
      <c r="E49" s="228"/>
      <c r="F49" s="216"/>
      <c r="G49" s="219"/>
      <c r="H49" s="222"/>
      <c r="I49" s="234"/>
      <c r="J49" s="237"/>
      <c r="K49" s="234">
        <f t="shared" ca="1" si="47"/>
        <v>0</v>
      </c>
      <c r="L49" s="222"/>
      <c r="M49" s="234"/>
      <c r="N49" s="231"/>
      <c r="O49" s="60">
        <v>4</v>
      </c>
      <c r="P49" s="49"/>
      <c r="Q49" s="51" t="str">
        <f t="shared" ref="Q49:Q51" si="51">IF(OR(R49="Preventivo",R49="Detectivo"),"Probabilidad",IF(R49="Correctivo","Impacto",""))</f>
        <v/>
      </c>
      <c r="R49" s="52"/>
      <c r="S49" s="52"/>
      <c r="T49" s="53" t="str">
        <f t="shared" si="48"/>
        <v/>
      </c>
      <c r="U49" s="52"/>
      <c r="V49" s="52"/>
      <c r="W49" s="52"/>
      <c r="X49" s="24" t="str">
        <f t="shared" ref="X49:X51" si="52">IFERROR(IF(AND(Q48="Probabilidad",Q49="Probabilidad"),(Z48-(+Z48*T49)),IF(AND(Q48="Impacto",Q49="Probabilidad"),(Z47-(+Z47*T49)),IF(Q49="Impacto",Z48,""))),"")</f>
        <v/>
      </c>
      <c r="Y49" s="54" t="str">
        <f t="shared" si="1"/>
        <v/>
      </c>
      <c r="Z49" s="55" t="str">
        <f t="shared" si="49"/>
        <v/>
      </c>
      <c r="AA49" s="54" t="str">
        <f t="shared" si="3"/>
        <v/>
      </c>
      <c r="AB49" s="55" t="str">
        <f t="shared" ref="AB49:AB51" si="53">IFERROR(IF(AND(Q48="Impacto",Q49="Impacto"),(AB48-(+AB48*T49)),IF(AND(Q48="Probabilidad",Q49="Impacto"),(AB47-(+AB47*T49)),IF(Q49="Probabilidad",AB48,""))),"")</f>
        <v/>
      </c>
      <c r="AC49" s="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7"/>
      <c r="AE49" s="58"/>
      <c r="AF49" s="48"/>
      <c r="AG49" s="59"/>
      <c r="AH49" s="59"/>
      <c r="AI49" s="58"/>
      <c r="AJ49" s="4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25"/>
      <c r="B50" s="216"/>
      <c r="C50" s="216"/>
      <c r="D50" s="216"/>
      <c r="E50" s="228"/>
      <c r="F50" s="216"/>
      <c r="G50" s="219"/>
      <c r="H50" s="222"/>
      <c r="I50" s="234"/>
      <c r="J50" s="237"/>
      <c r="K50" s="234">
        <f t="shared" ca="1" si="47"/>
        <v>0</v>
      </c>
      <c r="L50" s="222"/>
      <c r="M50" s="234"/>
      <c r="N50" s="231"/>
      <c r="O50" s="60">
        <v>5</v>
      </c>
      <c r="P50" s="49"/>
      <c r="Q50" s="51" t="str">
        <f t="shared" si="51"/>
        <v/>
      </c>
      <c r="R50" s="52"/>
      <c r="S50" s="52"/>
      <c r="T50" s="53" t="str">
        <f t="shared" si="48"/>
        <v/>
      </c>
      <c r="U50" s="52"/>
      <c r="V50" s="52"/>
      <c r="W50" s="52"/>
      <c r="X50" s="24" t="str">
        <f t="shared" si="52"/>
        <v/>
      </c>
      <c r="Y50" s="54" t="str">
        <f t="shared" si="1"/>
        <v/>
      </c>
      <c r="Z50" s="55" t="str">
        <f t="shared" si="49"/>
        <v/>
      </c>
      <c r="AA50" s="54" t="str">
        <f t="shared" si="3"/>
        <v/>
      </c>
      <c r="AB50" s="55" t="str">
        <f t="shared" si="53"/>
        <v/>
      </c>
      <c r="AC50" s="56"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7"/>
      <c r="AE50" s="58"/>
      <c r="AF50" s="48"/>
      <c r="AG50" s="59"/>
      <c r="AH50" s="59"/>
      <c r="AI50" s="58"/>
      <c r="AJ50" s="4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26"/>
      <c r="B51" s="217"/>
      <c r="C51" s="217"/>
      <c r="D51" s="217"/>
      <c r="E51" s="229"/>
      <c r="F51" s="217"/>
      <c r="G51" s="220"/>
      <c r="H51" s="223"/>
      <c r="I51" s="235"/>
      <c r="J51" s="238"/>
      <c r="K51" s="235">
        <f t="shared" ca="1" si="47"/>
        <v>0</v>
      </c>
      <c r="L51" s="223"/>
      <c r="M51" s="235"/>
      <c r="N51" s="232"/>
      <c r="O51" s="60">
        <v>6</v>
      </c>
      <c r="P51" s="49"/>
      <c r="Q51" s="51" t="str">
        <f t="shared" si="51"/>
        <v/>
      </c>
      <c r="R51" s="52"/>
      <c r="S51" s="52"/>
      <c r="T51" s="53" t="str">
        <f t="shared" si="48"/>
        <v/>
      </c>
      <c r="U51" s="52"/>
      <c r="V51" s="52"/>
      <c r="W51" s="52"/>
      <c r="X51" s="24" t="str">
        <f t="shared" si="52"/>
        <v/>
      </c>
      <c r="Y51" s="54" t="str">
        <f t="shared" si="1"/>
        <v/>
      </c>
      <c r="Z51" s="55" t="str">
        <f t="shared" si="49"/>
        <v/>
      </c>
      <c r="AA51" s="54" t="str">
        <f t="shared" si="3"/>
        <v/>
      </c>
      <c r="AB51" s="55" t="str">
        <f t="shared" si="53"/>
        <v/>
      </c>
      <c r="AC51" s="56" t="str">
        <f t="shared" si="54"/>
        <v/>
      </c>
      <c r="AD51" s="57"/>
      <c r="AE51" s="58"/>
      <c r="AF51" s="48"/>
      <c r="AG51" s="59"/>
      <c r="AH51" s="59"/>
      <c r="AI51" s="58"/>
      <c r="AJ51" s="4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24">
        <v>8</v>
      </c>
      <c r="B52" s="215"/>
      <c r="C52" s="215"/>
      <c r="D52" s="215"/>
      <c r="E52" s="227"/>
      <c r="F52" s="215"/>
      <c r="G52" s="218"/>
      <c r="H52" s="221" t="str">
        <f>IF(G52&lt;=0,"",IF(G52&lt;=2,"Muy Baja",IF(G52&lt;=24,"Baja",IF(G52&lt;=500,"Media",IF(G52&lt;=5000,"Alta","Muy Alta")))))</f>
        <v/>
      </c>
      <c r="I52" s="233" t="str">
        <f>IF(H52="","",IF(H52="Muy Baja",0.2,IF(H52="Baja",0.4,IF(H52="Media",0.6,IF(H52="Alta",0.8,IF(H52="Muy Alta",1,))))))</f>
        <v/>
      </c>
      <c r="J52" s="236"/>
      <c r="K52" s="233">
        <f ca="1">IF(NOT(ISERROR(MATCH(J52,'Tabla Impacto'!$B$221:$B$223,0))),'Tabla Impacto'!$F$223&amp;"Por favor no seleccionar los criterios de impacto(Afectación Económica o presupuestal y Pérdida Reputacional)",J52)</f>
        <v>0</v>
      </c>
      <c r="L52" s="221" t="str">
        <f ca="1">IF(OR(K52='Tabla Impacto'!$C$11,K52='Tabla Impacto'!$D$11),"Leve",IF(OR(K52='Tabla Impacto'!$C$12,K52='Tabla Impacto'!$D$12),"Menor",IF(OR(K52='Tabla Impacto'!$C$13,K52='Tabla Impacto'!$D$13),"Moderado",IF(OR(K52='Tabla Impacto'!$C$14,K52='Tabla Impacto'!$D$14),"Mayor",IF(OR(K52='Tabla Impacto'!$C$15,K52='Tabla Impacto'!$D$15),"Catastrófico","")))))</f>
        <v/>
      </c>
      <c r="M52" s="233" t="str">
        <f ca="1">IF(L52="","",IF(L52="Leve",0.2,IF(L52="Menor",0.4,IF(L52="Moderado",0.6,IF(L52="Mayor",0.8,IF(L52="Catastrófico",1,))))))</f>
        <v/>
      </c>
      <c r="N52" s="230"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60">
        <v>1</v>
      </c>
      <c r="P52" s="49"/>
      <c r="Q52" s="51" t="str">
        <f>IF(OR(R52="Preventivo",R52="Detectivo"),"Probabilidad",IF(R52="Correctivo","Impacto",""))</f>
        <v/>
      </c>
      <c r="R52" s="52"/>
      <c r="S52" s="52"/>
      <c r="T52" s="53" t="str">
        <f>IF(AND(R52="Preventivo",S52="Automático"),"50%",IF(AND(R52="Preventivo",S52="Manual"),"40%",IF(AND(R52="Detectivo",S52="Automático"),"40%",IF(AND(R52="Detectivo",S52="Manual"),"30%",IF(AND(R52="Correctivo",S52="Automático"),"35%",IF(AND(R52="Correctivo",S52="Manual"),"25%",""))))))</f>
        <v/>
      </c>
      <c r="U52" s="52"/>
      <c r="V52" s="52"/>
      <c r="W52" s="52"/>
      <c r="X52" s="24" t="str">
        <f>IFERROR(IF(Q52="Probabilidad",(I52-(+I52*T52)),IF(Q52="Impacto",I52,"")),"")</f>
        <v/>
      </c>
      <c r="Y52" s="54" t="str">
        <f>IFERROR(IF(X52="","",IF(X52&lt;=0.2,"Muy Baja",IF(X52&lt;=0.4,"Baja",IF(X52&lt;=0.6,"Media",IF(X52&lt;=0.8,"Alta","Muy Alta"))))),"")</f>
        <v/>
      </c>
      <c r="Z52" s="55" t="str">
        <f>+X52</f>
        <v/>
      </c>
      <c r="AA52" s="54" t="str">
        <f>IFERROR(IF(AB52="","",IF(AB52&lt;=0.2,"Leve",IF(AB52&lt;=0.4,"Menor",IF(AB52&lt;=0.6,"Moderado",IF(AB52&lt;=0.8,"Mayor","Catastrófico"))))),"")</f>
        <v/>
      </c>
      <c r="AB52" s="55" t="str">
        <f>IFERROR(IF(Q52="Impacto",(M52-(+M52*T52)),IF(Q52="Probabilidad",M52,"")),"")</f>
        <v/>
      </c>
      <c r="AC52" s="5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7"/>
      <c r="AE52" s="58"/>
      <c r="AF52" s="48"/>
      <c r="AG52" s="59"/>
      <c r="AH52" s="59"/>
      <c r="AI52" s="58"/>
      <c r="AJ52" s="4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25"/>
      <c r="B53" s="216"/>
      <c r="C53" s="216"/>
      <c r="D53" s="216"/>
      <c r="E53" s="228"/>
      <c r="F53" s="216"/>
      <c r="G53" s="219"/>
      <c r="H53" s="222"/>
      <c r="I53" s="234"/>
      <c r="J53" s="237"/>
      <c r="K53" s="234">
        <f ca="1">IF(NOT(ISERROR(MATCH(J53,_xlfn.ANCHORARRAY(E64),0))),I66&amp;"Por favor no seleccionar los criterios de impacto",J53)</f>
        <v>0</v>
      </c>
      <c r="L53" s="222"/>
      <c r="M53" s="234"/>
      <c r="N53" s="231"/>
      <c r="O53" s="60">
        <v>2</v>
      </c>
      <c r="P53" s="49"/>
      <c r="Q53" s="51" t="str">
        <f>IF(OR(R53="Preventivo",R53="Detectivo"),"Probabilidad",IF(R53="Correctivo","Impacto",""))</f>
        <v/>
      </c>
      <c r="R53" s="52"/>
      <c r="S53" s="52"/>
      <c r="T53" s="53" t="str">
        <f t="shared" ref="T53:T57" si="55">IF(AND(R53="Preventivo",S53="Automático"),"50%",IF(AND(R53="Preventivo",S53="Manual"),"40%",IF(AND(R53="Detectivo",S53="Automático"),"40%",IF(AND(R53="Detectivo",S53="Manual"),"30%",IF(AND(R53="Correctivo",S53="Automático"),"35%",IF(AND(R53="Correctivo",S53="Manual"),"25%",""))))))</f>
        <v/>
      </c>
      <c r="U53" s="52"/>
      <c r="V53" s="52"/>
      <c r="W53" s="52"/>
      <c r="X53" s="24" t="str">
        <f>IFERROR(IF(AND(Q52="Probabilidad",Q53="Probabilidad"),(Z52-(+Z52*T53)),IF(Q53="Probabilidad",(I52-(+I52*T53)),IF(Q53="Impacto",Z52,""))),"")</f>
        <v/>
      </c>
      <c r="Y53" s="54" t="str">
        <f t="shared" si="1"/>
        <v/>
      </c>
      <c r="Z53" s="55" t="str">
        <f t="shared" ref="Z53:Z57" si="56">+X53</f>
        <v/>
      </c>
      <c r="AA53" s="54" t="str">
        <f t="shared" si="3"/>
        <v/>
      </c>
      <c r="AB53" s="55" t="str">
        <f>IFERROR(IF(AND(Q52="Impacto",Q53="Impacto"),(AB46-(+AB46*T53)),IF(Q53="Impacto",($M$52-(+$M$52*T53)),IF(Q53="Probabilidad",AB46,""))),"")</f>
        <v/>
      </c>
      <c r="AC53" s="56"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57"/>
      <c r="AE53" s="58"/>
      <c r="AF53" s="48"/>
      <c r="AG53" s="59"/>
      <c r="AH53" s="59"/>
      <c r="AI53" s="58"/>
      <c r="AJ53" s="4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25"/>
      <c r="B54" s="216"/>
      <c r="C54" s="216"/>
      <c r="D54" s="216"/>
      <c r="E54" s="228"/>
      <c r="F54" s="216"/>
      <c r="G54" s="219"/>
      <c r="H54" s="222"/>
      <c r="I54" s="234"/>
      <c r="J54" s="237"/>
      <c r="K54" s="234">
        <f ca="1">IF(NOT(ISERROR(MATCH(J54,_xlfn.ANCHORARRAY(E65),0))),I67&amp;"Por favor no seleccionar los criterios de impacto",J54)</f>
        <v>0</v>
      </c>
      <c r="L54" s="222"/>
      <c r="M54" s="234"/>
      <c r="N54" s="231"/>
      <c r="O54" s="60">
        <v>3</v>
      </c>
      <c r="P54" s="50"/>
      <c r="Q54" s="51" t="str">
        <f>IF(OR(R54="Preventivo",R54="Detectivo"),"Probabilidad",IF(R54="Correctivo","Impacto",""))</f>
        <v/>
      </c>
      <c r="R54" s="52"/>
      <c r="S54" s="52"/>
      <c r="T54" s="53" t="str">
        <f t="shared" si="55"/>
        <v/>
      </c>
      <c r="U54" s="52"/>
      <c r="V54" s="52"/>
      <c r="W54" s="52"/>
      <c r="X54" s="24" t="str">
        <f>IFERROR(IF(AND(Q53="Probabilidad",Q54="Probabilidad"),(Z53-(+Z53*T54)),IF(AND(Q53="Impacto",Q54="Probabilidad"),(Z52-(+Z52*T54)),IF(Q54="Impacto",Z53,""))),"")</f>
        <v/>
      </c>
      <c r="Y54" s="54" t="str">
        <f t="shared" si="1"/>
        <v/>
      </c>
      <c r="Z54" s="55" t="str">
        <f t="shared" si="56"/>
        <v/>
      </c>
      <c r="AA54" s="54" t="str">
        <f t="shared" si="3"/>
        <v/>
      </c>
      <c r="AB54" s="55" t="str">
        <f>IFERROR(IF(AND(Q53="Impacto",Q54="Impacto"),(AB53-(+AB53*T54)),IF(AND(Q53="Probabilidad",Q54="Impacto"),(AB52-(+AB52*T54)),IF(Q54="Probabilidad",AB53,""))),"")</f>
        <v/>
      </c>
      <c r="AC54" s="56" t="str">
        <f t="shared" si="57"/>
        <v/>
      </c>
      <c r="AD54" s="57"/>
      <c r="AE54" s="58"/>
      <c r="AF54" s="48"/>
      <c r="AG54" s="59"/>
      <c r="AH54" s="59"/>
      <c r="AI54" s="58"/>
      <c r="AJ54" s="4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25"/>
      <c r="B55" s="216"/>
      <c r="C55" s="216"/>
      <c r="D55" s="216"/>
      <c r="E55" s="228"/>
      <c r="F55" s="216"/>
      <c r="G55" s="219"/>
      <c r="H55" s="222"/>
      <c r="I55" s="234"/>
      <c r="J55" s="237"/>
      <c r="K55" s="234">
        <f ca="1">IF(NOT(ISERROR(MATCH(J55,_xlfn.ANCHORARRAY(E66),0))),I68&amp;"Por favor no seleccionar los criterios de impacto",J55)</f>
        <v>0</v>
      </c>
      <c r="L55" s="222"/>
      <c r="M55" s="234"/>
      <c r="N55" s="231"/>
      <c r="O55" s="60">
        <v>4</v>
      </c>
      <c r="P55" s="49"/>
      <c r="Q55" s="51" t="str">
        <f t="shared" ref="Q55:Q57" si="58">IF(OR(R55="Preventivo",R55="Detectivo"),"Probabilidad",IF(R55="Correctivo","Impacto",""))</f>
        <v/>
      </c>
      <c r="R55" s="52"/>
      <c r="S55" s="52"/>
      <c r="T55" s="53" t="str">
        <f t="shared" si="55"/>
        <v/>
      </c>
      <c r="U55" s="52"/>
      <c r="V55" s="52"/>
      <c r="W55" s="52"/>
      <c r="X55" s="24" t="str">
        <f t="shared" ref="X55:X57" si="59">IFERROR(IF(AND(Q54="Probabilidad",Q55="Probabilidad"),(Z54-(+Z54*T55)),IF(AND(Q54="Impacto",Q55="Probabilidad"),(Z53-(+Z53*T55)),IF(Q55="Impacto",Z54,""))),"")</f>
        <v/>
      </c>
      <c r="Y55" s="54" t="str">
        <f t="shared" si="1"/>
        <v/>
      </c>
      <c r="Z55" s="55" t="str">
        <f t="shared" si="56"/>
        <v/>
      </c>
      <c r="AA55" s="54" t="str">
        <f t="shared" si="3"/>
        <v/>
      </c>
      <c r="AB55" s="55" t="str">
        <f t="shared" ref="AB55:AB57" si="60">IFERROR(IF(AND(Q54="Impacto",Q55="Impacto"),(AB54-(+AB54*T55)),IF(AND(Q54="Probabilidad",Q55="Impacto"),(AB53-(+AB53*T55)),IF(Q55="Probabilidad",AB54,""))),"")</f>
        <v/>
      </c>
      <c r="AC55" s="5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7"/>
      <c r="AE55" s="58"/>
      <c r="AF55" s="48"/>
      <c r="AG55" s="59"/>
      <c r="AH55" s="59"/>
      <c r="AI55" s="58"/>
      <c r="AJ55" s="4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25"/>
      <c r="B56" s="216"/>
      <c r="C56" s="216"/>
      <c r="D56" s="216"/>
      <c r="E56" s="228"/>
      <c r="F56" s="216"/>
      <c r="G56" s="219"/>
      <c r="H56" s="222"/>
      <c r="I56" s="234"/>
      <c r="J56" s="237"/>
      <c r="K56" s="234">
        <f ca="1">IF(NOT(ISERROR(MATCH(J56,_xlfn.ANCHORARRAY(E67),0))),I69&amp;"Por favor no seleccionar los criterios de impacto",J56)</f>
        <v>0</v>
      </c>
      <c r="L56" s="222"/>
      <c r="M56" s="234"/>
      <c r="N56" s="231"/>
      <c r="O56" s="60">
        <v>5</v>
      </c>
      <c r="P56" s="49"/>
      <c r="Q56" s="51" t="str">
        <f t="shared" si="58"/>
        <v/>
      </c>
      <c r="R56" s="52"/>
      <c r="S56" s="52"/>
      <c r="T56" s="53" t="str">
        <f t="shared" si="55"/>
        <v/>
      </c>
      <c r="U56" s="52"/>
      <c r="V56" s="52"/>
      <c r="W56" s="52"/>
      <c r="X56" s="24" t="str">
        <f t="shared" si="59"/>
        <v/>
      </c>
      <c r="Y56" s="54" t="str">
        <f t="shared" si="1"/>
        <v/>
      </c>
      <c r="Z56" s="55" t="str">
        <f t="shared" si="56"/>
        <v/>
      </c>
      <c r="AA56" s="54" t="str">
        <f t="shared" si="3"/>
        <v/>
      </c>
      <c r="AB56" s="55" t="str">
        <f t="shared" si="60"/>
        <v/>
      </c>
      <c r="AC56" s="56"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7"/>
      <c r="AE56" s="58"/>
      <c r="AF56" s="48"/>
      <c r="AG56" s="59"/>
      <c r="AH56" s="59"/>
      <c r="AI56" s="58"/>
      <c r="AJ56" s="4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26"/>
      <c r="B57" s="217"/>
      <c r="C57" s="217"/>
      <c r="D57" s="217"/>
      <c r="E57" s="229"/>
      <c r="F57" s="217"/>
      <c r="G57" s="220"/>
      <c r="H57" s="223"/>
      <c r="I57" s="235"/>
      <c r="J57" s="238"/>
      <c r="K57" s="235">
        <f ca="1">IF(NOT(ISERROR(MATCH(J57,_xlfn.ANCHORARRAY(E68),0))),I70&amp;"Por favor no seleccionar los criterios de impacto",J57)</f>
        <v>0</v>
      </c>
      <c r="L57" s="223"/>
      <c r="M57" s="235"/>
      <c r="N57" s="232"/>
      <c r="O57" s="60">
        <v>6</v>
      </c>
      <c r="P57" s="49"/>
      <c r="Q57" s="51" t="str">
        <f t="shared" si="58"/>
        <v/>
      </c>
      <c r="R57" s="52"/>
      <c r="S57" s="52"/>
      <c r="T57" s="53" t="str">
        <f t="shared" si="55"/>
        <v/>
      </c>
      <c r="U57" s="52"/>
      <c r="V57" s="52"/>
      <c r="W57" s="52"/>
      <c r="X57" s="24" t="str">
        <f t="shared" si="59"/>
        <v/>
      </c>
      <c r="Y57" s="54" t="str">
        <f t="shared" si="1"/>
        <v/>
      </c>
      <c r="Z57" s="55" t="str">
        <f t="shared" si="56"/>
        <v/>
      </c>
      <c r="AA57" s="54" t="str">
        <f t="shared" si="3"/>
        <v/>
      </c>
      <c r="AB57" s="55" t="str">
        <f t="shared" si="60"/>
        <v/>
      </c>
      <c r="AC57" s="56" t="str">
        <f t="shared" si="61"/>
        <v/>
      </c>
      <c r="AD57" s="57"/>
      <c r="AE57" s="58"/>
      <c r="AF57" s="48"/>
      <c r="AG57" s="59"/>
      <c r="AH57" s="59"/>
      <c r="AI57" s="58"/>
      <c r="AJ57" s="4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24">
        <v>9</v>
      </c>
      <c r="B58" s="215"/>
      <c r="C58" s="215"/>
      <c r="D58" s="215"/>
      <c r="E58" s="227"/>
      <c r="F58" s="215"/>
      <c r="G58" s="218"/>
      <c r="H58" s="221" t="str">
        <f>IF(G58&lt;=0,"",IF(G58&lt;=2,"Muy Baja",IF(G58&lt;=24,"Baja",IF(G58&lt;=500,"Media",IF(G58&lt;=5000,"Alta","Muy Alta")))))</f>
        <v/>
      </c>
      <c r="I58" s="233" t="str">
        <f>IF(H58="","",IF(H58="Muy Baja",0.2,IF(H58="Baja",0.4,IF(H58="Media",0.6,IF(H58="Alta",0.8,IF(H58="Muy Alta",1,))))))</f>
        <v/>
      </c>
      <c r="J58" s="236"/>
      <c r="K58" s="233">
        <f ca="1">IF(NOT(ISERROR(MATCH(J58,'Tabla Impacto'!$B$221:$B$223,0))),'Tabla Impacto'!$F$223&amp;"Por favor no seleccionar los criterios de impacto(Afectación Económica o presupuestal y Pérdida Reputacional)",J58)</f>
        <v>0</v>
      </c>
      <c r="L58" s="221" t="str">
        <f ca="1">IF(OR(K58='Tabla Impacto'!$C$11,K58='Tabla Impacto'!$D$11),"Leve",IF(OR(K58='Tabla Impacto'!$C$12,K58='Tabla Impacto'!$D$12),"Menor",IF(OR(K58='Tabla Impacto'!$C$13,K58='Tabla Impacto'!$D$13),"Moderado",IF(OR(K58='Tabla Impacto'!$C$14,K58='Tabla Impacto'!$D$14),"Mayor",IF(OR(K58='Tabla Impacto'!$C$15,K58='Tabla Impacto'!$D$15),"Catastrófico","")))))</f>
        <v/>
      </c>
      <c r="M58" s="233" t="str">
        <f ca="1">IF(L58="","",IF(L58="Leve",0.2,IF(L58="Menor",0.4,IF(L58="Moderado",0.6,IF(L58="Mayor",0.8,IF(L58="Catastrófico",1,))))))</f>
        <v/>
      </c>
      <c r="N58" s="230"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60">
        <v>1</v>
      </c>
      <c r="P58" s="49"/>
      <c r="Q58" s="51" t="str">
        <f>IF(OR(R58="Preventivo",R58="Detectivo"),"Probabilidad",IF(R58="Correctivo","Impacto",""))</f>
        <v/>
      </c>
      <c r="R58" s="52"/>
      <c r="S58" s="52"/>
      <c r="T58" s="53" t="str">
        <f>IF(AND(R58="Preventivo",S58="Automático"),"50%",IF(AND(R58="Preventivo",S58="Manual"),"40%",IF(AND(R58="Detectivo",S58="Automático"),"40%",IF(AND(R58="Detectivo",S58="Manual"),"30%",IF(AND(R58="Correctivo",S58="Automático"),"35%",IF(AND(R58="Correctivo",S58="Manual"),"25%",""))))))</f>
        <v/>
      </c>
      <c r="U58" s="52"/>
      <c r="V58" s="52"/>
      <c r="W58" s="52"/>
      <c r="X58" s="24" t="str">
        <f>IFERROR(IF(Q58="Probabilidad",(I58-(+I58*T58)),IF(Q58="Impacto",I58,"")),"")</f>
        <v/>
      </c>
      <c r="Y58" s="54" t="str">
        <f>IFERROR(IF(X58="","",IF(X58&lt;=0.2,"Muy Baja",IF(X58&lt;=0.4,"Baja",IF(X58&lt;=0.6,"Media",IF(X58&lt;=0.8,"Alta","Muy Alta"))))),"")</f>
        <v/>
      </c>
      <c r="Z58" s="55" t="str">
        <f>+X58</f>
        <v/>
      </c>
      <c r="AA58" s="54" t="str">
        <f>IFERROR(IF(AB58="","",IF(AB58&lt;=0.2,"Leve",IF(AB58&lt;=0.4,"Menor",IF(AB58&lt;=0.6,"Moderado",IF(AB58&lt;=0.8,"Mayor","Catastrófico"))))),"")</f>
        <v/>
      </c>
      <c r="AB58" s="55" t="str">
        <f>IFERROR(IF(Q58="Impacto",(M58-(+M58*T58)),IF(Q58="Probabilidad",M58,"")),"")</f>
        <v/>
      </c>
      <c r="AC58" s="5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7"/>
      <c r="AE58" s="58"/>
      <c r="AF58" s="48"/>
      <c r="AG58" s="59"/>
      <c r="AH58" s="59"/>
      <c r="AI58" s="58"/>
      <c r="AJ58" s="4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25"/>
      <c r="B59" s="216"/>
      <c r="C59" s="216"/>
      <c r="D59" s="216"/>
      <c r="E59" s="228"/>
      <c r="F59" s="216"/>
      <c r="G59" s="219"/>
      <c r="H59" s="222"/>
      <c r="I59" s="234"/>
      <c r="J59" s="237"/>
      <c r="K59" s="234">
        <f ca="1">IF(NOT(ISERROR(MATCH(J59,_xlfn.ANCHORARRAY(E70),0))),I72&amp;"Por favor no seleccionar los criterios de impacto",J59)</f>
        <v>0</v>
      </c>
      <c r="L59" s="222"/>
      <c r="M59" s="234"/>
      <c r="N59" s="231"/>
      <c r="O59" s="60">
        <v>2</v>
      </c>
      <c r="P59" s="49"/>
      <c r="Q59" s="51" t="str">
        <f>IF(OR(R59="Preventivo",R59="Detectivo"),"Probabilidad",IF(R59="Correctivo","Impacto",""))</f>
        <v/>
      </c>
      <c r="R59" s="52"/>
      <c r="S59" s="52"/>
      <c r="T59" s="53" t="str">
        <f t="shared" ref="T59:T63" si="62">IF(AND(R59="Preventivo",S59="Automático"),"50%",IF(AND(R59="Preventivo",S59="Manual"),"40%",IF(AND(R59="Detectivo",S59="Automático"),"40%",IF(AND(R59="Detectivo",S59="Manual"),"30%",IF(AND(R59="Correctivo",S59="Automático"),"35%",IF(AND(R59="Correctivo",S59="Manual"),"25%",""))))))</f>
        <v/>
      </c>
      <c r="U59" s="52"/>
      <c r="V59" s="52"/>
      <c r="W59" s="52"/>
      <c r="X59" s="24" t="str">
        <f>IFERROR(IF(AND(Q58="Probabilidad",Q59="Probabilidad"),(Z58-(+Z58*T59)),IF(Q59="Probabilidad",(I58-(+I58*T59)),IF(Q59="Impacto",Z58,""))),"")</f>
        <v/>
      </c>
      <c r="Y59" s="54" t="str">
        <f t="shared" si="1"/>
        <v/>
      </c>
      <c r="Z59" s="55" t="str">
        <f t="shared" ref="Z59:Z63" si="63">+X59</f>
        <v/>
      </c>
      <c r="AA59" s="54" t="str">
        <f t="shared" si="3"/>
        <v/>
      </c>
      <c r="AB59" s="55" t="str">
        <f>IFERROR(IF(AND(Q58="Impacto",Q59="Impacto"),(AB52-(+AB52*T59)),IF(Q59="Impacto",($M$58-(+$M$58*T59)),IF(Q59="Probabilidad",AB52,""))),"")</f>
        <v/>
      </c>
      <c r="AC59" s="56"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7"/>
      <c r="AE59" s="58"/>
      <c r="AF59" s="48"/>
      <c r="AG59" s="59"/>
      <c r="AH59" s="59"/>
      <c r="AI59" s="58"/>
      <c r="AJ59" s="4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25"/>
      <c r="B60" s="216"/>
      <c r="C60" s="216"/>
      <c r="D60" s="216"/>
      <c r="E60" s="228"/>
      <c r="F60" s="216"/>
      <c r="G60" s="219"/>
      <c r="H60" s="222"/>
      <c r="I60" s="234"/>
      <c r="J60" s="237"/>
      <c r="K60" s="234">
        <f ca="1">IF(NOT(ISERROR(MATCH(J60,_xlfn.ANCHORARRAY(E71),0))),I73&amp;"Por favor no seleccionar los criterios de impacto",J60)</f>
        <v>0</v>
      </c>
      <c r="L60" s="222"/>
      <c r="M60" s="234"/>
      <c r="N60" s="231"/>
      <c r="O60" s="60">
        <v>3</v>
      </c>
      <c r="P60" s="50"/>
      <c r="Q60" s="51" t="str">
        <f>IF(OR(R60="Preventivo",R60="Detectivo"),"Probabilidad",IF(R60="Correctivo","Impacto",""))</f>
        <v/>
      </c>
      <c r="R60" s="52"/>
      <c r="S60" s="52"/>
      <c r="T60" s="53" t="str">
        <f t="shared" si="62"/>
        <v/>
      </c>
      <c r="U60" s="52"/>
      <c r="V60" s="52"/>
      <c r="W60" s="52"/>
      <c r="X60" s="24" t="str">
        <f>IFERROR(IF(AND(Q59="Probabilidad",Q60="Probabilidad"),(Z59-(+Z59*T60)),IF(AND(Q59="Impacto",Q60="Probabilidad"),(Z58-(+Z58*T60)),IF(Q60="Impacto",Z59,""))),"")</f>
        <v/>
      </c>
      <c r="Y60" s="54" t="str">
        <f t="shared" si="1"/>
        <v/>
      </c>
      <c r="Z60" s="55" t="str">
        <f t="shared" si="63"/>
        <v/>
      </c>
      <c r="AA60" s="54" t="str">
        <f t="shared" si="3"/>
        <v/>
      </c>
      <c r="AB60" s="55" t="str">
        <f>IFERROR(IF(AND(Q59="Impacto",Q60="Impacto"),(AB59-(+AB59*T60)),IF(AND(Q59="Probabilidad",Q60="Impacto"),(AB58-(+AB58*T60)),IF(Q60="Probabilidad",AB59,""))),"")</f>
        <v/>
      </c>
      <c r="AC60" s="56" t="str">
        <f t="shared" si="64"/>
        <v/>
      </c>
      <c r="AD60" s="57"/>
      <c r="AE60" s="58"/>
      <c r="AF60" s="48"/>
      <c r="AG60" s="59"/>
      <c r="AH60" s="59"/>
      <c r="AI60" s="58"/>
      <c r="AJ60" s="4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25"/>
      <c r="B61" s="216"/>
      <c r="C61" s="216"/>
      <c r="D61" s="216"/>
      <c r="E61" s="228"/>
      <c r="F61" s="216"/>
      <c r="G61" s="219"/>
      <c r="H61" s="222"/>
      <c r="I61" s="234"/>
      <c r="J61" s="237"/>
      <c r="K61" s="234">
        <f ca="1">IF(NOT(ISERROR(MATCH(J61,_xlfn.ANCHORARRAY(E72),0))),I74&amp;"Por favor no seleccionar los criterios de impacto",J61)</f>
        <v>0</v>
      </c>
      <c r="L61" s="222"/>
      <c r="M61" s="234"/>
      <c r="N61" s="231"/>
      <c r="O61" s="60">
        <v>4</v>
      </c>
      <c r="P61" s="49"/>
      <c r="Q61" s="51" t="str">
        <f t="shared" ref="Q61:Q63" si="65">IF(OR(R61="Preventivo",R61="Detectivo"),"Probabilidad",IF(R61="Correctivo","Impacto",""))</f>
        <v/>
      </c>
      <c r="R61" s="52"/>
      <c r="S61" s="52"/>
      <c r="T61" s="53" t="str">
        <f t="shared" si="62"/>
        <v/>
      </c>
      <c r="U61" s="52"/>
      <c r="V61" s="52"/>
      <c r="W61" s="52"/>
      <c r="X61" s="24" t="str">
        <f t="shared" ref="X61:X63" si="66">IFERROR(IF(AND(Q60="Probabilidad",Q61="Probabilidad"),(Z60-(+Z60*T61)),IF(AND(Q60="Impacto",Q61="Probabilidad"),(Z59-(+Z59*T61)),IF(Q61="Impacto",Z60,""))),"")</f>
        <v/>
      </c>
      <c r="Y61" s="54" t="str">
        <f t="shared" si="1"/>
        <v/>
      </c>
      <c r="Z61" s="55" t="str">
        <f t="shared" si="63"/>
        <v/>
      </c>
      <c r="AA61" s="54" t="str">
        <f t="shared" si="3"/>
        <v/>
      </c>
      <c r="AB61" s="55" t="str">
        <f t="shared" ref="AB61:AB63" si="67">IFERROR(IF(AND(Q60="Impacto",Q61="Impacto"),(AB60-(+AB60*T61)),IF(AND(Q60="Probabilidad",Q61="Impacto"),(AB59-(+AB59*T61)),IF(Q61="Probabilidad",AB60,""))),"")</f>
        <v/>
      </c>
      <c r="AC61" s="5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7"/>
      <c r="AE61" s="58"/>
      <c r="AF61" s="48"/>
      <c r="AG61" s="59"/>
      <c r="AH61" s="59"/>
      <c r="AI61" s="58"/>
      <c r="AJ61" s="4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25"/>
      <c r="B62" s="216"/>
      <c r="C62" s="216"/>
      <c r="D62" s="216"/>
      <c r="E62" s="228"/>
      <c r="F62" s="216"/>
      <c r="G62" s="219"/>
      <c r="H62" s="222"/>
      <c r="I62" s="234"/>
      <c r="J62" s="237"/>
      <c r="K62" s="234">
        <f ca="1">IF(NOT(ISERROR(MATCH(J62,_xlfn.ANCHORARRAY(E73),0))),I75&amp;"Por favor no seleccionar los criterios de impacto",J62)</f>
        <v>0</v>
      </c>
      <c r="L62" s="222"/>
      <c r="M62" s="234"/>
      <c r="N62" s="231"/>
      <c r="O62" s="60">
        <v>5</v>
      </c>
      <c r="P62" s="49"/>
      <c r="Q62" s="51" t="str">
        <f t="shared" si="65"/>
        <v/>
      </c>
      <c r="R62" s="52"/>
      <c r="S62" s="52"/>
      <c r="T62" s="53" t="str">
        <f t="shared" si="62"/>
        <v/>
      </c>
      <c r="U62" s="52"/>
      <c r="V62" s="52"/>
      <c r="W62" s="52"/>
      <c r="X62" s="24" t="str">
        <f t="shared" si="66"/>
        <v/>
      </c>
      <c r="Y62" s="54" t="str">
        <f t="shared" si="1"/>
        <v/>
      </c>
      <c r="Z62" s="55" t="str">
        <f t="shared" si="63"/>
        <v/>
      </c>
      <c r="AA62" s="54" t="str">
        <f t="shared" si="3"/>
        <v/>
      </c>
      <c r="AB62" s="55" t="str">
        <f t="shared" si="67"/>
        <v/>
      </c>
      <c r="AC62" s="56"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7"/>
      <c r="AE62" s="58"/>
      <c r="AF62" s="48"/>
      <c r="AG62" s="59"/>
      <c r="AH62" s="59"/>
      <c r="AI62" s="58"/>
      <c r="AJ62" s="4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26"/>
      <c r="B63" s="217"/>
      <c r="C63" s="217"/>
      <c r="D63" s="217"/>
      <c r="E63" s="229"/>
      <c r="F63" s="217"/>
      <c r="G63" s="220"/>
      <c r="H63" s="223"/>
      <c r="I63" s="235"/>
      <c r="J63" s="238"/>
      <c r="K63" s="235">
        <f ca="1">IF(NOT(ISERROR(MATCH(J63,_xlfn.ANCHORARRAY(E74),0))),I76&amp;"Por favor no seleccionar los criterios de impacto",J63)</f>
        <v>0</v>
      </c>
      <c r="L63" s="223"/>
      <c r="M63" s="235"/>
      <c r="N63" s="232"/>
      <c r="O63" s="60">
        <v>6</v>
      </c>
      <c r="P63" s="49"/>
      <c r="Q63" s="51" t="str">
        <f t="shared" si="65"/>
        <v/>
      </c>
      <c r="R63" s="52"/>
      <c r="S63" s="52"/>
      <c r="T63" s="53" t="str">
        <f t="shared" si="62"/>
        <v/>
      </c>
      <c r="U63" s="52"/>
      <c r="V63" s="52"/>
      <c r="W63" s="52"/>
      <c r="X63" s="24" t="str">
        <f t="shared" si="66"/>
        <v/>
      </c>
      <c r="Y63" s="54" t="str">
        <f t="shared" si="1"/>
        <v/>
      </c>
      <c r="Z63" s="55" t="str">
        <f t="shared" si="63"/>
        <v/>
      </c>
      <c r="AA63" s="54" t="str">
        <f t="shared" si="3"/>
        <v/>
      </c>
      <c r="AB63" s="55" t="str">
        <f t="shared" si="67"/>
        <v/>
      </c>
      <c r="AC63" s="56" t="str">
        <f t="shared" si="68"/>
        <v/>
      </c>
      <c r="AD63" s="57"/>
      <c r="AE63" s="58"/>
      <c r="AF63" s="48"/>
      <c r="AG63" s="59"/>
      <c r="AH63" s="59"/>
      <c r="AI63" s="58"/>
      <c r="AJ63" s="4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24">
        <v>10</v>
      </c>
      <c r="B64" s="215"/>
      <c r="C64" s="215"/>
      <c r="D64" s="215"/>
      <c r="E64" s="227"/>
      <c r="F64" s="215"/>
      <c r="G64" s="218"/>
      <c r="H64" s="221" t="str">
        <f>IF(G64&lt;=0,"",IF(G64&lt;=2,"Muy Baja",IF(G64&lt;=24,"Baja",IF(G64&lt;=500,"Media",IF(G64&lt;=5000,"Alta","Muy Alta")))))</f>
        <v/>
      </c>
      <c r="I64" s="233" t="str">
        <f>IF(H64="","",IF(H64="Muy Baja",0.2,IF(H64="Baja",0.4,IF(H64="Media",0.6,IF(H64="Alta",0.8,IF(H64="Muy Alta",1,))))))</f>
        <v/>
      </c>
      <c r="J64" s="236"/>
      <c r="K64" s="233">
        <f ca="1">IF(NOT(ISERROR(MATCH(J64,'Tabla Impacto'!$B$221:$B$223,0))),'Tabla Impacto'!$F$223&amp;"Por favor no seleccionar los criterios de impacto(Afectación Económica o presupuestal y Pérdida Reputacional)",J64)</f>
        <v>0</v>
      </c>
      <c r="L64" s="221" t="str">
        <f ca="1">IF(OR(K64='Tabla Impacto'!$C$11,K64='Tabla Impacto'!$D$11),"Leve",IF(OR(K64='Tabla Impacto'!$C$12,K64='Tabla Impacto'!$D$12),"Menor",IF(OR(K64='Tabla Impacto'!$C$13,K64='Tabla Impacto'!$D$13),"Moderado",IF(OR(K64='Tabla Impacto'!$C$14,K64='Tabla Impacto'!$D$14),"Mayor",IF(OR(K64='Tabla Impacto'!$C$15,K64='Tabla Impacto'!$D$15),"Catastrófico","")))))</f>
        <v/>
      </c>
      <c r="M64" s="233" t="str">
        <f ca="1">IF(L64="","",IF(L64="Leve",0.2,IF(L64="Menor",0.4,IF(L64="Moderado",0.6,IF(L64="Mayor",0.8,IF(L64="Catastrófico",1,))))))</f>
        <v/>
      </c>
      <c r="N64" s="230"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0">
        <v>1</v>
      </c>
      <c r="P64" s="49"/>
      <c r="Q64" s="51" t="str">
        <f>IF(OR(R64="Preventivo",R64="Detectivo"),"Probabilidad",IF(R64="Correctivo","Impacto",""))</f>
        <v/>
      </c>
      <c r="R64" s="52"/>
      <c r="S64" s="52"/>
      <c r="T64" s="53" t="str">
        <f>IF(AND(R64="Preventivo",S64="Automático"),"50%",IF(AND(R64="Preventivo",S64="Manual"),"40%",IF(AND(R64="Detectivo",S64="Automático"),"40%",IF(AND(R64="Detectivo",S64="Manual"),"30%",IF(AND(R64="Correctivo",S64="Automático"),"35%",IF(AND(R64="Correctivo",S64="Manual"),"25%",""))))))</f>
        <v/>
      </c>
      <c r="U64" s="52"/>
      <c r="V64" s="52"/>
      <c r="W64" s="52"/>
      <c r="X64" s="24" t="str">
        <f>IFERROR(IF(Q64="Probabilidad",(I64-(+I64*T64)),IF(Q64="Impacto",I64,"")),"")</f>
        <v/>
      </c>
      <c r="Y64" s="54" t="str">
        <f>IFERROR(IF(X64="","",IF(X64&lt;=0.2,"Muy Baja",IF(X64&lt;=0.4,"Baja",IF(X64&lt;=0.6,"Media",IF(X64&lt;=0.8,"Alta","Muy Alta"))))),"")</f>
        <v/>
      </c>
      <c r="Z64" s="55" t="str">
        <f>+X64</f>
        <v/>
      </c>
      <c r="AA64" s="54" t="str">
        <f>IFERROR(IF(AB64="","",IF(AB64&lt;=0.2,"Leve",IF(AB64&lt;=0.4,"Menor",IF(AB64&lt;=0.6,"Moderado",IF(AB64&lt;=0.8,"Mayor","Catastrófico"))))),"")</f>
        <v/>
      </c>
      <c r="AB64" s="55" t="str">
        <f>IFERROR(IF(Q64="Impacto",(M64-(+M64*T64)),IF(Q64="Probabilidad",M64,"")),"")</f>
        <v/>
      </c>
      <c r="AC64" s="5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7"/>
      <c r="AE64" s="58"/>
      <c r="AF64" s="48"/>
      <c r="AG64" s="59"/>
      <c r="AH64" s="59"/>
      <c r="AI64" s="58"/>
      <c r="AJ64" s="4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25"/>
      <c r="B65" s="216"/>
      <c r="C65" s="216"/>
      <c r="D65" s="216"/>
      <c r="E65" s="228"/>
      <c r="F65" s="216"/>
      <c r="G65" s="219"/>
      <c r="H65" s="222"/>
      <c r="I65" s="234"/>
      <c r="J65" s="237"/>
      <c r="K65" s="234">
        <f ca="1">IF(NOT(ISERROR(MATCH(J65,_xlfn.ANCHORARRAY(E76),0))),I78&amp;"Por favor no seleccionar los criterios de impacto",J65)</f>
        <v>0</v>
      </c>
      <c r="L65" s="222"/>
      <c r="M65" s="234"/>
      <c r="N65" s="231"/>
      <c r="O65" s="60">
        <v>2</v>
      </c>
      <c r="P65" s="49"/>
      <c r="Q65" s="51" t="str">
        <f>IF(OR(R65="Preventivo",R65="Detectivo"),"Probabilidad",IF(R65="Correctivo","Impacto",""))</f>
        <v/>
      </c>
      <c r="R65" s="52"/>
      <c r="S65" s="52"/>
      <c r="T65" s="53" t="str">
        <f t="shared" ref="T65:T69" si="69">IF(AND(R65="Preventivo",S65="Automático"),"50%",IF(AND(R65="Preventivo",S65="Manual"),"40%",IF(AND(R65="Detectivo",S65="Automático"),"40%",IF(AND(R65="Detectivo",S65="Manual"),"30%",IF(AND(R65="Correctivo",S65="Automático"),"35%",IF(AND(R65="Correctivo",S65="Manual"),"25%",""))))))</f>
        <v/>
      </c>
      <c r="U65" s="52"/>
      <c r="V65" s="52"/>
      <c r="W65" s="52"/>
      <c r="X65" s="24" t="str">
        <f>IFERROR(IF(AND(Q64="Probabilidad",Q65="Probabilidad"),(Z64-(+Z64*T65)),IF(Q65="Probabilidad",(I64-(+I64*T65)),IF(Q65="Impacto",Z64,""))),"")</f>
        <v/>
      </c>
      <c r="Y65" s="54" t="str">
        <f t="shared" si="1"/>
        <v/>
      </c>
      <c r="Z65" s="55" t="str">
        <f t="shared" ref="Z65:Z69" si="70">+X65</f>
        <v/>
      </c>
      <c r="AA65" s="54" t="str">
        <f t="shared" si="3"/>
        <v/>
      </c>
      <c r="AB65" s="55" t="str">
        <f>IFERROR(IF(AND(Q64="Impacto",Q65="Impacto"),(AB58-(+AB58*T65)),IF(Q65="Impacto",($M$64-(+$M$64*T65)),IF(Q65="Probabilidad",AB58,""))),"")</f>
        <v/>
      </c>
      <c r="AC65" s="56"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57"/>
      <c r="AE65" s="58"/>
      <c r="AF65" s="48"/>
      <c r="AG65" s="59"/>
      <c r="AH65" s="59"/>
      <c r="AI65" s="58"/>
      <c r="AJ65" s="48"/>
    </row>
    <row r="66" spans="1:36" ht="151.5" customHeight="1" x14ac:dyDescent="0.3">
      <c r="A66" s="225"/>
      <c r="B66" s="216"/>
      <c r="C66" s="216"/>
      <c r="D66" s="216"/>
      <c r="E66" s="228"/>
      <c r="F66" s="216"/>
      <c r="G66" s="219"/>
      <c r="H66" s="222"/>
      <c r="I66" s="234"/>
      <c r="J66" s="237"/>
      <c r="K66" s="234">
        <f ca="1">IF(NOT(ISERROR(MATCH(J66,_xlfn.ANCHORARRAY(E77),0))),I79&amp;"Por favor no seleccionar los criterios de impacto",J66)</f>
        <v>0</v>
      </c>
      <c r="L66" s="222"/>
      <c r="M66" s="234"/>
      <c r="N66" s="231"/>
      <c r="O66" s="60">
        <v>3</v>
      </c>
      <c r="P66" s="50"/>
      <c r="Q66" s="51" t="str">
        <f>IF(OR(R66="Preventivo",R66="Detectivo"),"Probabilidad",IF(R66="Correctivo","Impacto",""))</f>
        <v/>
      </c>
      <c r="R66" s="52"/>
      <c r="S66" s="52"/>
      <c r="T66" s="53" t="str">
        <f t="shared" si="69"/>
        <v/>
      </c>
      <c r="U66" s="52"/>
      <c r="V66" s="52"/>
      <c r="W66" s="52"/>
      <c r="X66" s="24" t="str">
        <f>IFERROR(IF(AND(Q65="Probabilidad",Q66="Probabilidad"),(Z65-(+Z65*T66)),IF(AND(Q65="Impacto",Q66="Probabilidad"),(Z64-(+Z64*T66)),IF(Q66="Impacto",Z65,""))),"")</f>
        <v/>
      </c>
      <c r="Y66" s="54" t="str">
        <f t="shared" si="1"/>
        <v/>
      </c>
      <c r="Z66" s="55" t="str">
        <f t="shared" si="70"/>
        <v/>
      </c>
      <c r="AA66" s="54" t="str">
        <f t="shared" si="3"/>
        <v/>
      </c>
      <c r="AB66" s="55" t="str">
        <f>IFERROR(IF(AND(Q65="Impacto",Q66="Impacto"),(AB65-(+AB65*T66)),IF(AND(Q65="Probabilidad",Q66="Impacto"),(AB64-(+AB64*T66)),IF(Q66="Probabilidad",AB65,""))),"")</f>
        <v/>
      </c>
      <c r="AC66" s="56" t="str">
        <f t="shared" si="71"/>
        <v/>
      </c>
      <c r="AD66" s="57"/>
      <c r="AE66" s="58"/>
      <c r="AF66" s="48"/>
      <c r="AG66" s="59"/>
      <c r="AH66" s="59"/>
      <c r="AI66" s="58"/>
      <c r="AJ66" s="48"/>
    </row>
    <row r="67" spans="1:36" ht="151.5" customHeight="1" x14ac:dyDescent="0.3">
      <c r="A67" s="225"/>
      <c r="B67" s="216"/>
      <c r="C67" s="216"/>
      <c r="D67" s="216"/>
      <c r="E67" s="228"/>
      <c r="F67" s="216"/>
      <c r="G67" s="219"/>
      <c r="H67" s="222"/>
      <c r="I67" s="234"/>
      <c r="J67" s="237"/>
      <c r="K67" s="234">
        <f ca="1">IF(NOT(ISERROR(MATCH(J67,_xlfn.ANCHORARRAY(E78),0))),I80&amp;"Por favor no seleccionar los criterios de impacto",J67)</f>
        <v>0</v>
      </c>
      <c r="L67" s="222"/>
      <c r="M67" s="234"/>
      <c r="N67" s="231"/>
      <c r="O67" s="60">
        <v>4</v>
      </c>
      <c r="P67" s="49"/>
      <c r="Q67" s="51" t="str">
        <f t="shared" ref="Q67:Q69" si="72">IF(OR(R67="Preventivo",R67="Detectivo"),"Probabilidad",IF(R67="Correctivo","Impacto",""))</f>
        <v/>
      </c>
      <c r="R67" s="52"/>
      <c r="S67" s="52"/>
      <c r="T67" s="53" t="str">
        <f t="shared" si="69"/>
        <v/>
      </c>
      <c r="U67" s="52"/>
      <c r="V67" s="52"/>
      <c r="W67" s="52"/>
      <c r="X67" s="24" t="str">
        <f t="shared" ref="X67:X69" si="73">IFERROR(IF(AND(Q66="Probabilidad",Q67="Probabilidad"),(Z66-(+Z66*T67)),IF(AND(Q66="Impacto",Q67="Probabilidad"),(Z65-(+Z65*T67)),IF(Q67="Impacto",Z66,""))),"")</f>
        <v/>
      </c>
      <c r="Y67" s="54" t="str">
        <f t="shared" si="1"/>
        <v/>
      </c>
      <c r="Z67" s="55" t="str">
        <f t="shared" si="70"/>
        <v/>
      </c>
      <c r="AA67" s="54" t="str">
        <f t="shared" si="3"/>
        <v/>
      </c>
      <c r="AB67" s="55" t="str">
        <f t="shared" ref="AB67:AB69" si="74">IFERROR(IF(AND(Q66="Impacto",Q67="Impacto"),(AB66-(+AB66*T67)),IF(AND(Q66="Probabilidad",Q67="Impacto"),(AB65-(+AB65*T67)),IF(Q67="Probabilidad",AB66,""))),"")</f>
        <v/>
      </c>
      <c r="AC67" s="5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7"/>
      <c r="AE67" s="58"/>
      <c r="AF67" s="48"/>
      <c r="AG67" s="59"/>
      <c r="AH67" s="59"/>
      <c r="AI67" s="58"/>
      <c r="AJ67" s="48"/>
    </row>
    <row r="68" spans="1:36" ht="151.5" customHeight="1" x14ac:dyDescent="0.3">
      <c r="A68" s="225"/>
      <c r="B68" s="216"/>
      <c r="C68" s="216"/>
      <c r="D68" s="216"/>
      <c r="E68" s="228"/>
      <c r="F68" s="216"/>
      <c r="G68" s="219"/>
      <c r="H68" s="222"/>
      <c r="I68" s="234"/>
      <c r="J68" s="237"/>
      <c r="K68" s="234">
        <f ca="1">IF(NOT(ISERROR(MATCH(J68,_xlfn.ANCHORARRAY(E79),0))),I81&amp;"Por favor no seleccionar los criterios de impacto",J68)</f>
        <v>0</v>
      </c>
      <c r="L68" s="222"/>
      <c r="M68" s="234"/>
      <c r="N68" s="231"/>
      <c r="O68" s="60">
        <v>5</v>
      </c>
      <c r="P68" s="49"/>
      <c r="Q68" s="51" t="str">
        <f t="shared" si="72"/>
        <v/>
      </c>
      <c r="R68" s="52"/>
      <c r="S68" s="52"/>
      <c r="T68" s="53" t="str">
        <f t="shared" si="69"/>
        <v/>
      </c>
      <c r="U68" s="52"/>
      <c r="V68" s="52"/>
      <c r="W68" s="52"/>
      <c r="X68" s="24" t="str">
        <f t="shared" si="73"/>
        <v/>
      </c>
      <c r="Y68" s="54" t="str">
        <f t="shared" si="1"/>
        <v/>
      </c>
      <c r="Z68" s="55" t="str">
        <f t="shared" si="70"/>
        <v/>
      </c>
      <c r="AA68" s="54" t="str">
        <f t="shared" si="3"/>
        <v/>
      </c>
      <c r="AB68" s="55" t="str">
        <f t="shared" si="74"/>
        <v/>
      </c>
      <c r="AC68" s="56"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7"/>
      <c r="AE68" s="58"/>
      <c r="AF68" s="48"/>
      <c r="AG68" s="59"/>
      <c r="AH68" s="59"/>
      <c r="AI68" s="58"/>
      <c r="AJ68" s="48"/>
    </row>
    <row r="69" spans="1:36" ht="151.5" customHeight="1" x14ac:dyDescent="0.3">
      <c r="A69" s="226"/>
      <c r="B69" s="217"/>
      <c r="C69" s="217"/>
      <c r="D69" s="217"/>
      <c r="E69" s="229"/>
      <c r="F69" s="217"/>
      <c r="G69" s="220"/>
      <c r="H69" s="223"/>
      <c r="I69" s="235"/>
      <c r="J69" s="238"/>
      <c r="K69" s="235">
        <f ca="1">IF(NOT(ISERROR(MATCH(J69,_xlfn.ANCHORARRAY(E80),0))),I82&amp;"Por favor no seleccionar los criterios de impacto",J69)</f>
        <v>0</v>
      </c>
      <c r="L69" s="223"/>
      <c r="M69" s="235"/>
      <c r="N69" s="232"/>
      <c r="O69" s="60">
        <v>6</v>
      </c>
      <c r="P69" s="49"/>
      <c r="Q69" s="51" t="str">
        <f t="shared" si="72"/>
        <v/>
      </c>
      <c r="R69" s="52"/>
      <c r="S69" s="52"/>
      <c r="T69" s="53" t="str">
        <f t="shared" si="69"/>
        <v/>
      </c>
      <c r="U69" s="52"/>
      <c r="V69" s="52"/>
      <c r="W69" s="52"/>
      <c r="X69" s="24" t="str">
        <f t="shared" si="73"/>
        <v/>
      </c>
      <c r="Y69" s="54" t="str">
        <f t="shared" si="1"/>
        <v/>
      </c>
      <c r="Z69" s="55" t="str">
        <f t="shared" si="70"/>
        <v/>
      </c>
      <c r="AA69" s="54" t="str">
        <f t="shared" si="3"/>
        <v/>
      </c>
      <c r="AB69" s="55" t="str">
        <f t="shared" si="74"/>
        <v/>
      </c>
      <c r="AC69" s="56" t="str">
        <f t="shared" si="75"/>
        <v/>
      </c>
      <c r="AD69" s="57"/>
      <c r="AE69" s="58"/>
      <c r="AF69" s="48"/>
      <c r="AG69" s="59"/>
      <c r="AH69" s="59"/>
      <c r="AI69" s="58"/>
      <c r="AJ69" s="48"/>
    </row>
    <row r="70" spans="1:36" ht="49.5" customHeight="1" x14ac:dyDescent="0.3">
      <c r="A70" s="6"/>
      <c r="B70" s="271" t="s">
        <v>131</v>
      </c>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3"/>
    </row>
    <row r="72" spans="1:36" x14ac:dyDescent="0.3">
      <c r="A72" s="1"/>
      <c r="B72" s="25" t="s">
        <v>143</v>
      </c>
      <c r="C72" s="1"/>
      <c r="D72" s="1"/>
      <c r="F72" s="1"/>
    </row>
  </sheetData>
  <sheetProtection algorithmName="SHA-512" hashValue="sVoqu7kJshpFydYKkkW8R62PwbHkQ9zgyUzrQTDSexXBIdbfmbh3HSh+Gofw37b3YGg2PRU2wgjt3LhxsWd93g==" saltValue="gArFcdkKpQaxc61f24i61A=="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00000000}">
          <x14:formula1>
            <xm:f>'Tabla Valoración controles'!$D$4:$D$6</xm:f>
          </x14:formula1>
          <xm:sqref>R10:R69</xm:sqref>
        </x14:dataValidation>
        <x14:dataValidation type="list" allowBlank="1" showInputMessage="1" showErrorMessage="1" xr:uid="{00000000-0002-0000-0300-000001000000}">
          <x14:formula1>
            <xm:f>'Tabla Valoración controles'!$D$7:$D$8</xm:f>
          </x14:formula1>
          <xm:sqref>S10:S69</xm:sqref>
        </x14:dataValidation>
        <x14:dataValidation type="list" allowBlank="1" showInputMessage="1" showErrorMessage="1" xr:uid="{00000000-0002-0000-0300-000002000000}">
          <x14:formula1>
            <xm:f>'Tabla Valoración controles'!$D$9:$D$10</xm:f>
          </x14:formula1>
          <xm:sqref>U10:U69</xm:sqref>
        </x14:dataValidation>
        <x14:dataValidation type="list" allowBlank="1" showInputMessage="1" showErrorMessage="1" xr:uid="{00000000-0002-0000-0300-000003000000}">
          <x14:formula1>
            <xm:f>'Tabla Valoración controles'!$D$11:$D$12</xm:f>
          </x14:formula1>
          <xm:sqref>V10:V69</xm:sqref>
        </x14:dataValidation>
        <x14:dataValidation type="list" allowBlank="1" showInputMessage="1" showErrorMessage="1" xr:uid="{00000000-0002-0000-03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300-000005000000}">
          <x14:formula1>
            <xm:f>'Tabla Valoración controles'!$D$13:$D$14</xm:f>
          </x14:formula1>
          <xm:sqref>W10:W69</xm:sqref>
        </x14:dataValidation>
        <x14:dataValidation type="list" allowBlank="1" showInputMessage="1" showErrorMessage="1" xr:uid="{00000000-0002-0000-0300-000006000000}">
          <x14:formula1>
            <xm:f>'Opciones Tratamiento'!$B$13:$B$19</xm:f>
          </x14:formula1>
          <xm:sqref>F10:F69</xm:sqref>
        </x14:dataValidation>
        <x14:dataValidation type="list" allowBlank="1" showInputMessage="1" showErrorMessage="1" xr:uid="{00000000-0002-0000-0300-000007000000}">
          <x14:formula1>
            <xm:f>'Opciones Tratamiento'!$E$2:$E$4</xm:f>
          </x14:formula1>
          <xm:sqref>B10:B69</xm:sqref>
        </x14:dataValidation>
        <x14:dataValidation type="list" allowBlank="1" showInputMessage="1" showErrorMessage="1" xr:uid="{00000000-0002-0000-0300-000008000000}">
          <x14:formula1>
            <xm:f>'Opciones Tratamiento'!$B$2:$B$5</xm:f>
          </x14:formula1>
          <xm:sqref>AD10:AD69</xm:sqref>
        </x14:dataValidation>
        <x14:dataValidation type="list" allowBlank="1" showInputMessage="1" showErrorMessage="1" xr:uid="{00000000-0002-0000-03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3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3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3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3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300-00000E000000}">
          <x14:formula1>
            <xm:f>IF(OR(AD10='Opciones Tratamiento'!$B$2,AD10='Opciones Tratamiento'!$B$3,AD10='Opciones Tratamiento'!$B$4),ISBLANK(AD10),ISTEXT(AD10))</xm:f>
          </x14:formula1>
          <xm:sqref>AI10:AI69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30" zoomScaleNormal="30" workbookViewId="0">
      <selection activeCell="AJ8" sqref="AJ8:AK9"/>
    </sheetView>
  </sheetViews>
  <sheetFormatPr baseColWidth="10" defaultRowHeight="15" x14ac:dyDescent="0.25"/>
  <cols>
    <col min="2" max="39" width="5.7109375" customWidth="1"/>
    <col min="41" max="46" width="5.7109375" customWidth="1"/>
  </cols>
  <sheetData>
    <row r="1" spans="1:99" x14ac:dyDescent="0.25">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row>
    <row r="2" spans="1:99" ht="18" customHeight="1" x14ac:dyDescent="0.25">
      <c r="A2" s="99"/>
      <c r="B2" s="274" t="s">
        <v>161</v>
      </c>
      <c r="C2" s="274"/>
      <c r="D2" s="274"/>
      <c r="E2" s="274"/>
      <c r="F2" s="274"/>
      <c r="G2" s="274"/>
      <c r="H2" s="274"/>
      <c r="I2" s="274"/>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row>
    <row r="3" spans="1:99" ht="18.75" customHeight="1" x14ac:dyDescent="0.25">
      <c r="A3" s="99"/>
      <c r="B3" s="274"/>
      <c r="C3" s="274"/>
      <c r="D3" s="274"/>
      <c r="E3" s="274"/>
      <c r="F3" s="274"/>
      <c r="G3" s="274"/>
      <c r="H3" s="274"/>
      <c r="I3" s="274"/>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row>
    <row r="4" spans="1:99" ht="15" customHeight="1" x14ac:dyDescent="0.25">
      <c r="A4" s="99"/>
      <c r="B4" s="274"/>
      <c r="C4" s="274"/>
      <c r="D4" s="274"/>
      <c r="E4" s="274"/>
      <c r="F4" s="274"/>
      <c r="G4" s="274"/>
      <c r="H4" s="274"/>
      <c r="I4" s="274"/>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row>
    <row r="5" spans="1:99" ht="15.75" thickBot="1" x14ac:dyDescent="0.3">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row>
    <row r="6" spans="1:99" ht="15" customHeight="1" x14ac:dyDescent="0.25">
      <c r="A6" s="99"/>
      <c r="B6" s="324" t="s">
        <v>4</v>
      </c>
      <c r="C6" s="324"/>
      <c r="D6" s="325"/>
      <c r="E6" s="313" t="s">
        <v>116</v>
      </c>
      <c r="F6" s="314"/>
      <c r="G6" s="314"/>
      <c r="H6" s="314"/>
      <c r="I6" s="315"/>
      <c r="J6" s="309" t="str">
        <f ca="1">IF(AND('Mapa final'!$H$10="Muy Alta",'Mapa final'!$L$10="Leve"),CONCATENATE("R",'Mapa final'!$A$10),"")</f>
        <v/>
      </c>
      <c r="K6" s="310"/>
      <c r="L6" s="310" t="str">
        <f ca="1">IF(AND('Mapa final'!$H$16="Muy Alta",'Mapa final'!$L$16="Leve"),CONCATENATE("R",'Mapa final'!$A$16),"")</f>
        <v>R2</v>
      </c>
      <c r="M6" s="310"/>
      <c r="N6" s="310" t="str">
        <f ca="1">IF(AND('Mapa final'!$H$22="Muy Alta",'Mapa final'!$L$22="Leve"),CONCATENATE("R",'Mapa final'!$A$22),"")</f>
        <v/>
      </c>
      <c r="O6" s="311"/>
      <c r="P6" s="309" t="str">
        <f ca="1">IF(AND('Mapa final'!$H$10="Muy Alta",'Mapa final'!$L$10="Menor"),CONCATENATE("R",'Mapa final'!$A$10),"")</f>
        <v/>
      </c>
      <c r="Q6" s="310"/>
      <c r="R6" s="310" t="str">
        <f ca="1">IF(AND('Mapa final'!$H$16="Muy Alta",'Mapa final'!$L$16="Menor"),CONCATENATE("R",'Mapa final'!$A$16),"")</f>
        <v/>
      </c>
      <c r="S6" s="310"/>
      <c r="T6" s="310" t="str">
        <f ca="1">IF(AND('Mapa final'!$H$22="Muy Alta",'Mapa final'!$L$22="Menor"),CONCATENATE("R",'Mapa final'!$A$22),"")</f>
        <v/>
      </c>
      <c r="U6" s="311"/>
      <c r="V6" s="309" t="str">
        <f ca="1">IF(AND('Mapa final'!$H$10="Muy Alta",'Mapa final'!$L$10="Moderado"),CONCATENATE("R",'Mapa final'!$A$10),"")</f>
        <v/>
      </c>
      <c r="W6" s="310"/>
      <c r="X6" s="310" t="str">
        <f ca="1">IF(AND('Mapa final'!$H$16="Muy Alta",'Mapa final'!$L$16="Moderado"),CONCATENATE("R",'Mapa final'!$A$16),"")</f>
        <v/>
      </c>
      <c r="Y6" s="310"/>
      <c r="Z6" s="310" t="str">
        <f ca="1">IF(AND('Mapa final'!$H$22="Muy Alta",'Mapa final'!$L$22="Moderado"),CONCATENATE("R",'Mapa final'!$A$22),"")</f>
        <v/>
      </c>
      <c r="AA6" s="311"/>
      <c r="AB6" s="309" t="str">
        <f ca="1">IF(AND('Mapa final'!$H$10="Muy Alta",'Mapa final'!$L$10="Mayor"),CONCATENATE("R",'Mapa final'!$A$10),"")</f>
        <v/>
      </c>
      <c r="AC6" s="310"/>
      <c r="AD6" s="310" t="str">
        <f ca="1">IF(AND('Mapa final'!$H$16="Muy Alta",'Mapa final'!$L$16="Mayor"),CONCATENATE("R",'Mapa final'!$A$16),"")</f>
        <v/>
      </c>
      <c r="AE6" s="310"/>
      <c r="AF6" s="310" t="str">
        <f ca="1">IF(AND('Mapa final'!$H$22="Muy Alta",'Mapa final'!$L$22="Mayor"),CONCATENATE("R",'Mapa final'!$A$22),"")</f>
        <v/>
      </c>
      <c r="AG6" s="311"/>
      <c r="AH6" s="299" t="str">
        <f ca="1">IF(AND('Mapa final'!$H$10="Muy Alta",'Mapa final'!$L$10="Catastrófico"),CONCATENATE("R",'Mapa final'!$A$10),"")</f>
        <v/>
      </c>
      <c r="AI6" s="300"/>
      <c r="AJ6" s="300" t="str">
        <f ca="1">IF(AND('Mapa final'!$H$16="Muy Alta",'Mapa final'!$L$16="Catastrófico"),CONCATENATE("R",'Mapa final'!$A$16),"")</f>
        <v/>
      </c>
      <c r="AK6" s="300"/>
      <c r="AL6" s="300" t="str">
        <f ca="1">IF(AND('Mapa final'!$H$22="Muy Alta",'Mapa final'!$L$22="Catastrófico"),CONCATENATE("R",'Mapa final'!$A$22),"")</f>
        <v/>
      </c>
      <c r="AM6" s="301"/>
      <c r="AO6" s="326" t="s">
        <v>79</v>
      </c>
      <c r="AP6" s="327"/>
      <c r="AQ6" s="327"/>
      <c r="AR6" s="327"/>
      <c r="AS6" s="327"/>
      <c r="AT6" s="328"/>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row>
    <row r="7" spans="1:99" ht="15" customHeight="1" x14ac:dyDescent="0.25">
      <c r="A7" s="99"/>
      <c r="B7" s="324"/>
      <c r="C7" s="324"/>
      <c r="D7" s="325"/>
      <c r="E7" s="316"/>
      <c r="F7" s="317"/>
      <c r="G7" s="317"/>
      <c r="H7" s="317"/>
      <c r="I7" s="318"/>
      <c r="J7" s="302"/>
      <c r="K7" s="303"/>
      <c r="L7" s="303"/>
      <c r="M7" s="303"/>
      <c r="N7" s="303"/>
      <c r="O7" s="305"/>
      <c r="P7" s="302"/>
      <c r="Q7" s="303"/>
      <c r="R7" s="303"/>
      <c r="S7" s="303"/>
      <c r="T7" s="303"/>
      <c r="U7" s="305"/>
      <c r="V7" s="302"/>
      <c r="W7" s="303"/>
      <c r="X7" s="303"/>
      <c r="Y7" s="303"/>
      <c r="Z7" s="303"/>
      <c r="AA7" s="305"/>
      <c r="AB7" s="302"/>
      <c r="AC7" s="303"/>
      <c r="AD7" s="303"/>
      <c r="AE7" s="303"/>
      <c r="AF7" s="303"/>
      <c r="AG7" s="305"/>
      <c r="AH7" s="293"/>
      <c r="AI7" s="294"/>
      <c r="AJ7" s="294"/>
      <c r="AK7" s="294"/>
      <c r="AL7" s="294"/>
      <c r="AM7" s="295"/>
      <c r="AN7" s="99"/>
      <c r="AO7" s="329"/>
      <c r="AP7" s="330"/>
      <c r="AQ7" s="330"/>
      <c r="AR7" s="330"/>
      <c r="AS7" s="330"/>
      <c r="AT7" s="331"/>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row>
    <row r="8" spans="1:99" ht="15" customHeight="1" x14ac:dyDescent="0.25">
      <c r="A8" s="99"/>
      <c r="B8" s="324"/>
      <c r="C8" s="324"/>
      <c r="D8" s="325"/>
      <c r="E8" s="316"/>
      <c r="F8" s="317"/>
      <c r="G8" s="317"/>
      <c r="H8" s="317"/>
      <c r="I8" s="318"/>
      <c r="J8" s="302" t="str">
        <f ca="1">IF(AND('Mapa final'!$H$28="Muy Alta",'Mapa final'!$L$28="Leve"),CONCATENATE("R",'Mapa final'!$A$28),"")</f>
        <v/>
      </c>
      <c r="K8" s="303"/>
      <c r="L8" s="304" t="str">
        <f ca="1">IF(AND('Mapa final'!$H$34="Muy Alta",'Mapa final'!$L$34="Leve"),CONCATENATE("R",'Mapa final'!$A$34),"")</f>
        <v/>
      </c>
      <c r="M8" s="304"/>
      <c r="N8" s="304" t="str">
        <f ca="1">IF(AND('Mapa final'!$H$40="Muy Alta",'Mapa final'!$L$40="Leve"),CONCATENATE("R",'Mapa final'!$A$40),"")</f>
        <v/>
      </c>
      <c r="O8" s="305"/>
      <c r="P8" s="302" t="str">
        <f ca="1">IF(AND('Mapa final'!$H$28="Muy Alta",'Mapa final'!$L$28="Menor"),CONCATENATE("R",'Mapa final'!$A$28),"")</f>
        <v/>
      </c>
      <c r="Q8" s="303"/>
      <c r="R8" s="304" t="str">
        <f ca="1">IF(AND('Mapa final'!$H$34="Muy Alta",'Mapa final'!$L$34="Menor"),CONCATENATE("R",'Mapa final'!$A$34),"")</f>
        <v/>
      </c>
      <c r="S8" s="304"/>
      <c r="T8" s="304" t="str">
        <f ca="1">IF(AND('Mapa final'!$H$40="Muy Alta",'Mapa final'!$L$40="Menor"),CONCATENATE("R",'Mapa final'!$A$40),"")</f>
        <v/>
      </c>
      <c r="U8" s="305"/>
      <c r="V8" s="302" t="str">
        <f ca="1">IF(AND('Mapa final'!$H$28="Muy Alta",'Mapa final'!$L$28="Moderado"),CONCATENATE("R",'Mapa final'!$A$28),"")</f>
        <v/>
      </c>
      <c r="W8" s="303"/>
      <c r="X8" s="304" t="str">
        <f ca="1">IF(AND('Mapa final'!$H$34="Muy Alta",'Mapa final'!$L$34="Moderado"),CONCATENATE("R",'Mapa final'!$A$34),"")</f>
        <v/>
      </c>
      <c r="Y8" s="304"/>
      <c r="Z8" s="304" t="str">
        <f ca="1">IF(AND('Mapa final'!$H$40="Muy Alta",'Mapa final'!$L$40="Moderado"),CONCATENATE("R",'Mapa final'!$A$40),"")</f>
        <v/>
      </c>
      <c r="AA8" s="305"/>
      <c r="AB8" s="302" t="str">
        <f ca="1">IF(AND('Mapa final'!$H$28="Muy Alta",'Mapa final'!$L$28="Mayor"),CONCATENATE("R",'Mapa final'!$A$28),"")</f>
        <v/>
      </c>
      <c r="AC8" s="303"/>
      <c r="AD8" s="304" t="str">
        <f ca="1">IF(AND('Mapa final'!$H$34="Muy Alta",'Mapa final'!$L$34="Mayor"),CONCATENATE("R",'Mapa final'!$A$34),"")</f>
        <v/>
      </c>
      <c r="AE8" s="304"/>
      <c r="AF8" s="304" t="str">
        <f ca="1">IF(AND('Mapa final'!$H$40="Muy Alta",'Mapa final'!$L$40="Mayor"),CONCATENATE("R",'Mapa final'!$A$40),"")</f>
        <v/>
      </c>
      <c r="AG8" s="305"/>
      <c r="AH8" s="293" t="str">
        <f ca="1">IF(AND('Mapa final'!$H$28="Muy Alta",'Mapa final'!$L$28="Catastrófico"),CONCATENATE("R",'Mapa final'!$A$28),"")</f>
        <v/>
      </c>
      <c r="AI8" s="294"/>
      <c r="AJ8" s="294" t="str">
        <f ca="1">IF(AND('Mapa final'!$H$34="Muy Alta",'Mapa final'!$L$34="Catastrófico"),CONCATENATE("R",'Mapa final'!$A$34),"")</f>
        <v/>
      </c>
      <c r="AK8" s="294"/>
      <c r="AL8" s="294" t="str">
        <f ca="1">IF(AND('Mapa final'!$H$40="Muy Alta",'Mapa final'!$L$40="Catastrófico"),CONCATENATE("R",'Mapa final'!$A$40),"")</f>
        <v/>
      </c>
      <c r="AM8" s="295"/>
      <c r="AN8" s="99"/>
      <c r="AO8" s="329"/>
      <c r="AP8" s="330"/>
      <c r="AQ8" s="330"/>
      <c r="AR8" s="330"/>
      <c r="AS8" s="330"/>
      <c r="AT8" s="331"/>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row>
    <row r="9" spans="1:99" ht="15" customHeight="1" x14ac:dyDescent="0.25">
      <c r="A9" s="99"/>
      <c r="B9" s="324"/>
      <c r="C9" s="324"/>
      <c r="D9" s="325"/>
      <c r="E9" s="316"/>
      <c r="F9" s="317"/>
      <c r="G9" s="317"/>
      <c r="H9" s="317"/>
      <c r="I9" s="318"/>
      <c r="J9" s="302"/>
      <c r="K9" s="303"/>
      <c r="L9" s="304"/>
      <c r="M9" s="304"/>
      <c r="N9" s="304"/>
      <c r="O9" s="305"/>
      <c r="P9" s="302"/>
      <c r="Q9" s="303"/>
      <c r="R9" s="304"/>
      <c r="S9" s="304"/>
      <c r="T9" s="304"/>
      <c r="U9" s="305"/>
      <c r="V9" s="302"/>
      <c r="W9" s="303"/>
      <c r="X9" s="304"/>
      <c r="Y9" s="304"/>
      <c r="Z9" s="304"/>
      <c r="AA9" s="305"/>
      <c r="AB9" s="302"/>
      <c r="AC9" s="303"/>
      <c r="AD9" s="304"/>
      <c r="AE9" s="304"/>
      <c r="AF9" s="304"/>
      <c r="AG9" s="305"/>
      <c r="AH9" s="293"/>
      <c r="AI9" s="294"/>
      <c r="AJ9" s="294"/>
      <c r="AK9" s="294"/>
      <c r="AL9" s="294"/>
      <c r="AM9" s="295"/>
      <c r="AN9" s="99"/>
      <c r="AO9" s="329"/>
      <c r="AP9" s="330"/>
      <c r="AQ9" s="330"/>
      <c r="AR9" s="330"/>
      <c r="AS9" s="330"/>
      <c r="AT9" s="331"/>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row>
    <row r="10" spans="1:99" ht="15" customHeight="1" x14ac:dyDescent="0.25">
      <c r="A10" s="99"/>
      <c r="B10" s="324"/>
      <c r="C10" s="324"/>
      <c r="D10" s="325"/>
      <c r="E10" s="316"/>
      <c r="F10" s="317"/>
      <c r="G10" s="317"/>
      <c r="H10" s="317"/>
      <c r="I10" s="318"/>
      <c r="J10" s="302" t="str">
        <f ca="1">IF(AND('Mapa final'!$H$46="Muy Alta",'Mapa final'!$L$46="Leve"),CONCATENATE("R",'Mapa final'!$A$46),"")</f>
        <v/>
      </c>
      <c r="K10" s="303"/>
      <c r="L10" s="304" t="str">
        <f ca="1">IF(AND('Mapa final'!$H$52="Muy Alta",'Mapa final'!$L$52="Leve"),CONCATENATE("R",'Mapa final'!$A$52),"")</f>
        <v/>
      </c>
      <c r="M10" s="304"/>
      <c r="N10" s="304" t="str">
        <f ca="1">IF(AND('Mapa final'!$H$58="Muy Alta",'Mapa final'!$L$58="Leve"),CONCATENATE("R",'Mapa final'!$A$58),"")</f>
        <v/>
      </c>
      <c r="O10" s="305"/>
      <c r="P10" s="302" t="str">
        <f ca="1">IF(AND('Mapa final'!$H$46="Muy Alta",'Mapa final'!$L$46="Menor"),CONCATENATE("R",'Mapa final'!$A$46),"")</f>
        <v/>
      </c>
      <c r="Q10" s="303"/>
      <c r="R10" s="304" t="str">
        <f ca="1">IF(AND('Mapa final'!$H$52="Muy Alta",'Mapa final'!$L$52="Menor"),CONCATENATE("R",'Mapa final'!$A$52),"")</f>
        <v/>
      </c>
      <c r="S10" s="304"/>
      <c r="T10" s="304" t="str">
        <f ca="1">IF(AND('Mapa final'!$H$58="Muy Alta",'Mapa final'!$L$58="Menor"),CONCATENATE("R",'Mapa final'!$A$58),"")</f>
        <v/>
      </c>
      <c r="U10" s="305"/>
      <c r="V10" s="302" t="str">
        <f ca="1">IF(AND('Mapa final'!$H$46="Muy Alta",'Mapa final'!$L$46="Moderado"),CONCATENATE("R",'Mapa final'!$A$46),"")</f>
        <v/>
      </c>
      <c r="W10" s="303"/>
      <c r="X10" s="304" t="str">
        <f ca="1">IF(AND('Mapa final'!$H$52="Muy Alta",'Mapa final'!$L$52="Moderado"),CONCATENATE("R",'Mapa final'!$A$52),"")</f>
        <v/>
      </c>
      <c r="Y10" s="304"/>
      <c r="Z10" s="304" t="str">
        <f ca="1">IF(AND('Mapa final'!$H$58="Muy Alta",'Mapa final'!$L$58="Moderado"),CONCATENATE("R",'Mapa final'!$A$58),"")</f>
        <v/>
      </c>
      <c r="AA10" s="305"/>
      <c r="AB10" s="302" t="str">
        <f ca="1">IF(AND('Mapa final'!$H$46="Muy Alta",'Mapa final'!$L$46="Mayor"),CONCATENATE("R",'Mapa final'!$A$46),"")</f>
        <v/>
      </c>
      <c r="AC10" s="303"/>
      <c r="AD10" s="304" t="str">
        <f ca="1">IF(AND('Mapa final'!$H$52="Muy Alta",'Mapa final'!$L$52="Mayor"),CONCATENATE("R",'Mapa final'!$A$52),"")</f>
        <v/>
      </c>
      <c r="AE10" s="304"/>
      <c r="AF10" s="304" t="str">
        <f ca="1">IF(AND('Mapa final'!$H$58="Muy Alta",'Mapa final'!$L$58="Mayor"),CONCATENATE("R",'Mapa final'!$A$58),"")</f>
        <v/>
      </c>
      <c r="AG10" s="305"/>
      <c r="AH10" s="293" t="str">
        <f ca="1">IF(AND('Mapa final'!$H$46="Muy Alta",'Mapa final'!$L$46="Catastrófico"),CONCATENATE("R",'Mapa final'!$A$46),"")</f>
        <v/>
      </c>
      <c r="AI10" s="294"/>
      <c r="AJ10" s="294" t="str">
        <f ca="1">IF(AND('Mapa final'!$H$52="Muy Alta",'Mapa final'!$L$52="Catastrófico"),CONCATENATE("R",'Mapa final'!$A$52),"")</f>
        <v/>
      </c>
      <c r="AK10" s="294"/>
      <c r="AL10" s="294" t="str">
        <f ca="1">IF(AND('Mapa final'!$H$58="Muy Alta",'Mapa final'!$L$58="Catastrófico"),CONCATENATE("R",'Mapa final'!$A$58),"")</f>
        <v/>
      </c>
      <c r="AM10" s="295"/>
      <c r="AN10" s="99"/>
      <c r="AO10" s="329"/>
      <c r="AP10" s="330"/>
      <c r="AQ10" s="330"/>
      <c r="AR10" s="330"/>
      <c r="AS10" s="330"/>
      <c r="AT10" s="331"/>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row>
    <row r="11" spans="1:99" ht="15" customHeight="1" x14ac:dyDescent="0.25">
      <c r="A11" s="99"/>
      <c r="B11" s="324"/>
      <c r="C11" s="324"/>
      <c r="D11" s="325"/>
      <c r="E11" s="316"/>
      <c r="F11" s="317"/>
      <c r="G11" s="317"/>
      <c r="H11" s="317"/>
      <c r="I11" s="318"/>
      <c r="J11" s="302"/>
      <c r="K11" s="303"/>
      <c r="L11" s="304"/>
      <c r="M11" s="304"/>
      <c r="N11" s="304"/>
      <c r="O11" s="305"/>
      <c r="P11" s="302"/>
      <c r="Q11" s="303"/>
      <c r="R11" s="304"/>
      <c r="S11" s="304"/>
      <c r="T11" s="304"/>
      <c r="U11" s="305"/>
      <c r="V11" s="302"/>
      <c r="W11" s="303"/>
      <c r="X11" s="304"/>
      <c r="Y11" s="304"/>
      <c r="Z11" s="304"/>
      <c r="AA11" s="305"/>
      <c r="AB11" s="302"/>
      <c r="AC11" s="303"/>
      <c r="AD11" s="304"/>
      <c r="AE11" s="304"/>
      <c r="AF11" s="304"/>
      <c r="AG11" s="305"/>
      <c r="AH11" s="293"/>
      <c r="AI11" s="294"/>
      <c r="AJ11" s="294"/>
      <c r="AK11" s="294"/>
      <c r="AL11" s="294"/>
      <c r="AM11" s="295"/>
      <c r="AN11" s="99"/>
      <c r="AO11" s="329"/>
      <c r="AP11" s="330"/>
      <c r="AQ11" s="330"/>
      <c r="AR11" s="330"/>
      <c r="AS11" s="330"/>
      <c r="AT11" s="331"/>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row>
    <row r="12" spans="1:99" ht="15" customHeight="1" x14ac:dyDescent="0.25">
      <c r="A12" s="99"/>
      <c r="B12" s="324"/>
      <c r="C12" s="324"/>
      <c r="D12" s="325"/>
      <c r="E12" s="316"/>
      <c r="F12" s="317"/>
      <c r="G12" s="317"/>
      <c r="H12" s="317"/>
      <c r="I12" s="318"/>
      <c r="J12" s="302" t="str">
        <f ca="1">IF(AND('Mapa final'!$H$64="Muy Alta",'Mapa final'!$L$64="Leve"),CONCATENATE("R",'Mapa final'!$A$64),"")</f>
        <v/>
      </c>
      <c r="K12" s="303"/>
      <c r="L12" s="304" t="str">
        <f>IF(AND('Mapa final'!$H$70="Muy Alta",'Mapa final'!$L$70="Leve"),CONCATENATE("R",'Mapa final'!$A$70),"")</f>
        <v/>
      </c>
      <c r="M12" s="304"/>
      <c r="N12" s="304" t="str">
        <f>IF(AND('Mapa final'!$H$76="Muy Alta",'Mapa final'!$L$76="Leve"),CONCATENATE("R",'Mapa final'!$A$76),"")</f>
        <v/>
      </c>
      <c r="O12" s="305"/>
      <c r="P12" s="302" t="str">
        <f ca="1">IF(AND('Mapa final'!$H$64="Muy Alta",'Mapa final'!$L$64="Menor"),CONCATENATE("R",'Mapa final'!$A$64),"")</f>
        <v/>
      </c>
      <c r="Q12" s="303"/>
      <c r="R12" s="304" t="str">
        <f>IF(AND('Mapa final'!$H$70="Muy Alta",'Mapa final'!$L$70="Menor"),CONCATENATE("R",'Mapa final'!$A$70),"")</f>
        <v/>
      </c>
      <c r="S12" s="304"/>
      <c r="T12" s="304" t="str">
        <f>IF(AND('Mapa final'!$H$76="Muy Alta",'Mapa final'!$L$76="Menor"),CONCATENATE("R",'Mapa final'!$A$76),"")</f>
        <v/>
      </c>
      <c r="U12" s="305"/>
      <c r="V12" s="302" t="str">
        <f ca="1">IF(AND('Mapa final'!$H$64="Muy Alta",'Mapa final'!$L$64="Moderado"),CONCATENATE("R",'Mapa final'!$A$64),"")</f>
        <v/>
      </c>
      <c r="W12" s="303"/>
      <c r="X12" s="304" t="str">
        <f>IF(AND('Mapa final'!$H$70="Muy Alta",'Mapa final'!$L$70="Moderado"),CONCATENATE("R",'Mapa final'!$A$70),"")</f>
        <v/>
      </c>
      <c r="Y12" s="304"/>
      <c r="Z12" s="304" t="str">
        <f>IF(AND('Mapa final'!$H$76="Muy Alta",'Mapa final'!$L$76="Moderado"),CONCATENATE("R",'Mapa final'!$A$76),"")</f>
        <v/>
      </c>
      <c r="AA12" s="305"/>
      <c r="AB12" s="302" t="str">
        <f ca="1">IF(AND('Mapa final'!$H$64="Muy Alta",'Mapa final'!$L$64="Mayor"),CONCATENATE("R",'Mapa final'!$A$64),"")</f>
        <v/>
      </c>
      <c r="AC12" s="303"/>
      <c r="AD12" s="304" t="str">
        <f>IF(AND('Mapa final'!$H$70="Muy Alta",'Mapa final'!$L$70="Mayor"),CONCATENATE("R",'Mapa final'!$A$70),"")</f>
        <v/>
      </c>
      <c r="AE12" s="304"/>
      <c r="AF12" s="304" t="str">
        <f>IF(AND('Mapa final'!$H$76="Muy Alta",'Mapa final'!$L$76="Mayor"),CONCATENATE("R",'Mapa final'!$A$76),"")</f>
        <v/>
      </c>
      <c r="AG12" s="305"/>
      <c r="AH12" s="293" t="str">
        <f ca="1">IF(AND('Mapa final'!$H$64="Muy Alta",'Mapa final'!$L$64="Catastrófico"),CONCATENATE("R",'Mapa final'!$A$64),"")</f>
        <v/>
      </c>
      <c r="AI12" s="294"/>
      <c r="AJ12" s="294" t="str">
        <f>IF(AND('Mapa final'!$H$70="Muy Alta",'Mapa final'!$L$70="Catastrófico"),CONCATENATE("R",'Mapa final'!$A$70),"")</f>
        <v/>
      </c>
      <c r="AK12" s="294"/>
      <c r="AL12" s="294" t="str">
        <f>IF(AND('Mapa final'!$H$76="Muy Alta",'Mapa final'!$L$76="Catastrófico"),CONCATENATE("R",'Mapa final'!$A$76),"")</f>
        <v/>
      </c>
      <c r="AM12" s="295"/>
      <c r="AN12" s="99"/>
      <c r="AO12" s="329"/>
      <c r="AP12" s="330"/>
      <c r="AQ12" s="330"/>
      <c r="AR12" s="330"/>
      <c r="AS12" s="330"/>
      <c r="AT12" s="331"/>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row>
    <row r="13" spans="1:99" ht="15.75" customHeight="1" thickBot="1" x14ac:dyDescent="0.3">
      <c r="A13" s="99"/>
      <c r="B13" s="324"/>
      <c r="C13" s="324"/>
      <c r="D13" s="325"/>
      <c r="E13" s="319"/>
      <c r="F13" s="320"/>
      <c r="G13" s="320"/>
      <c r="H13" s="320"/>
      <c r="I13" s="321"/>
      <c r="J13" s="302"/>
      <c r="K13" s="303"/>
      <c r="L13" s="303"/>
      <c r="M13" s="303"/>
      <c r="N13" s="303"/>
      <c r="O13" s="305"/>
      <c r="P13" s="302"/>
      <c r="Q13" s="303"/>
      <c r="R13" s="303"/>
      <c r="S13" s="303"/>
      <c r="T13" s="303"/>
      <c r="U13" s="305"/>
      <c r="V13" s="302"/>
      <c r="W13" s="303"/>
      <c r="X13" s="303"/>
      <c r="Y13" s="303"/>
      <c r="Z13" s="303"/>
      <c r="AA13" s="305"/>
      <c r="AB13" s="302"/>
      <c r="AC13" s="303"/>
      <c r="AD13" s="303"/>
      <c r="AE13" s="303"/>
      <c r="AF13" s="303"/>
      <c r="AG13" s="305"/>
      <c r="AH13" s="296"/>
      <c r="AI13" s="297"/>
      <c r="AJ13" s="297"/>
      <c r="AK13" s="297"/>
      <c r="AL13" s="297"/>
      <c r="AM13" s="298"/>
      <c r="AN13" s="99"/>
      <c r="AO13" s="332"/>
      <c r="AP13" s="333"/>
      <c r="AQ13" s="333"/>
      <c r="AR13" s="333"/>
      <c r="AS13" s="333"/>
      <c r="AT13" s="334"/>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row>
    <row r="14" spans="1:99" ht="15" customHeight="1" x14ac:dyDescent="0.25">
      <c r="A14" s="99"/>
      <c r="B14" s="324"/>
      <c r="C14" s="324"/>
      <c r="D14" s="325"/>
      <c r="E14" s="313" t="s">
        <v>115</v>
      </c>
      <c r="F14" s="314"/>
      <c r="G14" s="314"/>
      <c r="H14" s="314"/>
      <c r="I14" s="314"/>
      <c r="J14" s="290" t="str">
        <f ca="1">IF(AND('Mapa final'!$H$10="Alta",'Mapa final'!$L$10="Leve"),CONCATENATE("R",'Mapa final'!$A$10),"")</f>
        <v/>
      </c>
      <c r="K14" s="291"/>
      <c r="L14" s="291" t="str">
        <f ca="1">IF(AND('Mapa final'!$H$16="Alta",'Mapa final'!$L$16="Leve"),CONCATENATE("R",'Mapa final'!$A$16),"")</f>
        <v/>
      </c>
      <c r="M14" s="291"/>
      <c r="N14" s="291" t="str">
        <f ca="1">IF(AND('Mapa final'!$H$22="Alta",'Mapa final'!$L$22="Leve"),CONCATENATE("R",'Mapa final'!$A$22),"")</f>
        <v/>
      </c>
      <c r="O14" s="292"/>
      <c r="P14" s="290" t="str">
        <f ca="1">IF(AND('Mapa final'!$H$10="Alta",'Mapa final'!$L$10="Menor"),CONCATENATE("R",'Mapa final'!$A$10),"")</f>
        <v/>
      </c>
      <c r="Q14" s="291"/>
      <c r="R14" s="291" t="str">
        <f ca="1">IF(AND('Mapa final'!$H$16="Alta",'Mapa final'!$L$16="Menor"),CONCATENATE("R",'Mapa final'!$A$16),"")</f>
        <v/>
      </c>
      <c r="S14" s="291"/>
      <c r="T14" s="291" t="str">
        <f ca="1">IF(AND('Mapa final'!$H$22="Alta",'Mapa final'!$L$22="Menor"),CONCATENATE("R",'Mapa final'!$A$22),"")</f>
        <v/>
      </c>
      <c r="U14" s="292"/>
      <c r="V14" s="309" t="str">
        <f ca="1">IF(AND('Mapa final'!$H$10="Alta",'Mapa final'!$L$10="Moderado"),CONCATENATE("R",'Mapa final'!$A$10),"")</f>
        <v/>
      </c>
      <c r="W14" s="310"/>
      <c r="X14" s="310" t="str">
        <f ca="1">IF(AND('Mapa final'!$H$16="Alta",'Mapa final'!$L$16="Moderado"),CONCATENATE("R",'Mapa final'!$A$16),"")</f>
        <v/>
      </c>
      <c r="Y14" s="310"/>
      <c r="Z14" s="310" t="str">
        <f ca="1">IF(AND('Mapa final'!$H$22="Alta",'Mapa final'!$L$22="Moderado"),CONCATENATE("R",'Mapa final'!$A$22),"")</f>
        <v/>
      </c>
      <c r="AA14" s="311"/>
      <c r="AB14" s="309" t="str">
        <f ca="1">IF(AND('Mapa final'!$H$10="Alta",'Mapa final'!$L$10="Mayor"),CONCATENATE("R",'Mapa final'!$A$10),"")</f>
        <v/>
      </c>
      <c r="AC14" s="310"/>
      <c r="AD14" s="310" t="str">
        <f ca="1">IF(AND('Mapa final'!$H$16="Alta",'Mapa final'!$L$16="Mayor"),CONCATENATE("R",'Mapa final'!$A$16),"")</f>
        <v/>
      </c>
      <c r="AE14" s="310"/>
      <c r="AF14" s="310" t="str">
        <f ca="1">IF(AND('Mapa final'!$H$22="Alta",'Mapa final'!$L$22="Mayor"),CONCATENATE("R",'Mapa final'!$A$22),"")</f>
        <v>R3</v>
      </c>
      <c r="AG14" s="311"/>
      <c r="AH14" s="299" t="str">
        <f ca="1">IF(AND('Mapa final'!$H$10="Alta",'Mapa final'!$L$10="Catastrófico"),CONCATENATE("R",'Mapa final'!$A$10),"")</f>
        <v/>
      </c>
      <c r="AI14" s="300"/>
      <c r="AJ14" s="300" t="str">
        <f ca="1">IF(AND('Mapa final'!$H$16="Alta",'Mapa final'!$L$16="Catastrófico"),CONCATENATE("R",'Mapa final'!$A$16),"")</f>
        <v/>
      </c>
      <c r="AK14" s="300"/>
      <c r="AL14" s="300" t="str">
        <f ca="1">IF(AND('Mapa final'!$H$22="Alta",'Mapa final'!$L$22="Catastrófico"),CONCATENATE("R",'Mapa final'!$A$22),"")</f>
        <v/>
      </c>
      <c r="AM14" s="301"/>
      <c r="AN14" s="99"/>
      <c r="AO14" s="335" t="s">
        <v>80</v>
      </c>
      <c r="AP14" s="336"/>
      <c r="AQ14" s="336"/>
      <c r="AR14" s="336"/>
      <c r="AS14" s="336"/>
      <c r="AT14" s="337"/>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row>
    <row r="15" spans="1:99" ht="15" customHeight="1" x14ac:dyDescent="0.25">
      <c r="A15" s="99"/>
      <c r="B15" s="324"/>
      <c r="C15" s="324"/>
      <c r="D15" s="325"/>
      <c r="E15" s="316"/>
      <c r="F15" s="317"/>
      <c r="G15" s="317"/>
      <c r="H15" s="317"/>
      <c r="I15" s="322"/>
      <c r="J15" s="284"/>
      <c r="K15" s="285"/>
      <c r="L15" s="285"/>
      <c r="M15" s="285"/>
      <c r="N15" s="285"/>
      <c r="O15" s="286"/>
      <c r="P15" s="284"/>
      <c r="Q15" s="285"/>
      <c r="R15" s="285"/>
      <c r="S15" s="285"/>
      <c r="T15" s="285"/>
      <c r="U15" s="286"/>
      <c r="V15" s="302"/>
      <c r="W15" s="303"/>
      <c r="X15" s="303"/>
      <c r="Y15" s="303"/>
      <c r="Z15" s="303"/>
      <c r="AA15" s="305"/>
      <c r="AB15" s="302"/>
      <c r="AC15" s="303"/>
      <c r="AD15" s="303"/>
      <c r="AE15" s="303"/>
      <c r="AF15" s="303"/>
      <c r="AG15" s="305"/>
      <c r="AH15" s="293"/>
      <c r="AI15" s="294"/>
      <c r="AJ15" s="294"/>
      <c r="AK15" s="294"/>
      <c r="AL15" s="294"/>
      <c r="AM15" s="295"/>
      <c r="AN15" s="99"/>
      <c r="AO15" s="338"/>
      <c r="AP15" s="339"/>
      <c r="AQ15" s="339"/>
      <c r="AR15" s="339"/>
      <c r="AS15" s="339"/>
      <c r="AT15" s="340"/>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row>
    <row r="16" spans="1:99" ht="15" customHeight="1" x14ac:dyDescent="0.25">
      <c r="A16" s="99"/>
      <c r="B16" s="324"/>
      <c r="C16" s="324"/>
      <c r="D16" s="325"/>
      <c r="E16" s="316"/>
      <c r="F16" s="317"/>
      <c r="G16" s="317"/>
      <c r="H16" s="317"/>
      <c r="I16" s="322"/>
      <c r="J16" s="284" t="str">
        <f ca="1">IF(AND('Mapa final'!$H$28="Alta",'Mapa final'!$L$28="Leve"),CONCATENATE("R",'Mapa final'!$A$28),"")</f>
        <v/>
      </c>
      <c r="K16" s="285"/>
      <c r="L16" s="285" t="str">
        <f ca="1">IF(AND('Mapa final'!$H$34="Alta",'Mapa final'!$L$34="Leve"),CONCATENATE("R",'Mapa final'!$A$34),"")</f>
        <v/>
      </c>
      <c r="M16" s="285"/>
      <c r="N16" s="285" t="str">
        <f ca="1">IF(AND('Mapa final'!$H$40="Alta",'Mapa final'!$L$40="Leve"),CONCATENATE("R",'Mapa final'!$A$40),"")</f>
        <v/>
      </c>
      <c r="O16" s="286"/>
      <c r="P16" s="284" t="str">
        <f ca="1">IF(AND('Mapa final'!$H$28="Alta",'Mapa final'!$L$28="Menor"),CONCATENATE("R",'Mapa final'!$A$28),"")</f>
        <v/>
      </c>
      <c r="Q16" s="285"/>
      <c r="R16" s="285" t="str">
        <f ca="1">IF(AND('Mapa final'!$H$34="Alta",'Mapa final'!$L$34="Menor"),CONCATENATE("R",'Mapa final'!$A$34),"")</f>
        <v/>
      </c>
      <c r="S16" s="285"/>
      <c r="T16" s="285" t="str">
        <f ca="1">IF(AND('Mapa final'!$H$40="Alta",'Mapa final'!$L$40="Menor"),CONCATENATE("R",'Mapa final'!$A$40),"")</f>
        <v/>
      </c>
      <c r="U16" s="286"/>
      <c r="V16" s="302" t="str">
        <f ca="1">IF(AND('Mapa final'!$H$28="Alta",'Mapa final'!$L$28="Moderado"),CONCATENATE("R",'Mapa final'!$A$28),"")</f>
        <v/>
      </c>
      <c r="W16" s="303"/>
      <c r="X16" s="304" t="str">
        <f ca="1">IF(AND('Mapa final'!$H$34="Alta",'Mapa final'!$L$34="Moderado"),CONCATENATE("R",'Mapa final'!$A$34),"")</f>
        <v/>
      </c>
      <c r="Y16" s="304"/>
      <c r="Z16" s="304" t="str">
        <f ca="1">IF(AND('Mapa final'!$H$40="Alta",'Mapa final'!$L$40="Moderado"),CONCATENATE("R",'Mapa final'!$A$40),"")</f>
        <v/>
      </c>
      <c r="AA16" s="305"/>
      <c r="AB16" s="302" t="str">
        <f ca="1">IF(AND('Mapa final'!$H$28="Alta",'Mapa final'!$L$28="Mayor"),CONCATENATE("R",'Mapa final'!$A$28),"")</f>
        <v>R4</v>
      </c>
      <c r="AC16" s="303"/>
      <c r="AD16" s="304" t="str">
        <f ca="1">IF(AND('Mapa final'!$H$34="Alta",'Mapa final'!$L$34="Mayor"),CONCATENATE("R",'Mapa final'!$A$34),"")</f>
        <v>R5</v>
      </c>
      <c r="AE16" s="304"/>
      <c r="AF16" s="304" t="str">
        <f ca="1">IF(AND('Mapa final'!$H$40="Alta",'Mapa final'!$L$40="Mayor"),CONCATENATE("R",'Mapa final'!$A$40),"")</f>
        <v/>
      </c>
      <c r="AG16" s="305"/>
      <c r="AH16" s="293" t="str">
        <f ca="1">IF(AND('Mapa final'!$H$28="Alta",'Mapa final'!$L$28="Catastrófico"),CONCATENATE("R",'Mapa final'!$A$28),"")</f>
        <v/>
      </c>
      <c r="AI16" s="294"/>
      <c r="AJ16" s="294" t="str">
        <f ca="1">IF(AND('Mapa final'!$H$34="Alta",'Mapa final'!$L$34="Catastrófico"),CONCATENATE("R",'Mapa final'!$A$34),"")</f>
        <v/>
      </c>
      <c r="AK16" s="294"/>
      <c r="AL16" s="294" t="str">
        <f ca="1">IF(AND('Mapa final'!$H$40="Alta",'Mapa final'!$L$40="Catastrófico"),CONCATENATE("R",'Mapa final'!$A$40),"")</f>
        <v/>
      </c>
      <c r="AM16" s="295"/>
      <c r="AN16" s="99"/>
      <c r="AO16" s="338"/>
      <c r="AP16" s="339"/>
      <c r="AQ16" s="339"/>
      <c r="AR16" s="339"/>
      <c r="AS16" s="339"/>
      <c r="AT16" s="340"/>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row>
    <row r="17" spans="1:80" ht="15" customHeight="1" x14ac:dyDescent="0.25">
      <c r="A17" s="99"/>
      <c r="B17" s="324"/>
      <c r="C17" s="324"/>
      <c r="D17" s="325"/>
      <c r="E17" s="316"/>
      <c r="F17" s="317"/>
      <c r="G17" s="317"/>
      <c r="H17" s="317"/>
      <c r="I17" s="322"/>
      <c r="J17" s="284"/>
      <c r="K17" s="285"/>
      <c r="L17" s="285"/>
      <c r="M17" s="285"/>
      <c r="N17" s="285"/>
      <c r="O17" s="286"/>
      <c r="P17" s="284"/>
      <c r="Q17" s="285"/>
      <c r="R17" s="285"/>
      <c r="S17" s="285"/>
      <c r="T17" s="285"/>
      <c r="U17" s="286"/>
      <c r="V17" s="302"/>
      <c r="W17" s="303"/>
      <c r="X17" s="304"/>
      <c r="Y17" s="304"/>
      <c r="Z17" s="304"/>
      <c r="AA17" s="305"/>
      <c r="AB17" s="302"/>
      <c r="AC17" s="303"/>
      <c r="AD17" s="304"/>
      <c r="AE17" s="304"/>
      <c r="AF17" s="304"/>
      <c r="AG17" s="305"/>
      <c r="AH17" s="293"/>
      <c r="AI17" s="294"/>
      <c r="AJ17" s="294"/>
      <c r="AK17" s="294"/>
      <c r="AL17" s="294"/>
      <c r="AM17" s="295"/>
      <c r="AN17" s="99"/>
      <c r="AO17" s="338"/>
      <c r="AP17" s="339"/>
      <c r="AQ17" s="339"/>
      <c r="AR17" s="339"/>
      <c r="AS17" s="339"/>
      <c r="AT17" s="340"/>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row>
    <row r="18" spans="1:80" ht="15" customHeight="1" x14ac:dyDescent="0.25">
      <c r="A18" s="99"/>
      <c r="B18" s="324"/>
      <c r="C18" s="324"/>
      <c r="D18" s="325"/>
      <c r="E18" s="316"/>
      <c r="F18" s="317"/>
      <c r="G18" s="317"/>
      <c r="H18" s="317"/>
      <c r="I18" s="322"/>
      <c r="J18" s="284" t="str">
        <f ca="1">IF(AND('Mapa final'!$H$46="Alta",'Mapa final'!$L$46="Leve"),CONCATENATE("R",'Mapa final'!$A$46),"")</f>
        <v/>
      </c>
      <c r="K18" s="285"/>
      <c r="L18" s="285" t="str">
        <f ca="1">IF(AND('Mapa final'!$H$52="Alta",'Mapa final'!$L$52="Leve"),CONCATENATE("R",'Mapa final'!$A$52),"")</f>
        <v/>
      </c>
      <c r="M18" s="285"/>
      <c r="N18" s="285" t="str">
        <f ca="1">IF(AND('Mapa final'!$H$58="Alta",'Mapa final'!$L$58="Leve"),CONCATENATE("R",'Mapa final'!$A$58),"")</f>
        <v/>
      </c>
      <c r="O18" s="286"/>
      <c r="P18" s="284" t="str">
        <f ca="1">IF(AND('Mapa final'!$H$46="Alta",'Mapa final'!$L$46="Menor"),CONCATENATE("R",'Mapa final'!$A$46),"")</f>
        <v/>
      </c>
      <c r="Q18" s="285"/>
      <c r="R18" s="285" t="str">
        <f ca="1">IF(AND('Mapa final'!$H$52="Alta",'Mapa final'!$L$52="Menor"),CONCATENATE("R",'Mapa final'!$A$52),"")</f>
        <v/>
      </c>
      <c r="S18" s="285"/>
      <c r="T18" s="285" t="str">
        <f ca="1">IF(AND('Mapa final'!$H$58="Alta",'Mapa final'!$L$58="Menor"),CONCATENATE("R",'Mapa final'!$A$58),"")</f>
        <v/>
      </c>
      <c r="U18" s="286"/>
      <c r="V18" s="302" t="str">
        <f ca="1">IF(AND('Mapa final'!$H$46="Alta",'Mapa final'!$L$46="Moderado"),CONCATENATE("R",'Mapa final'!$A$46),"")</f>
        <v/>
      </c>
      <c r="W18" s="303"/>
      <c r="X18" s="304" t="str">
        <f ca="1">IF(AND('Mapa final'!$H$52="Alta",'Mapa final'!$L$52="Moderado"),CONCATENATE("R",'Mapa final'!$A$52),"")</f>
        <v/>
      </c>
      <c r="Y18" s="304"/>
      <c r="Z18" s="304" t="str">
        <f ca="1">IF(AND('Mapa final'!$H$58="Alta",'Mapa final'!$L$58="Moderado"),CONCATENATE("R",'Mapa final'!$A$58),"")</f>
        <v/>
      </c>
      <c r="AA18" s="305"/>
      <c r="AB18" s="302" t="str">
        <f ca="1">IF(AND('Mapa final'!$H$46="Alta",'Mapa final'!$L$46="Mayor"),CONCATENATE("R",'Mapa final'!$A$46),"")</f>
        <v/>
      </c>
      <c r="AC18" s="303"/>
      <c r="AD18" s="304" t="str">
        <f ca="1">IF(AND('Mapa final'!$H$52="Alta",'Mapa final'!$L$52="Mayor"),CONCATENATE("R",'Mapa final'!$A$52),"")</f>
        <v/>
      </c>
      <c r="AE18" s="304"/>
      <c r="AF18" s="304" t="str">
        <f ca="1">IF(AND('Mapa final'!$H$58="Alta",'Mapa final'!$L$58="Mayor"),CONCATENATE("R",'Mapa final'!$A$58),"")</f>
        <v/>
      </c>
      <c r="AG18" s="305"/>
      <c r="AH18" s="293" t="str">
        <f ca="1">IF(AND('Mapa final'!$H$46="Alta",'Mapa final'!$L$46="Catastrófico"),CONCATENATE("R",'Mapa final'!$A$46),"")</f>
        <v/>
      </c>
      <c r="AI18" s="294"/>
      <c r="AJ18" s="294" t="str">
        <f ca="1">IF(AND('Mapa final'!$H$52="Alta",'Mapa final'!$L$52="Catastrófico"),CONCATENATE("R",'Mapa final'!$A$52),"")</f>
        <v/>
      </c>
      <c r="AK18" s="294"/>
      <c r="AL18" s="294" t="str">
        <f ca="1">IF(AND('Mapa final'!$H$58="Alta",'Mapa final'!$L$58="Catastrófico"),CONCATENATE("R",'Mapa final'!$A$58),"")</f>
        <v/>
      </c>
      <c r="AM18" s="295"/>
      <c r="AN18" s="99"/>
      <c r="AO18" s="338"/>
      <c r="AP18" s="339"/>
      <c r="AQ18" s="339"/>
      <c r="AR18" s="339"/>
      <c r="AS18" s="339"/>
      <c r="AT18" s="340"/>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row>
    <row r="19" spans="1:80" ht="15" customHeight="1" x14ac:dyDescent="0.25">
      <c r="A19" s="99"/>
      <c r="B19" s="324"/>
      <c r="C19" s="324"/>
      <c r="D19" s="325"/>
      <c r="E19" s="316"/>
      <c r="F19" s="317"/>
      <c r="G19" s="317"/>
      <c r="H19" s="317"/>
      <c r="I19" s="322"/>
      <c r="J19" s="284"/>
      <c r="K19" s="285"/>
      <c r="L19" s="285"/>
      <c r="M19" s="285"/>
      <c r="N19" s="285"/>
      <c r="O19" s="286"/>
      <c r="P19" s="284"/>
      <c r="Q19" s="285"/>
      <c r="R19" s="285"/>
      <c r="S19" s="285"/>
      <c r="T19" s="285"/>
      <c r="U19" s="286"/>
      <c r="V19" s="302"/>
      <c r="W19" s="303"/>
      <c r="X19" s="304"/>
      <c r="Y19" s="304"/>
      <c r="Z19" s="304"/>
      <c r="AA19" s="305"/>
      <c r="AB19" s="302"/>
      <c r="AC19" s="303"/>
      <c r="AD19" s="304"/>
      <c r="AE19" s="304"/>
      <c r="AF19" s="304"/>
      <c r="AG19" s="305"/>
      <c r="AH19" s="293"/>
      <c r="AI19" s="294"/>
      <c r="AJ19" s="294"/>
      <c r="AK19" s="294"/>
      <c r="AL19" s="294"/>
      <c r="AM19" s="295"/>
      <c r="AN19" s="99"/>
      <c r="AO19" s="338"/>
      <c r="AP19" s="339"/>
      <c r="AQ19" s="339"/>
      <c r="AR19" s="339"/>
      <c r="AS19" s="339"/>
      <c r="AT19" s="340"/>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row>
    <row r="20" spans="1:80" ht="15" customHeight="1" x14ac:dyDescent="0.25">
      <c r="A20" s="99"/>
      <c r="B20" s="324"/>
      <c r="C20" s="324"/>
      <c r="D20" s="325"/>
      <c r="E20" s="316"/>
      <c r="F20" s="317"/>
      <c r="G20" s="317"/>
      <c r="H20" s="317"/>
      <c r="I20" s="322"/>
      <c r="J20" s="284" t="str">
        <f ca="1">IF(AND('Mapa final'!$H$64="Alta",'Mapa final'!$L$64="Leve"),CONCATENATE("R",'Mapa final'!$A$64),"")</f>
        <v/>
      </c>
      <c r="K20" s="285"/>
      <c r="L20" s="285" t="str">
        <f>IF(AND('Mapa final'!$H$70="Alta",'Mapa final'!$L$70="Leve"),CONCATENATE("R",'Mapa final'!$A$70),"")</f>
        <v/>
      </c>
      <c r="M20" s="285"/>
      <c r="N20" s="285" t="str">
        <f>IF(AND('Mapa final'!$H$76="Alta",'Mapa final'!$L$76="Leve"),CONCATENATE("R",'Mapa final'!$A$76),"")</f>
        <v/>
      </c>
      <c r="O20" s="286"/>
      <c r="P20" s="284" t="str">
        <f ca="1">IF(AND('Mapa final'!$H$64="Alta",'Mapa final'!$L$64="Menor"),CONCATENATE("R",'Mapa final'!$A$64),"")</f>
        <v/>
      </c>
      <c r="Q20" s="285"/>
      <c r="R20" s="285" t="str">
        <f>IF(AND('Mapa final'!$H$70="Alta",'Mapa final'!$L$70="Menor"),CONCATENATE("R",'Mapa final'!$A$70),"")</f>
        <v/>
      </c>
      <c r="S20" s="285"/>
      <c r="T20" s="285" t="str">
        <f>IF(AND('Mapa final'!$H$76="Alta",'Mapa final'!$L$76="Menor"),CONCATENATE("R",'Mapa final'!$A$76),"")</f>
        <v/>
      </c>
      <c r="U20" s="286"/>
      <c r="V20" s="302" t="str">
        <f ca="1">IF(AND('Mapa final'!$H$64="Alta",'Mapa final'!$L$64="Moderado"),CONCATENATE("R",'Mapa final'!$A$64),"")</f>
        <v/>
      </c>
      <c r="W20" s="303"/>
      <c r="X20" s="304" t="str">
        <f>IF(AND('Mapa final'!$H$70="Alta",'Mapa final'!$L$70="Moderado"),CONCATENATE("R",'Mapa final'!$A$70),"")</f>
        <v/>
      </c>
      <c r="Y20" s="304"/>
      <c r="Z20" s="304" t="str">
        <f>IF(AND('Mapa final'!$H$76="Alta",'Mapa final'!$L$76="Moderado"),CONCATENATE("R",'Mapa final'!$A$76),"")</f>
        <v/>
      </c>
      <c r="AA20" s="305"/>
      <c r="AB20" s="302" t="str">
        <f ca="1">IF(AND('Mapa final'!$H$64="Alta",'Mapa final'!$L$64="Mayor"),CONCATENATE("R",'Mapa final'!$A$64),"")</f>
        <v/>
      </c>
      <c r="AC20" s="303"/>
      <c r="AD20" s="304" t="str">
        <f>IF(AND('Mapa final'!$H$70="Alta",'Mapa final'!$L$70="Mayor"),CONCATENATE("R",'Mapa final'!$A$70),"")</f>
        <v/>
      </c>
      <c r="AE20" s="304"/>
      <c r="AF20" s="304" t="str">
        <f>IF(AND('Mapa final'!$H$76="Alta",'Mapa final'!$L$76="Mayor"),CONCATENATE("R",'Mapa final'!$A$76),"")</f>
        <v/>
      </c>
      <c r="AG20" s="305"/>
      <c r="AH20" s="293" t="str">
        <f ca="1">IF(AND('Mapa final'!$H$64="Alta",'Mapa final'!$L$64="Catastrófico"),CONCATENATE("R",'Mapa final'!$A$64),"")</f>
        <v/>
      </c>
      <c r="AI20" s="294"/>
      <c r="AJ20" s="294" t="str">
        <f>IF(AND('Mapa final'!$H$70="Alta",'Mapa final'!$L$70="Catastrófico"),CONCATENATE("R",'Mapa final'!$A$70),"")</f>
        <v/>
      </c>
      <c r="AK20" s="294"/>
      <c r="AL20" s="294" t="str">
        <f>IF(AND('Mapa final'!$H$76="Alta",'Mapa final'!$L$76="Catastrófico"),CONCATENATE("R",'Mapa final'!$A$76),"")</f>
        <v/>
      </c>
      <c r="AM20" s="295"/>
      <c r="AN20" s="99"/>
      <c r="AO20" s="338"/>
      <c r="AP20" s="339"/>
      <c r="AQ20" s="339"/>
      <c r="AR20" s="339"/>
      <c r="AS20" s="339"/>
      <c r="AT20" s="340"/>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row>
    <row r="21" spans="1:80" ht="15.75" customHeight="1" thickBot="1" x14ac:dyDescent="0.3">
      <c r="A21" s="99"/>
      <c r="B21" s="324"/>
      <c r="C21" s="324"/>
      <c r="D21" s="325"/>
      <c r="E21" s="319"/>
      <c r="F21" s="320"/>
      <c r="G21" s="320"/>
      <c r="H21" s="320"/>
      <c r="I21" s="320"/>
      <c r="J21" s="287"/>
      <c r="K21" s="288"/>
      <c r="L21" s="288"/>
      <c r="M21" s="288"/>
      <c r="N21" s="288"/>
      <c r="O21" s="289"/>
      <c r="P21" s="287"/>
      <c r="Q21" s="288"/>
      <c r="R21" s="288"/>
      <c r="S21" s="288"/>
      <c r="T21" s="288"/>
      <c r="U21" s="289"/>
      <c r="V21" s="306"/>
      <c r="W21" s="307"/>
      <c r="X21" s="307"/>
      <c r="Y21" s="307"/>
      <c r="Z21" s="307"/>
      <c r="AA21" s="308"/>
      <c r="AB21" s="306"/>
      <c r="AC21" s="307"/>
      <c r="AD21" s="307"/>
      <c r="AE21" s="307"/>
      <c r="AF21" s="307"/>
      <c r="AG21" s="308"/>
      <c r="AH21" s="296"/>
      <c r="AI21" s="297"/>
      <c r="AJ21" s="297"/>
      <c r="AK21" s="297"/>
      <c r="AL21" s="297"/>
      <c r="AM21" s="298"/>
      <c r="AN21" s="99"/>
      <c r="AO21" s="341"/>
      <c r="AP21" s="342"/>
      <c r="AQ21" s="342"/>
      <c r="AR21" s="342"/>
      <c r="AS21" s="342"/>
      <c r="AT21" s="343"/>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row>
    <row r="22" spans="1:80" x14ac:dyDescent="0.25">
      <c r="A22" s="99"/>
      <c r="B22" s="324"/>
      <c r="C22" s="324"/>
      <c r="D22" s="325"/>
      <c r="E22" s="313" t="s">
        <v>117</v>
      </c>
      <c r="F22" s="314"/>
      <c r="G22" s="314"/>
      <c r="H22" s="314"/>
      <c r="I22" s="315"/>
      <c r="J22" s="290" t="str">
        <f ca="1">IF(AND('Mapa final'!$H$10="Media",'Mapa final'!$L$10="Leve"),CONCATENATE("R",'Mapa final'!$A$10),"")</f>
        <v/>
      </c>
      <c r="K22" s="291"/>
      <c r="L22" s="291" t="str">
        <f ca="1">IF(AND('Mapa final'!$H$16="Media",'Mapa final'!$L$16="Leve"),CONCATENATE("R",'Mapa final'!$A$16),"")</f>
        <v/>
      </c>
      <c r="M22" s="291"/>
      <c r="N22" s="291" t="str">
        <f ca="1">IF(AND('Mapa final'!$H$22="Media",'Mapa final'!$L$22="Leve"),CONCATENATE("R",'Mapa final'!$A$22),"")</f>
        <v/>
      </c>
      <c r="O22" s="292"/>
      <c r="P22" s="290" t="str">
        <f ca="1">IF(AND('Mapa final'!$H$10="Media",'Mapa final'!$L$10="Menor"),CONCATENATE("R",'Mapa final'!$A$10),"")</f>
        <v/>
      </c>
      <c r="Q22" s="291"/>
      <c r="R22" s="291" t="str">
        <f ca="1">IF(AND('Mapa final'!$H$16="Media",'Mapa final'!$L$16="Menor"),CONCATENATE("R",'Mapa final'!$A$16),"")</f>
        <v/>
      </c>
      <c r="S22" s="291"/>
      <c r="T22" s="291" t="str">
        <f ca="1">IF(AND('Mapa final'!$H$22="Media",'Mapa final'!$L$22="Menor"),CONCATENATE("R",'Mapa final'!$A$22),"")</f>
        <v/>
      </c>
      <c r="U22" s="292"/>
      <c r="V22" s="290" t="str">
        <f ca="1">IF(AND('Mapa final'!$H$10="Media",'Mapa final'!$L$10="Moderado"),CONCATENATE("R",'Mapa final'!$A$10),"")</f>
        <v/>
      </c>
      <c r="W22" s="291"/>
      <c r="X22" s="291" t="str">
        <f ca="1">IF(AND('Mapa final'!$H$16="Media",'Mapa final'!$L$16="Moderado"),CONCATENATE("R",'Mapa final'!$A$16),"")</f>
        <v/>
      </c>
      <c r="Y22" s="291"/>
      <c r="Z22" s="291" t="str">
        <f ca="1">IF(AND('Mapa final'!$H$22="Media",'Mapa final'!$L$22="Moderado"),CONCATENATE("R",'Mapa final'!$A$22),"")</f>
        <v/>
      </c>
      <c r="AA22" s="292"/>
      <c r="AB22" s="309" t="str">
        <f ca="1">IF(AND('Mapa final'!$H$10="Media",'Mapa final'!$L$10="Mayor"),CONCATENATE("R",'Mapa final'!$A$10),"")</f>
        <v>R1</v>
      </c>
      <c r="AC22" s="310"/>
      <c r="AD22" s="310" t="str">
        <f ca="1">IF(AND('Mapa final'!$H$16="Media",'Mapa final'!$L$16="Mayor"),CONCATENATE("R",'Mapa final'!$A$16),"")</f>
        <v/>
      </c>
      <c r="AE22" s="310"/>
      <c r="AF22" s="310" t="str">
        <f ca="1">IF(AND('Mapa final'!$H$22="Media",'Mapa final'!$L$22="Mayor"),CONCATENATE("R",'Mapa final'!$A$22),"")</f>
        <v/>
      </c>
      <c r="AG22" s="311"/>
      <c r="AH22" s="299" t="str">
        <f ca="1">IF(AND('Mapa final'!$H$10="Media",'Mapa final'!$L$10="Catastrófico"),CONCATENATE("R",'Mapa final'!$A$10),"")</f>
        <v/>
      </c>
      <c r="AI22" s="300"/>
      <c r="AJ22" s="300" t="str">
        <f ca="1">IF(AND('Mapa final'!$H$16="Media",'Mapa final'!$L$16="Catastrófico"),CONCATENATE("R",'Mapa final'!$A$16),"")</f>
        <v/>
      </c>
      <c r="AK22" s="300"/>
      <c r="AL22" s="300" t="str">
        <f ca="1">IF(AND('Mapa final'!$H$22="Media",'Mapa final'!$L$22="Catastrófico"),CONCATENATE("R",'Mapa final'!$A$22),"")</f>
        <v/>
      </c>
      <c r="AM22" s="301"/>
      <c r="AN22" s="99"/>
      <c r="AO22" s="344" t="s">
        <v>81</v>
      </c>
      <c r="AP22" s="345"/>
      <c r="AQ22" s="345"/>
      <c r="AR22" s="345"/>
      <c r="AS22" s="345"/>
      <c r="AT22" s="346"/>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row>
    <row r="23" spans="1:80" x14ac:dyDescent="0.25">
      <c r="A23" s="99"/>
      <c r="B23" s="324"/>
      <c r="C23" s="324"/>
      <c r="D23" s="325"/>
      <c r="E23" s="316"/>
      <c r="F23" s="317"/>
      <c r="G23" s="317"/>
      <c r="H23" s="317"/>
      <c r="I23" s="318"/>
      <c r="J23" s="284"/>
      <c r="K23" s="285"/>
      <c r="L23" s="285"/>
      <c r="M23" s="285"/>
      <c r="N23" s="285"/>
      <c r="O23" s="286"/>
      <c r="P23" s="284"/>
      <c r="Q23" s="285"/>
      <c r="R23" s="285"/>
      <c r="S23" s="285"/>
      <c r="T23" s="285"/>
      <c r="U23" s="286"/>
      <c r="V23" s="284"/>
      <c r="W23" s="285"/>
      <c r="X23" s="285"/>
      <c r="Y23" s="285"/>
      <c r="Z23" s="285"/>
      <c r="AA23" s="286"/>
      <c r="AB23" s="302"/>
      <c r="AC23" s="303"/>
      <c r="AD23" s="303"/>
      <c r="AE23" s="303"/>
      <c r="AF23" s="303"/>
      <c r="AG23" s="305"/>
      <c r="AH23" s="293"/>
      <c r="AI23" s="294"/>
      <c r="AJ23" s="294"/>
      <c r="AK23" s="294"/>
      <c r="AL23" s="294"/>
      <c r="AM23" s="295"/>
      <c r="AN23" s="99"/>
      <c r="AO23" s="347"/>
      <c r="AP23" s="348"/>
      <c r="AQ23" s="348"/>
      <c r="AR23" s="348"/>
      <c r="AS23" s="348"/>
      <c r="AT23" s="34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row>
    <row r="24" spans="1:80" x14ac:dyDescent="0.25">
      <c r="A24" s="99"/>
      <c r="B24" s="324"/>
      <c r="C24" s="324"/>
      <c r="D24" s="325"/>
      <c r="E24" s="316"/>
      <c r="F24" s="317"/>
      <c r="G24" s="317"/>
      <c r="H24" s="317"/>
      <c r="I24" s="318"/>
      <c r="J24" s="284" t="str">
        <f ca="1">IF(AND('Mapa final'!$H$28="Media",'Mapa final'!$L$28="Leve"),CONCATENATE("R",'Mapa final'!$A$28),"")</f>
        <v/>
      </c>
      <c r="K24" s="285"/>
      <c r="L24" s="285" t="str">
        <f ca="1">IF(AND('Mapa final'!$H$34="Media",'Mapa final'!$L$34="Leve"),CONCATENATE("R",'Mapa final'!$A$34),"")</f>
        <v/>
      </c>
      <c r="M24" s="285"/>
      <c r="N24" s="285" t="str">
        <f ca="1">IF(AND('Mapa final'!$H$40="Media",'Mapa final'!$L$40="Leve"),CONCATENATE("R",'Mapa final'!$A$40),"")</f>
        <v/>
      </c>
      <c r="O24" s="286"/>
      <c r="P24" s="284" t="str">
        <f ca="1">IF(AND('Mapa final'!$H$28="Media",'Mapa final'!$L$28="Menor"),CONCATENATE("R",'Mapa final'!$A$28),"")</f>
        <v/>
      </c>
      <c r="Q24" s="285"/>
      <c r="R24" s="285" t="str">
        <f ca="1">IF(AND('Mapa final'!$H$34="Media",'Mapa final'!$L$34="Menor"),CONCATENATE("R",'Mapa final'!$A$34),"")</f>
        <v/>
      </c>
      <c r="S24" s="285"/>
      <c r="T24" s="285" t="str">
        <f ca="1">IF(AND('Mapa final'!$H$40="Media",'Mapa final'!$L$40="Menor"),CONCATENATE("R",'Mapa final'!$A$40),"")</f>
        <v/>
      </c>
      <c r="U24" s="286"/>
      <c r="V24" s="284" t="str">
        <f ca="1">IF(AND('Mapa final'!$H$28="Media",'Mapa final'!$L$28="Moderado"),CONCATENATE("R",'Mapa final'!$A$28),"")</f>
        <v/>
      </c>
      <c r="W24" s="285"/>
      <c r="X24" s="285" t="str">
        <f ca="1">IF(AND('Mapa final'!$H$34="Media",'Mapa final'!$L$34="Moderado"),CONCATENATE("R",'Mapa final'!$A$34),"")</f>
        <v/>
      </c>
      <c r="Y24" s="285"/>
      <c r="Z24" s="285" t="str">
        <f ca="1">IF(AND('Mapa final'!$H$40="Media",'Mapa final'!$L$40="Moderado"),CONCATENATE("R",'Mapa final'!$A$40),"")</f>
        <v/>
      </c>
      <c r="AA24" s="286"/>
      <c r="AB24" s="302" t="str">
        <f ca="1">IF(AND('Mapa final'!$H$28="Media",'Mapa final'!$L$28="Mayor"),CONCATENATE("R",'Mapa final'!$A$28),"")</f>
        <v/>
      </c>
      <c r="AC24" s="303"/>
      <c r="AD24" s="304" t="str">
        <f ca="1">IF(AND('Mapa final'!$H$34="Media",'Mapa final'!$L$34="Mayor"),CONCATENATE("R",'Mapa final'!$A$34),"")</f>
        <v/>
      </c>
      <c r="AE24" s="304"/>
      <c r="AF24" s="304" t="str">
        <f ca="1">IF(AND('Mapa final'!$H$40="Media",'Mapa final'!$L$40="Mayor"),CONCATENATE("R",'Mapa final'!$A$40),"")</f>
        <v/>
      </c>
      <c r="AG24" s="305"/>
      <c r="AH24" s="293" t="str">
        <f ca="1">IF(AND('Mapa final'!$H$28="Media",'Mapa final'!$L$28="Catastrófico"),CONCATENATE("R",'Mapa final'!$A$28),"")</f>
        <v/>
      </c>
      <c r="AI24" s="294"/>
      <c r="AJ24" s="294" t="str">
        <f ca="1">IF(AND('Mapa final'!$H$34="Media",'Mapa final'!$L$34="Catastrófico"),CONCATENATE("R",'Mapa final'!$A$34),"")</f>
        <v/>
      </c>
      <c r="AK24" s="294"/>
      <c r="AL24" s="294" t="str">
        <f ca="1">IF(AND('Mapa final'!$H$40="Media",'Mapa final'!$L$40="Catastrófico"),CONCATENATE("R",'Mapa final'!$A$40),"")</f>
        <v/>
      </c>
      <c r="AM24" s="295"/>
      <c r="AN24" s="99"/>
      <c r="AO24" s="347"/>
      <c r="AP24" s="348"/>
      <c r="AQ24" s="348"/>
      <c r="AR24" s="348"/>
      <c r="AS24" s="348"/>
      <c r="AT24" s="34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row>
    <row r="25" spans="1:80" x14ac:dyDescent="0.25">
      <c r="A25" s="99"/>
      <c r="B25" s="324"/>
      <c r="C25" s="324"/>
      <c r="D25" s="325"/>
      <c r="E25" s="316"/>
      <c r="F25" s="317"/>
      <c r="G25" s="317"/>
      <c r="H25" s="317"/>
      <c r="I25" s="318"/>
      <c r="J25" s="284"/>
      <c r="K25" s="285"/>
      <c r="L25" s="285"/>
      <c r="M25" s="285"/>
      <c r="N25" s="285"/>
      <c r="O25" s="286"/>
      <c r="P25" s="284"/>
      <c r="Q25" s="285"/>
      <c r="R25" s="285"/>
      <c r="S25" s="285"/>
      <c r="T25" s="285"/>
      <c r="U25" s="286"/>
      <c r="V25" s="284"/>
      <c r="W25" s="285"/>
      <c r="X25" s="285"/>
      <c r="Y25" s="285"/>
      <c r="Z25" s="285"/>
      <c r="AA25" s="286"/>
      <c r="AB25" s="302"/>
      <c r="AC25" s="303"/>
      <c r="AD25" s="304"/>
      <c r="AE25" s="304"/>
      <c r="AF25" s="304"/>
      <c r="AG25" s="305"/>
      <c r="AH25" s="293"/>
      <c r="AI25" s="294"/>
      <c r="AJ25" s="294"/>
      <c r="AK25" s="294"/>
      <c r="AL25" s="294"/>
      <c r="AM25" s="295"/>
      <c r="AN25" s="99"/>
      <c r="AO25" s="347"/>
      <c r="AP25" s="348"/>
      <c r="AQ25" s="348"/>
      <c r="AR25" s="348"/>
      <c r="AS25" s="348"/>
      <c r="AT25" s="34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row>
    <row r="26" spans="1:80" x14ac:dyDescent="0.25">
      <c r="A26" s="99"/>
      <c r="B26" s="324"/>
      <c r="C26" s="324"/>
      <c r="D26" s="325"/>
      <c r="E26" s="316"/>
      <c r="F26" s="317"/>
      <c r="G26" s="317"/>
      <c r="H26" s="317"/>
      <c r="I26" s="318"/>
      <c r="J26" s="284" t="str">
        <f ca="1">IF(AND('Mapa final'!$H$46="Media",'Mapa final'!$L$46="Leve"),CONCATENATE("R",'Mapa final'!$A$46),"")</f>
        <v/>
      </c>
      <c r="K26" s="285"/>
      <c r="L26" s="285" t="str">
        <f ca="1">IF(AND('Mapa final'!$H$52="Media",'Mapa final'!$L$52="Leve"),CONCATENATE("R",'Mapa final'!$A$52),"")</f>
        <v/>
      </c>
      <c r="M26" s="285"/>
      <c r="N26" s="285" t="str">
        <f ca="1">IF(AND('Mapa final'!$H$58="Media",'Mapa final'!$L$58="Leve"),CONCATENATE("R",'Mapa final'!$A$58),"")</f>
        <v/>
      </c>
      <c r="O26" s="286"/>
      <c r="P26" s="284" t="str">
        <f ca="1">IF(AND('Mapa final'!$H$46="Media",'Mapa final'!$L$46="Menor"),CONCATENATE("R",'Mapa final'!$A$46),"")</f>
        <v/>
      </c>
      <c r="Q26" s="285"/>
      <c r="R26" s="285" t="str">
        <f ca="1">IF(AND('Mapa final'!$H$52="Media",'Mapa final'!$L$52="Menor"),CONCATENATE("R",'Mapa final'!$A$52),"")</f>
        <v/>
      </c>
      <c r="S26" s="285"/>
      <c r="T26" s="285" t="str">
        <f ca="1">IF(AND('Mapa final'!$H$58="Media",'Mapa final'!$L$58="Menor"),CONCATENATE("R",'Mapa final'!$A$58),"")</f>
        <v/>
      </c>
      <c r="U26" s="286"/>
      <c r="V26" s="284" t="str">
        <f ca="1">IF(AND('Mapa final'!$H$46="Media",'Mapa final'!$L$46="Moderado"),CONCATENATE("R",'Mapa final'!$A$46),"")</f>
        <v>R7</v>
      </c>
      <c r="W26" s="285"/>
      <c r="X26" s="285" t="str">
        <f ca="1">IF(AND('Mapa final'!$H$52="Media",'Mapa final'!$L$52="Moderado"),CONCATENATE("R",'Mapa final'!$A$52),"")</f>
        <v/>
      </c>
      <c r="Y26" s="285"/>
      <c r="Z26" s="285" t="str">
        <f ca="1">IF(AND('Mapa final'!$H$58="Media",'Mapa final'!$L$58="Moderado"),CONCATENATE("R",'Mapa final'!$A$58),"")</f>
        <v/>
      </c>
      <c r="AA26" s="286"/>
      <c r="AB26" s="302" t="str">
        <f ca="1">IF(AND('Mapa final'!$H$46="Media",'Mapa final'!$L$46="Mayor"),CONCATENATE("R",'Mapa final'!$A$46),"")</f>
        <v/>
      </c>
      <c r="AC26" s="303"/>
      <c r="AD26" s="304" t="str">
        <f ca="1">IF(AND('Mapa final'!$H$52="Media",'Mapa final'!$L$52="Mayor"),CONCATENATE("R",'Mapa final'!$A$52),"")</f>
        <v/>
      </c>
      <c r="AE26" s="304"/>
      <c r="AF26" s="304" t="str">
        <f ca="1">IF(AND('Mapa final'!$H$58="Media",'Mapa final'!$L$58="Mayor"),CONCATENATE("R",'Mapa final'!$A$58),"")</f>
        <v/>
      </c>
      <c r="AG26" s="305"/>
      <c r="AH26" s="293" t="str">
        <f ca="1">IF(AND('Mapa final'!$H$46="Media",'Mapa final'!$L$46="Catastrófico"),CONCATENATE("R",'Mapa final'!$A$46),"")</f>
        <v/>
      </c>
      <c r="AI26" s="294"/>
      <c r="AJ26" s="294" t="str">
        <f ca="1">IF(AND('Mapa final'!$H$52="Media",'Mapa final'!$L$52="Catastrófico"),CONCATENATE("R",'Mapa final'!$A$52),"")</f>
        <v/>
      </c>
      <c r="AK26" s="294"/>
      <c r="AL26" s="294" t="str">
        <f ca="1">IF(AND('Mapa final'!$H$58="Media",'Mapa final'!$L$58="Catastrófico"),CONCATENATE("R",'Mapa final'!$A$58),"")</f>
        <v/>
      </c>
      <c r="AM26" s="295"/>
      <c r="AN26" s="99"/>
      <c r="AO26" s="347"/>
      <c r="AP26" s="348"/>
      <c r="AQ26" s="348"/>
      <c r="AR26" s="348"/>
      <c r="AS26" s="348"/>
      <c r="AT26" s="34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row>
    <row r="27" spans="1:80" x14ac:dyDescent="0.25">
      <c r="A27" s="99"/>
      <c r="B27" s="324"/>
      <c r="C27" s="324"/>
      <c r="D27" s="325"/>
      <c r="E27" s="316"/>
      <c r="F27" s="317"/>
      <c r="G27" s="317"/>
      <c r="H27" s="317"/>
      <c r="I27" s="318"/>
      <c r="J27" s="284"/>
      <c r="K27" s="285"/>
      <c r="L27" s="285"/>
      <c r="M27" s="285"/>
      <c r="N27" s="285"/>
      <c r="O27" s="286"/>
      <c r="P27" s="284"/>
      <c r="Q27" s="285"/>
      <c r="R27" s="285"/>
      <c r="S27" s="285"/>
      <c r="T27" s="285"/>
      <c r="U27" s="286"/>
      <c r="V27" s="284"/>
      <c r="W27" s="285"/>
      <c r="X27" s="285"/>
      <c r="Y27" s="285"/>
      <c r="Z27" s="285"/>
      <c r="AA27" s="286"/>
      <c r="AB27" s="302"/>
      <c r="AC27" s="303"/>
      <c r="AD27" s="304"/>
      <c r="AE27" s="304"/>
      <c r="AF27" s="304"/>
      <c r="AG27" s="305"/>
      <c r="AH27" s="293"/>
      <c r="AI27" s="294"/>
      <c r="AJ27" s="294"/>
      <c r="AK27" s="294"/>
      <c r="AL27" s="294"/>
      <c r="AM27" s="295"/>
      <c r="AN27" s="99"/>
      <c r="AO27" s="347"/>
      <c r="AP27" s="348"/>
      <c r="AQ27" s="348"/>
      <c r="AR27" s="348"/>
      <c r="AS27" s="348"/>
      <c r="AT27" s="34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row>
    <row r="28" spans="1:80" x14ac:dyDescent="0.25">
      <c r="A28" s="99"/>
      <c r="B28" s="324"/>
      <c r="C28" s="324"/>
      <c r="D28" s="325"/>
      <c r="E28" s="316"/>
      <c r="F28" s="317"/>
      <c r="G28" s="317"/>
      <c r="H28" s="317"/>
      <c r="I28" s="318"/>
      <c r="J28" s="284" t="str">
        <f ca="1">IF(AND('Mapa final'!$H$64="Media",'Mapa final'!$L$64="Leve"),CONCATENATE("R",'Mapa final'!$A$64),"")</f>
        <v/>
      </c>
      <c r="K28" s="285"/>
      <c r="L28" s="285" t="str">
        <f>IF(AND('Mapa final'!$H$70="Media",'Mapa final'!$L$70="Leve"),CONCATENATE("R",'Mapa final'!$A$70),"")</f>
        <v/>
      </c>
      <c r="M28" s="285"/>
      <c r="N28" s="285" t="str">
        <f>IF(AND('Mapa final'!$H$76="Media",'Mapa final'!$L$76="Leve"),CONCATENATE("R",'Mapa final'!$A$76),"")</f>
        <v/>
      </c>
      <c r="O28" s="286"/>
      <c r="P28" s="284" t="str">
        <f ca="1">IF(AND('Mapa final'!$H$64="Media",'Mapa final'!$L$64="Menor"),CONCATENATE("R",'Mapa final'!$A$64),"")</f>
        <v/>
      </c>
      <c r="Q28" s="285"/>
      <c r="R28" s="285" t="str">
        <f>IF(AND('Mapa final'!$H$70="Media",'Mapa final'!$L$70="Menor"),CONCATENATE("R",'Mapa final'!$A$70),"")</f>
        <v/>
      </c>
      <c r="S28" s="285"/>
      <c r="T28" s="285" t="str">
        <f>IF(AND('Mapa final'!$H$76="Media",'Mapa final'!$L$76="Menor"),CONCATENATE("R",'Mapa final'!$A$76),"")</f>
        <v/>
      </c>
      <c r="U28" s="286"/>
      <c r="V28" s="284" t="str">
        <f ca="1">IF(AND('Mapa final'!$H$64="Media",'Mapa final'!$L$64="Moderado"),CONCATENATE("R",'Mapa final'!$A$64),"")</f>
        <v/>
      </c>
      <c r="W28" s="285"/>
      <c r="X28" s="285" t="str">
        <f>IF(AND('Mapa final'!$H$70="Media",'Mapa final'!$L$70="Moderado"),CONCATENATE("R",'Mapa final'!$A$70),"")</f>
        <v/>
      </c>
      <c r="Y28" s="285"/>
      <c r="Z28" s="285" t="str">
        <f>IF(AND('Mapa final'!$H$76="Media",'Mapa final'!$L$76="Moderado"),CONCATENATE("R",'Mapa final'!$A$76),"")</f>
        <v/>
      </c>
      <c r="AA28" s="286"/>
      <c r="AB28" s="302" t="str">
        <f ca="1">IF(AND('Mapa final'!$H$64="Media",'Mapa final'!$L$64="Mayor"),CONCATENATE("R",'Mapa final'!$A$64),"")</f>
        <v/>
      </c>
      <c r="AC28" s="303"/>
      <c r="AD28" s="304" t="str">
        <f>IF(AND('Mapa final'!$H$70="Media",'Mapa final'!$L$70="Mayor"),CONCATENATE("R",'Mapa final'!$A$70),"")</f>
        <v/>
      </c>
      <c r="AE28" s="304"/>
      <c r="AF28" s="304" t="str">
        <f>IF(AND('Mapa final'!$H$76="Media",'Mapa final'!$L$76="Mayor"),CONCATENATE("R",'Mapa final'!$A$76),"")</f>
        <v/>
      </c>
      <c r="AG28" s="305"/>
      <c r="AH28" s="293" t="str">
        <f ca="1">IF(AND('Mapa final'!$H$64="Media",'Mapa final'!$L$64="Catastrófico"),CONCATENATE("R",'Mapa final'!$A$64),"")</f>
        <v/>
      </c>
      <c r="AI28" s="294"/>
      <c r="AJ28" s="294" t="str">
        <f>IF(AND('Mapa final'!$H$70="Media",'Mapa final'!$L$70="Catastrófico"),CONCATENATE("R",'Mapa final'!$A$70),"")</f>
        <v/>
      </c>
      <c r="AK28" s="294"/>
      <c r="AL28" s="294" t="str">
        <f>IF(AND('Mapa final'!$H$76="Media",'Mapa final'!$L$76="Catastrófico"),CONCATENATE("R",'Mapa final'!$A$76),"")</f>
        <v/>
      </c>
      <c r="AM28" s="295"/>
      <c r="AN28" s="99"/>
      <c r="AO28" s="347"/>
      <c r="AP28" s="348"/>
      <c r="AQ28" s="348"/>
      <c r="AR28" s="348"/>
      <c r="AS28" s="348"/>
      <c r="AT28" s="34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row>
    <row r="29" spans="1:80" ht="15.75" thickBot="1" x14ac:dyDescent="0.3">
      <c r="A29" s="99"/>
      <c r="B29" s="324"/>
      <c r="C29" s="324"/>
      <c r="D29" s="325"/>
      <c r="E29" s="319"/>
      <c r="F29" s="320"/>
      <c r="G29" s="320"/>
      <c r="H29" s="320"/>
      <c r="I29" s="321"/>
      <c r="J29" s="284"/>
      <c r="K29" s="285"/>
      <c r="L29" s="285"/>
      <c r="M29" s="285"/>
      <c r="N29" s="285"/>
      <c r="O29" s="286"/>
      <c r="P29" s="287"/>
      <c r="Q29" s="288"/>
      <c r="R29" s="288"/>
      <c r="S29" s="288"/>
      <c r="T29" s="288"/>
      <c r="U29" s="289"/>
      <c r="V29" s="287"/>
      <c r="W29" s="288"/>
      <c r="X29" s="288"/>
      <c r="Y29" s="288"/>
      <c r="Z29" s="288"/>
      <c r="AA29" s="289"/>
      <c r="AB29" s="306"/>
      <c r="AC29" s="307"/>
      <c r="AD29" s="307"/>
      <c r="AE29" s="307"/>
      <c r="AF29" s="307"/>
      <c r="AG29" s="308"/>
      <c r="AH29" s="296"/>
      <c r="AI29" s="297"/>
      <c r="AJ29" s="297"/>
      <c r="AK29" s="297"/>
      <c r="AL29" s="297"/>
      <c r="AM29" s="298"/>
      <c r="AN29" s="99"/>
      <c r="AO29" s="350"/>
      <c r="AP29" s="351"/>
      <c r="AQ29" s="351"/>
      <c r="AR29" s="351"/>
      <c r="AS29" s="351"/>
      <c r="AT29" s="352"/>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row>
    <row r="30" spans="1:80" x14ac:dyDescent="0.25">
      <c r="A30" s="99"/>
      <c r="B30" s="324"/>
      <c r="C30" s="324"/>
      <c r="D30" s="325"/>
      <c r="E30" s="313" t="s">
        <v>114</v>
      </c>
      <c r="F30" s="314"/>
      <c r="G30" s="314"/>
      <c r="H30" s="314"/>
      <c r="I30" s="314"/>
      <c r="J30" s="281" t="str">
        <f ca="1">IF(AND('Mapa final'!$H$10="Baja",'Mapa final'!$L$10="Leve"),CONCATENATE("R",'Mapa final'!$A$10),"")</f>
        <v/>
      </c>
      <c r="K30" s="282"/>
      <c r="L30" s="282" t="str">
        <f ca="1">IF(AND('Mapa final'!$H$16="Baja",'Mapa final'!$L$16="Leve"),CONCATENATE("R",'Mapa final'!$A$16),"")</f>
        <v/>
      </c>
      <c r="M30" s="282"/>
      <c r="N30" s="282" t="str">
        <f ca="1">IF(AND('Mapa final'!$H$22="Baja",'Mapa final'!$L$22="Leve"),CONCATENATE("R",'Mapa final'!$A$22),"")</f>
        <v/>
      </c>
      <c r="O30" s="283"/>
      <c r="P30" s="291" t="str">
        <f ca="1">IF(AND('Mapa final'!$H$10="Baja",'Mapa final'!$L$10="Menor"),CONCATENATE("R",'Mapa final'!$A$10),"")</f>
        <v/>
      </c>
      <c r="Q30" s="291"/>
      <c r="R30" s="291" t="str">
        <f ca="1">IF(AND('Mapa final'!$H$16="Baja",'Mapa final'!$L$16="Menor"),CONCATENATE("R",'Mapa final'!$A$16),"")</f>
        <v/>
      </c>
      <c r="S30" s="291"/>
      <c r="T30" s="291" t="str">
        <f ca="1">IF(AND('Mapa final'!$H$22="Baja",'Mapa final'!$L$22="Menor"),CONCATENATE("R",'Mapa final'!$A$22),"")</f>
        <v/>
      </c>
      <c r="U30" s="292"/>
      <c r="V30" s="290" t="str">
        <f ca="1">IF(AND('Mapa final'!$H$10="Baja",'Mapa final'!$L$10="Moderado"),CONCATENATE("R",'Mapa final'!$A$10),"")</f>
        <v/>
      </c>
      <c r="W30" s="291"/>
      <c r="X30" s="291" t="str">
        <f ca="1">IF(AND('Mapa final'!$H$16="Baja",'Mapa final'!$L$16="Moderado"),CONCATENATE("R",'Mapa final'!$A$16),"")</f>
        <v/>
      </c>
      <c r="Y30" s="291"/>
      <c r="Z30" s="291" t="str">
        <f ca="1">IF(AND('Mapa final'!$H$22="Baja",'Mapa final'!$L$22="Moderado"),CONCATENATE("R",'Mapa final'!$A$22),"")</f>
        <v/>
      </c>
      <c r="AA30" s="292"/>
      <c r="AB30" s="309" t="str">
        <f ca="1">IF(AND('Mapa final'!$H$10="Baja",'Mapa final'!$L$10="Mayor"),CONCATENATE("R",'Mapa final'!$A$10),"")</f>
        <v/>
      </c>
      <c r="AC30" s="310"/>
      <c r="AD30" s="310" t="str">
        <f ca="1">IF(AND('Mapa final'!$H$16="Baja",'Mapa final'!$L$16="Mayor"),CONCATENATE("R",'Mapa final'!$A$16),"")</f>
        <v/>
      </c>
      <c r="AE30" s="310"/>
      <c r="AF30" s="310" t="str">
        <f ca="1">IF(AND('Mapa final'!$H$22="Baja",'Mapa final'!$L$22="Mayor"),CONCATENATE("R",'Mapa final'!$A$22),"")</f>
        <v/>
      </c>
      <c r="AG30" s="311"/>
      <c r="AH30" s="299" t="str">
        <f ca="1">IF(AND('Mapa final'!$H$10="Baja",'Mapa final'!$L$10="Catastrófico"),CONCATENATE("R",'Mapa final'!$A$10),"")</f>
        <v/>
      </c>
      <c r="AI30" s="300"/>
      <c r="AJ30" s="300" t="str">
        <f ca="1">IF(AND('Mapa final'!$H$16="Baja",'Mapa final'!$L$16="Catastrófico"),CONCATENATE("R",'Mapa final'!$A$16),"")</f>
        <v/>
      </c>
      <c r="AK30" s="300"/>
      <c r="AL30" s="300" t="str">
        <f ca="1">IF(AND('Mapa final'!$H$22="Baja",'Mapa final'!$L$22="Catastrófico"),CONCATENATE("R",'Mapa final'!$A$22),"")</f>
        <v/>
      </c>
      <c r="AM30" s="301"/>
      <c r="AN30" s="99"/>
      <c r="AO30" s="353" t="s">
        <v>82</v>
      </c>
      <c r="AP30" s="354"/>
      <c r="AQ30" s="354"/>
      <c r="AR30" s="354"/>
      <c r="AS30" s="354"/>
      <c r="AT30" s="355"/>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row>
    <row r="31" spans="1:80" x14ac:dyDescent="0.25">
      <c r="A31" s="99"/>
      <c r="B31" s="324"/>
      <c r="C31" s="324"/>
      <c r="D31" s="325"/>
      <c r="E31" s="316"/>
      <c r="F31" s="317"/>
      <c r="G31" s="317"/>
      <c r="H31" s="317"/>
      <c r="I31" s="322"/>
      <c r="J31" s="275"/>
      <c r="K31" s="276"/>
      <c r="L31" s="276"/>
      <c r="M31" s="276"/>
      <c r="N31" s="276"/>
      <c r="O31" s="277"/>
      <c r="P31" s="285"/>
      <c r="Q31" s="285"/>
      <c r="R31" s="285"/>
      <c r="S31" s="285"/>
      <c r="T31" s="285"/>
      <c r="U31" s="286"/>
      <c r="V31" s="284"/>
      <c r="W31" s="285"/>
      <c r="X31" s="285"/>
      <c r="Y31" s="285"/>
      <c r="Z31" s="285"/>
      <c r="AA31" s="286"/>
      <c r="AB31" s="302"/>
      <c r="AC31" s="303"/>
      <c r="AD31" s="303"/>
      <c r="AE31" s="303"/>
      <c r="AF31" s="303"/>
      <c r="AG31" s="305"/>
      <c r="AH31" s="293"/>
      <c r="AI31" s="294"/>
      <c r="AJ31" s="294"/>
      <c r="AK31" s="294"/>
      <c r="AL31" s="294"/>
      <c r="AM31" s="295"/>
      <c r="AN31" s="99"/>
      <c r="AO31" s="356"/>
      <c r="AP31" s="357"/>
      <c r="AQ31" s="357"/>
      <c r="AR31" s="357"/>
      <c r="AS31" s="357"/>
      <c r="AT31" s="358"/>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row>
    <row r="32" spans="1:80" x14ac:dyDescent="0.25">
      <c r="A32" s="99"/>
      <c r="B32" s="324"/>
      <c r="C32" s="324"/>
      <c r="D32" s="325"/>
      <c r="E32" s="316"/>
      <c r="F32" s="317"/>
      <c r="G32" s="317"/>
      <c r="H32" s="317"/>
      <c r="I32" s="322"/>
      <c r="J32" s="275" t="str">
        <f ca="1">IF(AND('Mapa final'!$H$28="Baja",'Mapa final'!$L$28="Leve"),CONCATENATE("R",'Mapa final'!$A$28),"")</f>
        <v/>
      </c>
      <c r="K32" s="276"/>
      <c r="L32" s="276" t="str">
        <f ca="1">IF(AND('Mapa final'!$H$34="Baja",'Mapa final'!$L$34="Leve"),CONCATENATE("R",'Mapa final'!$A$34),"")</f>
        <v/>
      </c>
      <c r="M32" s="276"/>
      <c r="N32" s="276" t="str">
        <f ca="1">IF(AND('Mapa final'!$H$40="Baja",'Mapa final'!$L$40="Leve"),CONCATENATE("R",'Mapa final'!$A$40),"")</f>
        <v/>
      </c>
      <c r="O32" s="277"/>
      <c r="P32" s="285" t="str">
        <f ca="1">IF(AND('Mapa final'!$H$28="Baja",'Mapa final'!$L$28="Menor"),CONCATENATE("R",'Mapa final'!$A$28),"")</f>
        <v/>
      </c>
      <c r="Q32" s="285"/>
      <c r="R32" s="285" t="str">
        <f ca="1">IF(AND('Mapa final'!$H$34="Baja",'Mapa final'!$L$34="Menor"),CONCATENATE("R",'Mapa final'!$A$34),"")</f>
        <v/>
      </c>
      <c r="S32" s="285"/>
      <c r="T32" s="285" t="str">
        <f ca="1">IF(AND('Mapa final'!$H$40="Baja",'Mapa final'!$L$40="Menor"),CONCATENATE("R",'Mapa final'!$A$40),"")</f>
        <v/>
      </c>
      <c r="U32" s="286"/>
      <c r="V32" s="284" t="str">
        <f ca="1">IF(AND('Mapa final'!$H$28="Baja",'Mapa final'!$L$28="Moderado"),CONCATENATE("R",'Mapa final'!$A$28),"")</f>
        <v/>
      </c>
      <c r="W32" s="285"/>
      <c r="X32" s="285" t="str">
        <f ca="1">IF(AND('Mapa final'!$H$34="Baja",'Mapa final'!$L$34="Moderado"),CONCATENATE("R",'Mapa final'!$A$34),"")</f>
        <v/>
      </c>
      <c r="Y32" s="285"/>
      <c r="Z32" s="285" t="str">
        <f ca="1">IF(AND('Mapa final'!$H$40="Baja",'Mapa final'!$L$40="Moderado"),CONCATENATE("R",'Mapa final'!$A$40),"")</f>
        <v/>
      </c>
      <c r="AA32" s="286"/>
      <c r="AB32" s="302" t="str">
        <f ca="1">IF(AND('Mapa final'!$H$28="Baja",'Mapa final'!$L$28="Mayor"),CONCATENATE("R",'Mapa final'!$A$28),"")</f>
        <v/>
      </c>
      <c r="AC32" s="303"/>
      <c r="AD32" s="304" t="str">
        <f ca="1">IF(AND('Mapa final'!$H$34="Baja",'Mapa final'!$L$34="Mayor"),CONCATENATE("R",'Mapa final'!$A$34),"")</f>
        <v/>
      </c>
      <c r="AE32" s="304"/>
      <c r="AF32" s="304" t="str">
        <f ca="1">IF(AND('Mapa final'!$H$40="Baja",'Mapa final'!$L$40="Mayor"),CONCATENATE("R",'Mapa final'!$A$40),"")</f>
        <v>R6</v>
      </c>
      <c r="AG32" s="305"/>
      <c r="AH32" s="293" t="str">
        <f ca="1">IF(AND('Mapa final'!$H$28="Baja",'Mapa final'!$L$28="Catastrófico"),CONCATENATE("R",'Mapa final'!$A$28),"")</f>
        <v/>
      </c>
      <c r="AI32" s="294"/>
      <c r="AJ32" s="294" t="str">
        <f ca="1">IF(AND('Mapa final'!$H$34="Baja",'Mapa final'!$L$34="Catastrófico"),CONCATENATE("R",'Mapa final'!$A$34),"")</f>
        <v/>
      </c>
      <c r="AK32" s="294"/>
      <c r="AL32" s="294" t="str">
        <f ca="1">IF(AND('Mapa final'!$H$40="Baja",'Mapa final'!$L$40="Catastrófico"),CONCATENATE("R",'Mapa final'!$A$40),"")</f>
        <v/>
      </c>
      <c r="AM32" s="295"/>
      <c r="AN32" s="99"/>
      <c r="AO32" s="356"/>
      <c r="AP32" s="357"/>
      <c r="AQ32" s="357"/>
      <c r="AR32" s="357"/>
      <c r="AS32" s="357"/>
      <c r="AT32" s="358"/>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row>
    <row r="33" spans="1:80" x14ac:dyDescent="0.25">
      <c r="A33" s="99"/>
      <c r="B33" s="324"/>
      <c r="C33" s="324"/>
      <c r="D33" s="325"/>
      <c r="E33" s="316"/>
      <c r="F33" s="317"/>
      <c r="G33" s="317"/>
      <c r="H33" s="317"/>
      <c r="I33" s="322"/>
      <c r="J33" s="275"/>
      <c r="K33" s="276"/>
      <c r="L33" s="276"/>
      <c r="M33" s="276"/>
      <c r="N33" s="276"/>
      <c r="O33" s="277"/>
      <c r="P33" s="285"/>
      <c r="Q33" s="285"/>
      <c r="R33" s="285"/>
      <c r="S33" s="285"/>
      <c r="T33" s="285"/>
      <c r="U33" s="286"/>
      <c r="V33" s="284"/>
      <c r="W33" s="285"/>
      <c r="X33" s="285"/>
      <c r="Y33" s="285"/>
      <c r="Z33" s="285"/>
      <c r="AA33" s="286"/>
      <c r="AB33" s="302"/>
      <c r="AC33" s="303"/>
      <c r="AD33" s="304"/>
      <c r="AE33" s="304"/>
      <c r="AF33" s="304"/>
      <c r="AG33" s="305"/>
      <c r="AH33" s="293"/>
      <c r="AI33" s="294"/>
      <c r="AJ33" s="294"/>
      <c r="AK33" s="294"/>
      <c r="AL33" s="294"/>
      <c r="AM33" s="295"/>
      <c r="AN33" s="99"/>
      <c r="AO33" s="356"/>
      <c r="AP33" s="357"/>
      <c r="AQ33" s="357"/>
      <c r="AR33" s="357"/>
      <c r="AS33" s="357"/>
      <c r="AT33" s="358"/>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row>
    <row r="34" spans="1:80" x14ac:dyDescent="0.25">
      <c r="A34" s="99"/>
      <c r="B34" s="324"/>
      <c r="C34" s="324"/>
      <c r="D34" s="325"/>
      <c r="E34" s="316"/>
      <c r="F34" s="317"/>
      <c r="G34" s="317"/>
      <c r="H34" s="317"/>
      <c r="I34" s="322"/>
      <c r="J34" s="275" t="str">
        <f ca="1">IF(AND('Mapa final'!$H$46="Baja",'Mapa final'!$L$46="Leve"),CONCATENATE("R",'Mapa final'!$A$46),"")</f>
        <v/>
      </c>
      <c r="K34" s="276"/>
      <c r="L34" s="276" t="str">
        <f ca="1">IF(AND('Mapa final'!$H$52="Baja",'Mapa final'!$L$52="Leve"),CONCATENATE("R",'Mapa final'!$A$52),"")</f>
        <v/>
      </c>
      <c r="M34" s="276"/>
      <c r="N34" s="276" t="str">
        <f ca="1">IF(AND('Mapa final'!$H$58="Baja",'Mapa final'!$L$58="Leve"),CONCATENATE("R",'Mapa final'!$A$58),"")</f>
        <v/>
      </c>
      <c r="O34" s="277"/>
      <c r="P34" s="285" t="str">
        <f ca="1">IF(AND('Mapa final'!$H$46="Baja",'Mapa final'!$L$46="Menor"),CONCATENATE("R",'Mapa final'!$A$46),"")</f>
        <v/>
      </c>
      <c r="Q34" s="285"/>
      <c r="R34" s="285" t="str">
        <f ca="1">IF(AND('Mapa final'!$H$52="Baja",'Mapa final'!$L$52="Menor"),CONCATENATE("R",'Mapa final'!$A$52),"")</f>
        <v/>
      </c>
      <c r="S34" s="285"/>
      <c r="T34" s="285" t="str">
        <f ca="1">IF(AND('Mapa final'!$H$58="Baja",'Mapa final'!$L$58="Menor"),CONCATENATE("R",'Mapa final'!$A$58),"")</f>
        <v/>
      </c>
      <c r="U34" s="286"/>
      <c r="V34" s="284" t="str">
        <f ca="1">IF(AND('Mapa final'!$H$46="Baja",'Mapa final'!$L$46="Moderado"),CONCATENATE("R",'Mapa final'!$A$46),"")</f>
        <v/>
      </c>
      <c r="W34" s="285"/>
      <c r="X34" s="285" t="str">
        <f ca="1">IF(AND('Mapa final'!$H$52="Baja",'Mapa final'!$L$52="Moderado"),CONCATENATE("R",'Mapa final'!$A$52),"")</f>
        <v/>
      </c>
      <c r="Y34" s="285"/>
      <c r="Z34" s="285" t="str">
        <f ca="1">IF(AND('Mapa final'!$H$58="Baja",'Mapa final'!$L$58="Moderado"),CONCATENATE("R",'Mapa final'!$A$58),"")</f>
        <v/>
      </c>
      <c r="AA34" s="286"/>
      <c r="AB34" s="302" t="str">
        <f ca="1">IF(AND('Mapa final'!$H$46="Baja",'Mapa final'!$L$46="Mayor"),CONCATENATE("R",'Mapa final'!$A$46),"")</f>
        <v/>
      </c>
      <c r="AC34" s="303"/>
      <c r="AD34" s="304" t="str">
        <f ca="1">IF(AND('Mapa final'!$H$52="Baja",'Mapa final'!$L$52="Mayor"),CONCATENATE("R",'Mapa final'!$A$52),"")</f>
        <v/>
      </c>
      <c r="AE34" s="304"/>
      <c r="AF34" s="304" t="str">
        <f ca="1">IF(AND('Mapa final'!$H$58="Baja",'Mapa final'!$L$58="Mayor"),CONCATENATE("R",'Mapa final'!$A$58),"")</f>
        <v/>
      </c>
      <c r="AG34" s="305"/>
      <c r="AH34" s="293" t="str">
        <f ca="1">IF(AND('Mapa final'!$H$46="Baja",'Mapa final'!$L$46="Catastrófico"),CONCATENATE("R",'Mapa final'!$A$46),"")</f>
        <v/>
      </c>
      <c r="AI34" s="294"/>
      <c r="AJ34" s="294" t="str">
        <f ca="1">IF(AND('Mapa final'!$H$52="Baja",'Mapa final'!$L$52="Catastrófico"),CONCATENATE("R",'Mapa final'!$A$52),"")</f>
        <v/>
      </c>
      <c r="AK34" s="294"/>
      <c r="AL34" s="294" t="str">
        <f ca="1">IF(AND('Mapa final'!$H$58="Baja",'Mapa final'!$L$58="Catastrófico"),CONCATENATE("R",'Mapa final'!$A$58),"")</f>
        <v/>
      </c>
      <c r="AM34" s="295"/>
      <c r="AN34" s="99"/>
      <c r="AO34" s="356"/>
      <c r="AP34" s="357"/>
      <c r="AQ34" s="357"/>
      <c r="AR34" s="357"/>
      <c r="AS34" s="357"/>
      <c r="AT34" s="358"/>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row>
    <row r="35" spans="1:80" x14ac:dyDescent="0.25">
      <c r="A35" s="99"/>
      <c r="B35" s="324"/>
      <c r="C35" s="324"/>
      <c r="D35" s="325"/>
      <c r="E35" s="316"/>
      <c r="F35" s="317"/>
      <c r="G35" s="317"/>
      <c r="H35" s="317"/>
      <c r="I35" s="322"/>
      <c r="J35" s="275"/>
      <c r="K35" s="276"/>
      <c r="L35" s="276"/>
      <c r="M35" s="276"/>
      <c r="N35" s="276"/>
      <c r="O35" s="277"/>
      <c r="P35" s="285"/>
      <c r="Q35" s="285"/>
      <c r="R35" s="285"/>
      <c r="S35" s="285"/>
      <c r="T35" s="285"/>
      <c r="U35" s="286"/>
      <c r="V35" s="284"/>
      <c r="W35" s="285"/>
      <c r="X35" s="285"/>
      <c r="Y35" s="285"/>
      <c r="Z35" s="285"/>
      <c r="AA35" s="286"/>
      <c r="AB35" s="302"/>
      <c r="AC35" s="303"/>
      <c r="AD35" s="304"/>
      <c r="AE35" s="304"/>
      <c r="AF35" s="304"/>
      <c r="AG35" s="305"/>
      <c r="AH35" s="293"/>
      <c r="AI35" s="294"/>
      <c r="AJ35" s="294"/>
      <c r="AK35" s="294"/>
      <c r="AL35" s="294"/>
      <c r="AM35" s="295"/>
      <c r="AN35" s="99"/>
      <c r="AO35" s="356"/>
      <c r="AP35" s="357"/>
      <c r="AQ35" s="357"/>
      <c r="AR35" s="357"/>
      <c r="AS35" s="357"/>
      <c r="AT35" s="358"/>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row>
    <row r="36" spans="1:80" x14ac:dyDescent="0.25">
      <c r="A36" s="99"/>
      <c r="B36" s="324"/>
      <c r="C36" s="324"/>
      <c r="D36" s="325"/>
      <c r="E36" s="316"/>
      <c r="F36" s="317"/>
      <c r="G36" s="317"/>
      <c r="H36" s="317"/>
      <c r="I36" s="322"/>
      <c r="J36" s="275" t="str">
        <f ca="1">IF(AND('Mapa final'!$H$64="Baja",'Mapa final'!$L$64="Leve"),CONCATENATE("R",'Mapa final'!$A$64),"")</f>
        <v/>
      </c>
      <c r="K36" s="276"/>
      <c r="L36" s="276" t="str">
        <f>IF(AND('Mapa final'!$H$70="Baja",'Mapa final'!$L$70="Leve"),CONCATENATE("R",'Mapa final'!$A$70),"")</f>
        <v/>
      </c>
      <c r="M36" s="276"/>
      <c r="N36" s="276" t="str">
        <f>IF(AND('Mapa final'!$H$76="Baja",'Mapa final'!$L$76="Leve"),CONCATENATE("R",'Mapa final'!$A$76),"")</f>
        <v/>
      </c>
      <c r="O36" s="277"/>
      <c r="P36" s="285" t="str">
        <f ca="1">IF(AND('Mapa final'!$H$64="Baja",'Mapa final'!$L$64="Menor"),CONCATENATE("R",'Mapa final'!$A$64),"")</f>
        <v/>
      </c>
      <c r="Q36" s="285"/>
      <c r="R36" s="285" t="str">
        <f>IF(AND('Mapa final'!$H$70="Baja",'Mapa final'!$L$70="Menor"),CONCATENATE("R",'Mapa final'!$A$70),"")</f>
        <v/>
      </c>
      <c r="S36" s="285"/>
      <c r="T36" s="285" t="str">
        <f>IF(AND('Mapa final'!$H$76="Baja",'Mapa final'!$L$76="Menor"),CONCATENATE("R",'Mapa final'!$A$76),"")</f>
        <v/>
      </c>
      <c r="U36" s="286"/>
      <c r="V36" s="284" t="str">
        <f ca="1">IF(AND('Mapa final'!$H$64="Baja",'Mapa final'!$L$64="Moderado"),CONCATENATE("R",'Mapa final'!$A$64),"")</f>
        <v/>
      </c>
      <c r="W36" s="285"/>
      <c r="X36" s="285" t="str">
        <f>IF(AND('Mapa final'!$H$70="Baja",'Mapa final'!$L$70="Moderado"),CONCATENATE("R",'Mapa final'!$A$70),"")</f>
        <v/>
      </c>
      <c r="Y36" s="285"/>
      <c r="Z36" s="285" t="str">
        <f>IF(AND('Mapa final'!$H$76="Baja",'Mapa final'!$L$76="Moderado"),CONCATENATE("R",'Mapa final'!$A$76),"")</f>
        <v/>
      </c>
      <c r="AA36" s="286"/>
      <c r="AB36" s="302" t="str">
        <f ca="1">IF(AND('Mapa final'!$H$64="Baja",'Mapa final'!$L$64="Mayor"),CONCATENATE("R",'Mapa final'!$A$64),"")</f>
        <v/>
      </c>
      <c r="AC36" s="303"/>
      <c r="AD36" s="304" t="str">
        <f>IF(AND('Mapa final'!$H$70="Baja",'Mapa final'!$L$70="Mayor"),CONCATENATE("R",'Mapa final'!$A$70),"")</f>
        <v/>
      </c>
      <c r="AE36" s="304"/>
      <c r="AF36" s="304" t="str">
        <f>IF(AND('Mapa final'!$H$76="Baja",'Mapa final'!$L$76="Mayor"),CONCATENATE("R",'Mapa final'!$A$76),"")</f>
        <v/>
      </c>
      <c r="AG36" s="305"/>
      <c r="AH36" s="293" t="str">
        <f ca="1">IF(AND('Mapa final'!$H$64="Baja",'Mapa final'!$L$64="Catastrófico"),CONCATENATE("R",'Mapa final'!$A$64),"")</f>
        <v/>
      </c>
      <c r="AI36" s="294"/>
      <c r="AJ36" s="294" t="str">
        <f>IF(AND('Mapa final'!$H$70="Baja",'Mapa final'!$L$70="Catastrófico"),CONCATENATE("R",'Mapa final'!$A$70),"")</f>
        <v/>
      </c>
      <c r="AK36" s="294"/>
      <c r="AL36" s="294" t="str">
        <f>IF(AND('Mapa final'!$H$76="Baja",'Mapa final'!$L$76="Catastrófico"),CONCATENATE("R",'Mapa final'!$A$76),"")</f>
        <v/>
      </c>
      <c r="AM36" s="295"/>
      <c r="AN36" s="99"/>
      <c r="AO36" s="356"/>
      <c r="AP36" s="357"/>
      <c r="AQ36" s="357"/>
      <c r="AR36" s="357"/>
      <c r="AS36" s="357"/>
      <c r="AT36" s="358"/>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row>
    <row r="37" spans="1:80" ht="15.75" thickBot="1" x14ac:dyDescent="0.3">
      <c r="A37" s="99"/>
      <c r="B37" s="324"/>
      <c r="C37" s="324"/>
      <c r="D37" s="325"/>
      <c r="E37" s="319"/>
      <c r="F37" s="320"/>
      <c r="G37" s="320"/>
      <c r="H37" s="320"/>
      <c r="I37" s="320"/>
      <c r="J37" s="278"/>
      <c r="K37" s="279"/>
      <c r="L37" s="279"/>
      <c r="M37" s="279"/>
      <c r="N37" s="279"/>
      <c r="O37" s="280"/>
      <c r="P37" s="288"/>
      <c r="Q37" s="288"/>
      <c r="R37" s="288"/>
      <c r="S37" s="288"/>
      <c r="T37" s="288"/>
      <c r="U37" s="289"/>
      <c r="V37" s="287"/>
      <c r="W37" s="288"/>
      <c r="X37" s="288"/>
      <c r="Y37" s="288"/>
      <c r="Z37" s="288"/>
      <c r="AA37" s="289"/>
      <c r="AB37" s="306"/>
      <c r="AC37" s="307"/>
      <c r="AD37" s="307"/>
      <c r="AE37" s="307"/>
      <c r="AF37" s="307"/>
      <c r="AG37" s="308"/>
      <c r="AH37" s="296"/>
      <c r="AI37" s="297"/>
      <c r="AJ37" s="297"/>
      <c r="AK37" s="297"/>
      <c r="AL37" s="297"/>
      <c r="AM37" s="298"/>
      <c r="AN37" s="99"/>
      <c r="AO37" s="359"/>
      <c r="AP37" s="360"/>
      <c r="AQ37" s="360"/>
      <c r="AR37" s="360"/>
      <c r="AS37" s="360"/>
      <c r="AT37" s="361"/>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row>
    <row r="38" spans="1:80" x14ac:dyDescent="0.25">
      <c r="A38" s="99"/>
      <c r="B38" s="324"/>
      <c r="C38" s="324"/>
      <c r="D38" s="325"/>
      <c r="E38" s="313" t="s">
        <v>113</v>
      </c>
      <c r="F38" s="314"/>
      <c r="G38" s="314"/>
      <c r="H38" s="314"/>
      <c r="I38" s="315"/>
      <c r="J38" s="281" t="str">
        <f ca="1">IF(AND('Mapa final'!$H$10="Muy Baja",'Mapa final'!$L$10="Leve"),CONCATENATE("R",'Mapa final'!$A$10),"")</f>
        <v/>
      </c>
      <c r="K38" s="282"/>
      <c r="L38" s="282" t="str">
        <f ca="1">IF(AND('Mapa final'!$H$16="Muy Baja",'Mapa final'!$L$16="Leve"),CONCATENATE("R",'Mapa final'!$A$16),"")</f>
        <v/>
      </c>
      <c r="M38" s="282"/>
      <c r="N38" s="282" t="str">
        <f ca="1">IF(AND('Mapa final'!$H$22="Muy Baja",'Mapa final'!$L$22="Leve"),CONCATENATE("R",'Mapa final'!$A$22),"")</f>
        <v/>
      </c>
      <c r="O38" s="283"/>
      <c r="P38" s="281" t="str">
        <f ca="1">IF(AND('Mapa final'!$H$10="Muy Baja",'Mapa final'!$L$10="Menor"),CONCATENATE("R",'Mapa final'!$A$10),"")</f>
        <v/>
      </c>
      <c r="Q38" s="282"/>
      <c r="R38" s="282" t="str">
        <f ca="1">IF(AND('Mapa final'!$H$16="Muy Baja",'Mapa final'!$L$16="Menor"),CONCATENATE("R",'Mapa final'!$A$16),"")</f>
        <v/>
      </c>
      <c r="S38" s="282"/>
      <c r="T38" s="282" t="str">
        <f ca="1">IF(AND('Mapa final'!$H$22="Muy Baja",'Mapa final'!$L$22="Menor"),CONCATENATE("R",'Mapa final'!$A$22),"")</f>
        <v/>
      </c>
      <c r="U38" s="283"/>
      <c r="V38" s="290" t="str">
        <f ca="1">IF(AND('Mapa final'!$H$10="Muy Baja",'Mapa final'!$L$10="Moderado"),CONCATENATE("R",'Mapa final'!$A$10),"")</f>
        <v/>
      </c>
      <c r="W38" s="291"/>
      <c r="X38" s="291" t="str">
        <f ca="1">IF(AND('Mapa final'!$H$16="Muy Baja",'Mapa final'!$L$16="Moderado"),CONCATENATE("R",'Mapa final'!$A$16),"")</f>
        <v/>
      </c>
      <c r="Y38" s="291"/>
      <c r="Z38" s="291" t="str">
        <f ca="1">IF(AND('Mapa final'!$H$22="Muy Baja",'Mapa final'!$L$22="Moderado"),CONCATENATE("R",'Mapa final'!$A$22),"")</f>
        <v/>
      </c>
      <c r="AA38" s="292"/>
      <c r="AB38" s="309" t="str">
        <f ca="1">IF(AND('Mapa final'!$H$10="Muy Baja",'Mapa final'!$L$10="Mayor"),CONCATENATE("R",'Mapa final'!$A$10),"")</f>
        <v/>
      </c>
      <c r="AC38" s="310"/>
      <c r="AD38" s="310" t="str">
        <f ca="1">IF(AND('Mapa final'!$H$16="Muy Baja",'Mapa final'!$L$16="Mayor"),CONCATENATE("R",'Mapa final'!$A$16),"")</f>
        <v/>
      </c>
      <c r="AE38" s="310"/>
      <c r="AF38" s="310" t="str">
        <f ca="1">IF(AND('Mapa final'!$H$22="Muy Baja",'Mapa final'!$L$22="Mayor"),CONCATENATE("R",'Mapa final'!$A$22),"")</f>
        <v/>
      </c>
      <c r="AG38" s="311"/>
      <c r="AH38" s="299" t="str">
        <f ca="1">IF(AND('Mapa final'!$H$10="Muy Baja",'Mapa final'!$L$10="Catastrófico"),CONCATENATE("R",'Mapa final'!$A$10),"")</f>
        <v/>
      </c>
      <c r="AI38" s="300"/>
      <c r="AJ38" s="300" t="str">
        <f ca="1">IF(AND('Mapa final'!$H$16="Muy Baja",'Mapa final'!$L$16="Catastrófico"),CONCATENATE("R",'Mapa final'!$A$16),"")</f>
        <v/>
      </c>
      <c r="AK38" s="300"/>
      <c r="AL38" s="300" t="str">
        <f ca="1">IF(AND('Mapa final'!$H$22="Muy Baja",'Mapa final'!$L$22="Catastrófico"),CONCATENATE("R",'Mapa final'!$A$22),"")</f>
        <v/>
      </c>
      <c r="AM38" s="301"/>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row>
    <row r="39" spans="1:80" x14ac:dyDescent="0.25">
      <c r="A39" s="99"/>
      <c r="B39" s="324"/>
      <c r="C39" s="324"/>
      <c r="D39" s="325"/>
      <c r="E39" s="316"/>
      <c r="F39" s="317"/>
      <c r="G39" s="317"/>
      <c r="H39" s="317"/>
      <c r="I39" s="318"/>
      <c r="J39" s="275"/>
      <c r="K39" s="276"/>
      <c r="L39" s="276"/>
      <c r="M39" s="276"/>
      <c r="N39" s="276"/>
      <c r="O39" s="277"/>
      <c r="P39" s="275"/>
      <c r="Q39" s="276"/>
      <c r="R39" s="276"/>
      <c r="S39" s="276"/>
      <c r="T39" s="276"/>
      <c r="U39" s="277"/>
      <c r="V39" s="284"/>
      <c r="W39" s="285"/>
      <c r="X39" s="285"/>
      <c r="Y39" s="285"/>
      <c r="Z39" s="285"/>
      <c r="AA39" s="286"/>
      <c r="AB39" s="302"/>
      <c r="AC39" s="303"/>
      <c r="AD39" s="303"/>
      <c r="AE39" s="303"/>
      <c r="AF39" s="303"/>
      <c r="AG39" s="305"/>
      <c r="AH39" s="293"/>
      <c r="AI39" s="294"/>
      <c r="AJ39" s="294"/>
      <c r="AK39" s="294"/>
      <c r="AL39" s="294"/>
      <c r="AM39" s="295"/>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row>
    <row r="40" spans="1:80" x14ac:dyDescent="0.25">
      <c r="A40" s="99"/>
      <c r="B40" s="324"/>
      <c r="C40" s="324"/>
      <c r="D40" s="325"/>
      <c r="E40" s="316"/>
      <c r="F40" s="317"/>
      <c r="G40" s="317"/>
      <c r="H40" s="317"/>
      <c r="I40" s="318"/>
      <c r="J40" s="275" t="str">
        <f ca="1">IF(AND('Mapa final'!$H$28="Muy Baja",'Mapa final'!$L$28="Leve"),CONCATENATE("R",'Mapa final'!$A$28),"")</f>
        <v/>
      </c>
      <c r="K40" s="276"/>
      <c r="L40" s="276" t="str">
        <f ca="1">IF(AND('Mapa final'!$H$34="Muy Baja",'Mapa final'!$L$34="Leve"),CONCATENATE("R",'Mapa final'!$A$34),"")</f>
        <v/>
      </c>
      <c r="M40" s="276"/>
      <c r="N40" s="276" t="str">
        <f ca="1">IF(AND('Mapa final'!$H$40="Muy Baja",'Mapa final'!$L$40="Leve"),CONCATENATE("R",'Mapa final'!$A$40),"")</f>
        <v/>
      </c>
      <c r="O40" s="277"/>
      <c r="P40" s="275" t="str">
        <f ca="1">IF(AND('Mapa final'!$H$28="Muy Baja",'Mapa final'!$L$28="Menor"),CONCATENATE("R",'Mapa final'!$A$28),"")</f>
        <v/>
      </c>
      <c r="Q40" s="276"/>
      <c r="R40" s="276" t="str">
        <f ca="1">IF(AND('Mapa final'!$H$34="Muy Baja",'Mapa final'!$L$34="Menor"),CONCATENATE("R",'Mapa final'!$A$34),"")</f>
        <v/>
      </c>
      <c r="S40" s="276"/>
      <c r="T40" s="276" t="str">
        <f ca="1">IF(AND('Mapa final'!$H$40="Muy Baja",'Mapa final'!$L$40="Menor"),CONCATENATE("R",'Mapa final'!$A$40),"")</f>
        <v/>
      </c>
      <c r="U40" s="277"/>
      <c r="V40" s="284" t="str">
        <f ca="1">IF(AND('Mapa final'!$H$28="Muy Baja",'Mapa final'!$L$28="Moderado"),CONCATENATE("R",'Mapa final'!$A$28),"")</f>
        <v/>
      </c>
      <c r="W40" s="285"/>
      <c r="X40" s="285" t="str">
        <f ca="1">IF(AND('Mapa final'!$H$34="Muy Baja",'Mapa final'!$L$34="Moderado"),CONCATENATE("R",'Mapa final'!$A$34),"")</f>
        <v/>
      </c>
      <c r="Y40" s="285"/>
      <c r="Z40" s="285" t="str">
        <f ca="1">IF(AND('Mapa final'!$H$40="Muy Baja",'Mapa final'!$L$40="Moderado"),CONCATENATE("R",'Mapa final'!$A$40),"")</f>
        <v/>
      </c>
      <c r="AA40" s="286"/>
      <c r="AB40" s="302" t="str">
        <f ca="1">IF(AND('Mapa final'!$H$28="Muy Baja",'Mapa final'!$L$28="Mayor"),CONCATENATE("R",'Mapa final'!$A$28),"")</f>
        <v/>
      </c>
      <c r="AC40" s="303"/>
      <c r="AD40" s="304" t="str">
        <f ca="1">IF(AND('Mapa final'!$H$34="Muy Baja",'Mapa final'!$L$34="Mayor"),CONCATENATE("R",'Mapa final'!$A$34),"")</f>
        <v/>
      </c>
      <c r="AE40" s="304"/>
      <c r="AF40" s="304" t="str">
        <f ca="1">IF(AND('Mapa final'!$H$40="Muy Baja",'Mapa final'!$L$40="Mayor"),CONCATENATE("R",'Mapa final'!$A$40),"")</f>
        <v/>
      </c>
      <c r="AG40" s="305"/>
      <c r="AH40" s="293" t="str">
        <f ca="1">IF(AND('Mapa final'!$H$28="Muy Baja",'Mapa final'!$L$28="Catastrófico"),CONCATENATE("R",'Mapa final'!$A$28),"")</f>
        <v/>
      </c>
      <c r="AI40" s="294"/>
      <c r="AJ40" s="294" t="str">
        <f ca="1">IF(AND('Mapa final'!$H$34="Muy Baja",'Mapa final'!$L$34="Catastrófico"),CONCATENATE("R",'Mapa final'!$A$34),"")</f>
        <v/>
      </c>
      <c r="AK40" s="294"/>
      <c r="AL40" s="294" t="str">
        <f ca="1">IF(AND('Mapa final'!$H$40="Muy Baja",'Mapa final'!$L$40="Catastrófico"),CONCATENATE("R",'Mapa final'!$A$40),"")</f>
        <v/>
      </c>
      <c r="AM40" s="295"/>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row>
    <row r="41" spans="1:80" x14ac:dyDescent="0.25">
      <c r="A41" s="99"/>
      <c r="B41" s="324"/>
      <c r="C41" s="324"/>
      <c r="D41" s="325"/>
      <c r="E41" s="316"/>
      <c r="F41" s="317"/>
      <c r="G41" s="317"/>
      <c r="H41" s="317"/>
      <c r="I41" s="318"/>
      <c r="J41" s="275"/>
      <c r="K41" s="276"/>
      <c r="L41" s="276"/>
      <c r="M41" s="276"/>
      <c r="N41" s="276"/>
      <c r="O41" s="277"/>
      <c r="P41" s="275"/>
      <c r="Q41" s="276"/>
      <c r="R41" s="276"/>
      <c r="S41" s="276"/>
      <c r="T41" s="276"/>
      <c r="U41" s="277"/>
      <c r="V41" s="284"/>
      <c r="W41" s="285"/>
      <c r="X41" s="285"/>
      <c r="Y41" s="285"/>
      <c r="Z41" s="285"/>
      <c r="AA41" s="286"/>
      <c r="AB41" s="302"/>
      <c r="AC41" s="303"/>
      <c r="AD41" s="304"/>
      <c r="AE41" s="304"/>
      <c r="AF41" s="304"/>
      <c r="AG41" s="305"/>
      <c r="AH41" s="293"/>
      <c r="AI41" s="294"/>
      <c r="AJ41" s="294"/>
      <c r="AK41" s="294"/>
      <c r="AL41" s="294"/>
      <c r="AM41" s="295"/>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row>
    <row r="42" spans="1:80" x14ac:dyDescent="0.25">
      <c r="A42" s="99"/>
      <c r="B42" s="324"/>
      <c r="C42" s="324"/>
      <c r="D42" s="325"/>
      <c r="E42" s="316"/>
      <c r="F42" s="317"/>
      <c r="G42" s="317"/>
      <c r="H42" s="317"/>
      <c r="I42" s="318"/>
      <c r="J42" s="275" t="str">
        <f ca="1">IF(AND('Mapa final'!$H$46="Muy Baja",'Mapa final'!$L$46="Leve"),CONCATENATE("R",'Mapa final'!$A$46),"")</f>
        <v/>
      </c>
      <c r="K42" s="276"/>
      <c r="L42" s="276" t="str">
        <f ca="1">IF(AND('Mapa final'!$H$52="Muy Baja",'Mapa final'!$L$52="Leve"),CONCATENATE("R",'Mapa final'!$A$52),"")</f>
        <v/>
      </c>
      <c r="M42" s="276"/>
      <c r="N42" s="276" t="str">
        <f ca="1">IF(AND('Mapa final'!$H$58="Muy Baja",'Mapa final'!$L$58="Leve"),CONCATENATE("R",'Mapa final'!$A$58),"")</f>
        <v/>
      </c>
      <c r="O42" s="277"/>
      <c r="P42" s="275" t="str">
        <f ca="1">IF(AND('Mapa final'!$H$46="Muy Baja",'Mapa final'!$L$46="Menor"),CONCATENATE("R",'Mapa final'!$A$46),"")</f>
        <v/>
      </c>
      <c r="Q42" s="276"/>
      <c r="R42" s="276" t="str">
        <f ca="1">IF(AND('Mapa final'!$H$52="Muy Baja",'Mapa final'!$L$52="Menor"),CONCATENATE("R",'Mapa final'!$A$52),"")</f>
        <v/>
      </c>
      <c r="S42" s="276"/>
      <c r="T42" s="276" t="str">
        <f ca="1">IF(AND('Mapa final'!$H$58="Muy Baja",'Mapa final'!$L$58="Menor"),CONCATENATE("R",'Mapa final'!$A$58),"")</f>
        <v/>
      </c>
      <c r="U42" s="277"/>
      <c r="V42" s="284" t="str">
        <f ca="1">IF(AND('Mapa final'!$H$46="Muy Baja",'Mapa final'!$L$46="Moderado"),CONCATENATE("R",'Mapa final'!$A$46),"")</f>
        <v/>
      </c>
      <c r="W42" s="285"/>
      <c r="X42" s="285" t="str">
        <f ca="1">IF(AND('Mapa final'!$H$52="Muy Baja",'Mapa final'!$L$52="Moderado"),CONCATENATE("R",'Mapa final'!$A$52),"")</f>
        <v/>
      </c>
      <c r="Y42" s="285"/>
      <c r="Z42" s="285" t="str">
        <f ca="1">IF(AND('Mapa final'!$H$58="Muy Baja",'Mapa final'!$L$58="Moderado"),CONCATENATE("R",'Mapa final'!$A$58),"")</f>
        <v/>
      </c>
      <c r="AA42" s="286"/>
      <c r="AB42" s="302" t="str">
        <f ca="1">IF(AND('Mapa final'!$H$46="Muy Baja",'Mapa final'!$L$46="Mayor"),CONCATENATE("R",'Mapa final'!$A$46),"")</f>
        <v/>
      </c>
      <c r="AC42" s="303"/>
      <c r="AD42" s="304" t="str">
        <f ca="1">IF(AND('Mapa final'!$H$52="Muy Baja",'Mapa final'!$L$52="Mayor"),CONCATENATE("R",'Mapa final'!$A$52),"")</f>
        <v/>
      </c>
      <c r="AE42" s="304"/>
      <c r="AF42" s="304" t="str">
        <f ca="1">IF(AND('Mapa final'!$H$58="Muy Baja",'Mapa final'!$L$58="Mayor"),CONCATENATE("R",'Mapa final'!$A$58),"")</f>
        <v/>
      </c>
      <c r="AG42" s="305"/>
      <c r="AH42" s="293" t="str">
        <f ca="1">IF(AND('Mapa final'!$H$46="Muy Baja",'Mapa final'!$L$46="Catastrófico"),CONCATENATE("R",'Mapa final'!$A$46),"")</f>
        <v/>
      </c>
      <c r="AI42" s="294"/>
      <c r="AJ42" s="294" t="str">
        <f ca="1">IF(AND('Mapa final'!$H$52="Muy Baja",'Mapa final'!$L$52="Catastrófico"),CONCATENATE("R",'Mapa final'!$A$52),"")</f>
        <v/>
      </c>
      <c r="AK42" s="294"/>
      <c r="AL42" s="294" t="str">
        <f ca="1">IF(AND('Mapa final'!$H$58="Muy Baja",'Mapa final'!$L$58="Catastrófico"),CONCATENATE("R",'Mapa final'!$A$58),"")</f>
        <v/>
      </c>
      <c r="AM42" s="295"/>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row>
    <row r="43" spans="1:80" x14ac:dyDescent="0.25">
      <c r="A43" s="99"/>
      <c r="B43" s="324"/>
      <c r="C43" s="324"/>
      <c r="D43" s="325"/>
      <c r="E43" s="316"/>
      <c r="F43" s="317"/>
      <c r="G43" s="317"/>
      <c r="H43" s="317"/>
      <c r="I43" s="318"/>
      <c r="J43" s="275"/>
      <c r="K43" s="276"/>
      <c r="L43" s="276"/>
      <c r="M43" s="276"/>
      <c r="N43" s="276"/>
      <c r="O43" s="277"/>
      <c r="P43" s="275"/>
      <c r="Q43" s="276"/>
      <c r="R43" s="276"/>
      <c r="S43" s="276"/>
      <c r="T43" s="276"/>
      <c r="U43" s="277"/>
      <c r="V43" s="284"/>
      <c r="W43" s="285"/>
      <c r="X43" s="285"/>
      <c r="Y43" s="285"/>
      <c r="Z43" s="285"/>
      <c r="AA43" s="286"/>
      <c r="AB43" s="302"/>
      <c r="AC43" s="303"/>
      <c r="AD43" s="304"/>
      <c r="AE43" s="304"/>
      <c r="AF43" s="304"/>
      <c r="AG43" s="305"/>
      <c r="AH43" s="293"/>
      <c r="AI43" s="294"/>
      <c r="AJ43" s="294"/>
      <c r="AK43" s="294"/>
      <c r="AL43" s="294"/>
      <c r="AM43" s="295"/>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row>
    <row r="44" spans="1:80" x14ac:dyDescent="0.25">
      <c r="A44" s="99"/>
      <c r="B44" s="324"/>
      <c r="C44" s="324"/>
      <c r="D44" s="325"/>
      <c r="E44" s="316"/>
      <c r="F44" s="317"/>
      <c r="G44" s="317"/>
      <c r="H44" s="317"/>
      <c r="I44" s="318"/>
      <c r="J44" s="275" t="str">
        <f ca="1">IF(AND('Mapa final'!$H$64="Muy Baja",'Mapa final'!$L$64="Leve"),CONCATENATE("R",'Mapa final'!$A$64),"")</f>
        <v/>
      </c>
      <c r="K44" s="276"/>
      <c r="L44" s="276" t="str">
        <f>IF(AND('Mapa final'!$H$70="Muy Baja",'Mapa final'!$L$70="Leve"),CONCATENATE("R",'Mapa final'!$A$70),"")</f>
        <v/>
      </c>
      <c r="M44" s="276"/>
      <c r="N44" s="276" t="str">
        <f>IF(AND('Mapa final'!$H$76="Muy Baja",'Mapa final'!$L$76="Leve"),CONCATENATE("R",'Mapa final'!$A$76),"")</f>
        <v/>
      </c>
      <c r="O44" s="277"/>
      <c r="P44" s="275" t="str">
        <f ca="1">IF(AND('Mapa final'!$H$64="Muy Baja",'Mapa final'!$L$64="Menor"),CONCATENATE("R",'Mapa final'!$A$64),"")</f>
        <v/>
      </c>
      <c r="Q44" s="276"/>
      <c r="R44" s="276" t="str">
        <f>IF(AND('Mapa final'!$H$70="Muy Baja",'Mapa final'!$L$70="Menor"),CONCATENATE("R",'Mapa final'!$A$70),"")</f>
        <v/>
      </c>
      <c r="S44" s="276"/>
      <c r="T44" s="276" t="str">
        <f>IF(AND('Mapa final'!$H$76="Muy Baja",'Mapa final'!$L$76="Menor"),CONCATENATE("R",'Mapa final'!$A$76),"")</f>
        <v/>
      </c>
      <c r="U44" s="277"/>
      <c r="V44" s="284" t="str">
        <f ca="1">IF(AND('Mapa final'!$H$64="Muy Baja",'Mapa final'!$L$64="Moderado"),CONCATENATE("R",'Mapa final'!$A$64),"")</f>
        <v/>
      </c>
      <c r="W44" s="285"/>
      <c r="X44" s="285" t="str">
        <f>IF(AND('Mapa final'!$H$70="Muy Baja",'Mapa final'!$L$70="Moderado"),CONCATENATE("R",'Mapa final'!$A$70),"")</f>
        <v/>
      </c>
      <c r="Y44" s="285"/>
      <c r="Z44" s="285" t="str">
        <f>IF(AND('Mapa final'!$H$76="Muy Baja",'Mapa final'!$L$76="Moderado"),CONCATENATE("R",'Mapa final'!$A$76),"")</f>
        <v/>
      </c>
      <c r="AA44" s="286"/>
      <c r="AB44" s="302" t="str">
        <f ca="1">IF(AND('Mapa final'!$H$64="Muy Baja",'Mapa final'!$L$64="Mayor"),CONCATENATE("R",'Mapa final'!$A$64),"")</f>
        <v/>
      </c>
      <c r="AC44" s="303"/>
      <c r="AD44" s="304" t="str">
        <f>IF(AND('Mapa final'!$H$70="Muy Baja",'Mapa final'!$L$70="Mayor"),CONCATENATE("R",'Mapa final'!$A$70),"")</f>
        <v/>
      </c>
      <c r="AE44" s="304"/>
      <c r="AF44" s="304" t="str">
        <f>IF(AND('Mapa final'!$H$76="Muy Baja",'Mapa final'!$L$76="Mayor"),CONCATENATE("R",'Mapa final'!$A$76),"")</f>
        <v/>
      </c>
      <c r="AG44" s="305"/>
      <c r="AH44" s="293" t="str">
        <f ca="1">IF(AND('Mapa final'!$H$64="Muy Baja",'Mapa final'!$L$64="Catastrófico"),CONCATENATE("R",'Mapa final'!$A$64),"")</f>
        <v/>
      </c>
      <c r="AI44" s="294"/>
      <c r="AJ44" s="294" t="str">
        <f>IF(AND('Mapa final'!$H$70="Muy Baja",'Mapa final'!$L$70="Catastrófico"),CONCATENATE("R",'Mapa final'!$A$70),"")</f>
        <v/>
      </c>
      <c r="AK44" s="294"/>
      <c r="AL44" s="294" t="str">
        <f>IF(AND('Mapa final'!$H$76="Muy Baja",'Mapa final'!$L$76="Catastrófico"),CONCATENATE("R",'Mapa final'!$A$76),"")</f>
        <v/>
      </c>
      <c r="AM44" s="295"/>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row>
    <row r="45" spans="1:80" ht="15.75" thickBot="1" x14ac:dyDescent="0.3">
      <c r="A45" s="99"/>
      <c r="B45" s="324"/>
      <c r="C45" s="324"/>
      <c r="D45" s="325"/>
      <c r="E45" s="319"/>
      <c r="F45" s="320"/>
      <c r="G45" s="320"/>
      <c r="H45" s="320"/>
      <c r="I45" s="321"/>
      <c r="J45" s="278"/>
      <c r="K45" s="279"/>
      <c r="L45" s="279"/>
      <c r="M45" s="279"/>
      <c r="N45" s="279"/>
      <c r="O45" s="280"/>
      <c r="P45" s="278"/>
      <c r="Q45" s="279"/>
      <c r="R45" s="279"/>
      <c r="S45" s="279"/>
      <c r="T45" s="279"/>
      <c r="U45" s="280"/>
      <c r="V45" s="287"/>
      <c r="W45" s="288"/>
      <c r="X45" s="288"/>
      <c r="Y45" s="288"/>
      <c r="Z45" s="288"/>
      <c r="AA45" s="289"/>
      <c r="AB45" s="306"/>
      <c r="AC45" s="307"/>
      <c r="AD45" s="307"/>
      <c r="AE45" s="307"/>
      <c r="AF45" s="307"/>
      <c r="AG45" s="308"/>
      <c r="AH45" s="296"/>
      <c r="AI45" s="297"/>
      <c r="AJ45" s="297"/>
      <c r="AK45" s="297"/>
      <c r="AL45" s="297"/>
      <c r="AM45" s="298"/>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row>
    <row r="46" spans="1:80" x14ac:dyDescent="0.25">
      <c r="A46" s="99"/>
      <c r="B46" s="99"/>
      <c r="C46" s="99"/>
      <c r="D46" s="99"/>
      <c r="E46" s="99"/>
      <c r="F46" s="99"/>
      <c r="G46" s="99"/>
      <c r="H46" s="99"/>
      <c r="I46" s="99"/>
      <c r="J46" s="313" t="s">
        <v>112</v>
      </c>
      <c r="K46" s="314"/>
      <c r="L46" s="314"/>
      <c r="M46" s="314"/>
      <c r="N46" s="314"/>
      <c r="O46" s="315"/>
      <c r="P46" s="313" t="s">
        <v>111</v>
      </c>
      <c r="Q46" s="314"/>
      <c r="R46" s="314"/>
      <c r="S46" s="314"/>
      <c r="T46" s="314"/>
      <c r="U46" s="315"/>
      <c r="V46" s="313" t="s">
        <v>110</v>
      </c>
      <c r="W46" s="314"/>
      <c r="X46" s="314"/>
      <c r="Y46" s="314"/>
      <c r="Z46" s="314"/>
      <c r="AA46" s="315"/>
      <c r="AB46" s="313" t="s">
        <v>109</v>
      </c>
      <c r="AC46" s="323"/>
      <c r="AD46" s="314"/>
      <c r="AE46" s="314"/>
      <c r="AF46" s="314"/>
      <c r="AG46" s="315"/>
      <c r="AH46" s="313" t="s">
        <v>108</v>
      </c>
      <c r="AI46" s="314"/>
      <c r="AJ46" s="314"/>
      <c r="AK46" s="314"/>
      <c r="AL46" s="314"/>
      <c r="AM46" s="315"/>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row>
    <row r="47" spans="1:80" x14ac:dyDescent="0.25">
      <c r="A47" s="99"/>
      <c r="B47" s="99"/>
      <c r="C47" s="99"/>
      <c r="D47" s="99"/>
      <c r="E47" s="99"/>
      <c r="F47" s="99"/>
      <c r="G47" s="99"/>
      <c r="H47" s="99"/>
      <c r="I47" s="99"/>
      <c r="J47" s="316"/>
      <c r="K47" s="317"/>
      <c r="L47" s="317"/>
      <c r="M47" s="317"/>
      <c r="N47" s="317"/>
      <c r="O47" s="318"/>
      <c r="P47" s="316"/>
      <c r="Q47" s="317"/>
      <c r="R47" s="317"/>
      <c r="S47" s="317"/>
      <c r="T47" s="317"/>
      <c r="U47" s="318"/>
      <c r="V47" s="316"/>
      <c r="W47" s="317"/>
      <c r="X47" s="317"/>
      <c r="Y47" s="317"/>
      <c r="Z47" s="317"/>
      <c r="AA47" s="318"/>
      <c r="AB47" s="316"/>
      <c r="AC47" s="317"/>
      <c r="AD47" s="317"/>
      <c r="AE47" s="317"/>
      <c r="AF47" s="317"/>
      <c r="AG47" s="318"/>
      <c r="AH47" s="316"/>
      <c r="AI47" s="317"/>
      <c r="AJ47" s="317"/>
      <c r="AK47" s="317"/>
      <c r="AL47" s="317"/>
      <c r="AM47" s="318"/>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row>
    <row r="48" spans="1:80" x14ac:dyDescent="0.25">
      <c r="A48" s="99"/>
      <c r="B48" s="99"/>
      <c r="C48" s="99"/>
      <c r="D48" s="99"/>
      <c r="E48" s="99"/>
      <c r="F48" s="99"/>
      <c r="G48" s="99"/>
      <c r="H48" s="99"/>
      <c r="I48" s="99"/>
      <c r="J48" s="316"/>
      <c r="K48" s="317"/>
      <c r="L48" s="317"/>
      <c r="M48" s="317"/>
      <c r="N48" s="317"/>
      <c r="O48" s="318"/>
      <c r="P48" s="316"/>
      <c r="Q48" s="317"/>
      <c r="R48" s="317"/>
      <c r="S48" s="317"/>
      <c r="T48" s="317"/>
      <c r="U48" s="318"/>
      <c r="V48" s="316"/>
      <c r="W48" s="317"/>
      <c r="X48" s="317"/>
      <c r="Y48" s="317"/>
      <c r="Z48" s="317"/>
      <c r="AA48" s="318"/>
      <c r="AB48" s="316"/>
      <c r="AC48" s="317"/>
      <c r="AD48" s="317"/>
      <c r="AE48" s="317"/>
      <c r="AF48" s="317"/>
      <c r="AG48" s="318"/>
      <c r="AH48" s="316"/>
      <c r="AI48" s="317"/>
      <c r="AJ48" s="317"/>
      <c r="AK48" s="317"/>
      <c r="AL48" s="317"/>
      <c r="AM48" s="318"/>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row>
    <row r="49" spans="1:80" x14ac:dyDescent="0.25">
      <c r="A49" s="99"/>
      <c r="B49" s="99"/>
      <c r="C49" s="99"/>
      <c r="D49" s="99"/>
      <c r="E49" s="99"/>
      <c r="F49" s="99"/>
      <c r="G49" s="99"/>
      <c r="H49" s="99"/>
      <c r="I49" s="99"/>
      <c r="J49" s="316"/>
      <c r="K49" s="317"/>
      <c r="L49" s="317"/>
      <c r="M49" s="317"/>
      <c r="N49" s="317"/>
      <c r="O49" s="318"/>
      <c r="P49" s="316"/>
      <c r="Q49" s="317"/>
      <c r="R49" s="317"/>
      <c r="S49" s="317"/>
      <c r="T49" s="317"/>
      <c r="U49" s="318"/>
      <c r="V49" s="316"/>
      <c r="W49" s="317"/>
      <c r="X49" s="317"/>
      <c r="Y49" s="317"/>
      <c r="Z49" s="317"/>
      <c r="AA49" s="318"/>
      <c r="AB49" s="316"/>
      <c r="AC49" s="317"/>
      <c r="AD49" s="317"/>
      <c r="AE49" s="317"/>
      <c r="AF49" s="317"/>
      <c r="AG49" s="318"/>
      <c r="AH49" s="316"/>
      <c r="AI49" s="317"/>
      <c r="AJ49" s="317"/>
      <c r="AK49" s="317"/>
      <c r="AL49" s="317"/>
      <c r="AM49" s="318"/>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row>
    <row r="50" spans="1:80" x14ac:dyDescent="0.25">
      <c r="A50" s="99"/>
      <c r="B50" s="99"/>
      <c r="C50" s="99"/>
      <c r="D50" s="99"/>
      <c r="E50" s="99"/>
      <c r="F50" s="99"/>
      <c r="G50" s="99"/>
      <c r="H50" s="99"/>
      <c r="I50" s="99"/>
      <c r="J50" s="316"/>
      <c r="K50" s="317"/>
      <c r="L50" s="317"/>
      <c r="M50" s="317"/>
      <c r="N50" s="317"/>
      <c r="O50" s="318"/>
      <c r="P50" s="316"/>
      <c r="Q50" s="317"/>
      <c r="R50" s="317"/>
      <c r="S50" s="317"/>
      <c r="T50" s="317"/>
      <c r="U50" s="318"/>
      <c r="V50" s="316"/>
      <c r="W50" s="317"/>
      <c r="X50" s="317"/>
      <c r="Y50" s="317"/>
      <c r="Z50" s="317"/>
      <c r="AA50" s="318"/>
      <c r="AB50" s="316"/>
      <c r="AC50" s="317"/>
      <c r="AD50" s="317"/>
      <c r="AE50" s="317"/>
      <c r="AF50" s="317"/>
      <c r="AG50" s="318"/>
      <c r="AH50" s="316"/>
      <c r="AI50" s="317"/>
      <c r="AJ50" s="317"/>
      <c r="AK50" s="317"/>
      <c r="AL50" s="317"/>
      <c r="AM50" s="31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row>
    <row r="51" spans="1:80" ht="15.75" thickBot="1" x14ac:dyDescent="0.3">
      <c r="A51" s="99"/>
      <c r="B51" s="99"/>
      <c r="C51" s="99"/>
      <c r="D51" s="99"/>
      <c r="E51" s="99"/>
      <c r="F51" s="99"/>
      <c r="G51" s="99"/>
      <c r="H51" s="99"/>
      <c r="I51" s="99"/>
      <c r="J51" s="319"/>
      <c r="K51" s="320"/>
      <c r="L51" s="320"/>
      <c r="M51" s="320"/>
      <c r="N51" s="320"/>
      <c r="O51" s="321"/>
      <c r="P51" s="319"/>
      <c r="Q51" s="320"/>
      <c r="R51" s="320"/>
      <c r="S51" s="320"/>
      <c r="T51" s="320"/>
      <c r="U51" s="321"/>
      <c r="V51" s="319"/>
      <c r="W51" s="320"/>
      <c r="X51" s="320"/>
      <c r="Y51" s="320"/>
      <c r="Z51" s="320"/>
      <c r="AA51" s="321"/>
      <c r="AB51" s="319"/>
      <c r="AC51" s="320"/>
      <c r="AD51" s="320"/>
      <c r="AE51" s="320"/>
      <c r="AF51" s="320"/>
      <c r="AG51" s="321"/>
      <c r="AH51" s="319"/>
      <c r="AI51" s="320"/>
      <c r="AJ51" s="320"/>
      <c r="AK51" s="320"/>
      <c r="AL51" s="320"/>
      <c r="AM51" s="321"/>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row>
    <row r="52" spans="1:80" x14ac:dyDescent="0.25">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row>
    <row r="53" spans="1:80" ht="15" customHeight="1" x14ac:dyDescent="0.25">
      <c r="A53" s="99"/>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row>
    <row r="54" spans="1:80" ht="15" customHeight="1" x14ac:dyDescent="0.25">
      <c r="A54" s="99"/>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row>
    <row r="55" spans="1:80" x14ac:dyDescent="0.25">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row>
    <row r="56" spans="1:80" x14ac:dyDescent="0.25">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row>
    <row r="57" spans="1:80" x14ac:dyDescent="0.25">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row>
    <row r="58" spans="1:80" x14ac:dyDescent="0.25">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row>
    <row r="59" spans="1:80" x14ac:dyDescent="0.2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row>
    <row r="60" spans="1:80" x14ac:dyDescent="0.25">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row>
    <row r="61" spans="1:80" x14ac:dyDescent="0.25">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row>
    <row r="62" spans="1:80" x14ac:dyDescent="0.25">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row>
    <row r="63" spans="1:80" x14ac:dyDescent="0.25">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row>
    <row r="64" spans="1:80" x14ac:dyDescent="0.25">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row>
    <row r="65" spans="1:80" x14ac:dyDescent="0.25">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row>
    <row r="66" spans="1:80" x14ac:dyDescent="0.25">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row>
    <row r="67" spans="1:80" x14ac:dyDescent="0.25">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row>
    <row r="68" spans="1:80" x14ac:dyDescent="0.25">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row>
    <row r="69" spans="1:80" x14ac:dyDescent="0.25">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row>
    <row r="70" spans="1:80" x14ac:dyDescent="0.25">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row>
    <row r="71" spans="1:80" x14ac:dyDescent="0.25">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row>
    <row r="72" spans="1:80" x14ac:dyDescent="0.25">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row>
    <row r="73" spans="1:80" x14ac:dyDescent="0.25">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row>
    <row r="74" spans="1:80" x14ac:dyDescent="0.25">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row>
    <row r="75" spans="1:80" x14ac:dyDescent="0.25">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row>
    <row r="76" spans="1:80" x14ac:dyDescent="0.25">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row>
    <row r="77" spans="1:80" x14ac:dyDescent="0.2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row>
    <row r="78" spans="1:80" x14ac:dyDescent="0.25">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row>
    <row r="79" spans="1:80" x14ac:dyDescent="0.25">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row>
    <row r="80" spans="1:80" x14ac:dyDescent="0.2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row>
    <row r="81" spans="1:63" x14ac:dyDescent="0.25">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row>
    <row r="82" spans="1:63" x14ac:dyDescent="0.25">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row>
    <row r="83" spans="1:63" x14ac:dyDescent="0.25">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row>
    <row r="84" spans="1:63" x14ac:dyDescent="0.25">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row>
    <row r="85" spans="1:63" x14ac:dyDescent="0.25">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row>
    <row r="86" spans="1:63" x14ac:dyDescent="0.25">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row>
    <row r="87" spans="1:63" x14ac:dyDescent="0.25">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row>
    <row r="88" spans="1:63" x14ac:dyDescent="0.25">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row>
    <row r="89" spans="1:63" x14ac:dyDescent="0.25">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row>
    <row r="90" spans="1:63" x14ac:dyDescent="0.25">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row>
    <row r="91" spans="1:63" x14ac:dyDescent="0.25">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row>
    <row r="92" spans="1:63" x14ac:dyDescent="0.2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row>
    <row r="93" spans="1:63" x14ac:dyDescent="0.2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row>
    <row r="94" spans="1:63" x14ac:dyDescent="0.25">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row>
    <row r="95" spans="1:63" x14ac:dyDescent="0.2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row>
    <row r="96" spans="1:63" x14ac:dyDescent="0.25">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row>
    <row r="97" spans="1:63" x14ac:dyDescent="0.2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row>
    <row r="98" spans="1:63" x14ac:dyDescent="0.25">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row>
    <row r="99" spans="1:63" x14ac:dyDescent="0.25">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row>
    <row r="100" spans="1:63" x14ac:dyDescent="0.25">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row>
    <row r="101" spans="1:63" x14ac:dyDescent="0.25">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row>
    <row r="102" spans="1:63" x14ac:dyDescent="0.25">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row>
    <row r="103" spans="1:63" x14ac:dyDescent="0.25">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row>
    <row r="104" spans="1:63" x14ac:dyDescent="0.25">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row>
    <row r="105" spans="1:63" x14ac:dyDescent="0.25">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row>
    <row r="106" spans="1:63" x14ac:dyDescent="0.25">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row>
    <row r="107" spans="1:63" x14ac:dyDescent="0.25">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row>
    <row r="108" spans="1:63" x14ac:dyDescent="0.25">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row>
    <row r="109" spans="1:63" x14ac:dyDescent="0.25">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row>
    <row r="110" spans="1:63" x14ac:dyDescent="0.25">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row>
    <row r="111" spans="1:63" x14ac:dyDescent="0.25">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row>
    <row r="112" spans="1:63" x14ac:dyDescent="0.25">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row>
    <row r="113" spans="1:63" x14ac:dyDescent="0.25">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row>
    <row r="114" spans="1:63" x14ac:dyDescent="0.25">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row>
    <row r="115" spans="1:63" x14ac:dyDescent="0.25">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row>
    <row r="116" spans="1:63" x14ac:dyDescent="0.25">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row>
    <row r="117" spans="1:63" x14ac:dyDescent="0.25">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row>
    <row r="118" spans="1:63" x14ac:dyDescent="0.25">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row>
    <row r="119" spans="1:63" x14ac:dyDescent="0.25">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row>
    <row r="120" spans="1:63" x14ac:dyDescent="0.25">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row>
    <row r="121" spans="1:63" x14ac:dyDescent="0.25">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row>
    <row r="122" spans="1:63" x14ac:dyDescent="0.25">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row>
    <row r="123" spans="1:63" x14ac:dyDescent="0.25">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row>
    <row r="124" spans="1:63" x14ac:dyDescent="0.25">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row>
    <row r="125" spans="1:63" x14ac:dyDescent="0.25">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row>
    <row r="126" spans="1:63" x14ac:dyDescent="0.25">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row>
    <row r="127" spans="1:63" x14ac:dyDescent="0.25">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row>
    <row r="128" spans="1:63" x14ac:dyDescent="0.25">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row>
    <row r="129" spans="2:63" x14ac:dyDescent="0.25">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row>
    <row r="130" spans="2:63" x14ac:dyDescent="0.25">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row>
    <row r="131" spans="2:63" x14ac:dyDescent="0.25">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row>
    <row r="132" spans="2:63" x14ac:dyDescent="0.25">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row>
    <row r="133" spans="2:63" x14ac:dyDescent="0.25">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row>
    <row r="134" spans="2:63" x14ac:dyDescent="0.25">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row>
    <row r="135" spans="2:63" x14ac:dyDescent="0.25">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row>
    <row r="136" spans="2:63" x14ac:dyDescent="0.25">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row>
    <row r="137" spans="2:63" x14ac:dyDescent="0.25">
      <c r="B137" s="99"/>
      <c r="C137" s="99"/>
      <c r="D137" s="99"/>
      <c r="E137" s="99"/>
      <c r="F137" s="99"/>
      <c r="G137" s="99"/>
      <c r="H137" s="99"/>
      <c r="I137" s="99"/>
    </row>
    <row r="138" spans="2:63" x14ac:dyDescent="0.25">
      <c r="B138" s="99"/>
      <c r="C138" s="99"/>
      <c r="D138" s="99"/>
      <c r="E138" s="99"/>
      <c r="F138" s="99"/>
      <c r="G138" s="99"/>
      <c r="H138" s="99"/>
      <c r="I138" s="99"/>
    </row>
    <row r="139" spans="2:63" x14ac:dyDescent="0.25">
      <c r="B139" s="99"/>
      <c r="C139" s="99"/>
      <c r="D139" s="99"/>
      <c r="E139" s="99"/>
      <c r="F139" s="99"/>
      <c r="G139" s="99"/>
      <c r="H139" s="99"/>
      <c r="I139" s="99"/>
    </row>
    <row r="140" spans="2:63" x14ac:dyDescent="0.25">
      <c r="B140" s="99"/>
      <c r="C140" s="99"/>
      <c r="D140" s="99"/>
      <c r="E140" s="99"/>
      <c r="F140" s="99"/>
      <c r="G140" s="99"/>
      <c r="H140" s="99"/>
      <c r="I140" s="99"/>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33" zoomScale="90" zoomScaleNormal="90" workbookViewId="0">
      <selection activeCell="L37" sqref="L37"/>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row>
    <row r="2" spans="1:91" ht="18" customHeight="1" x14ac:dyDescent="0.25">
      <c r="A2" s="99"/>
      <c r="B2" s="392" t="s">
        <v>160</v>
      </c>
      <c r="C2" s="393"/>
      <c r="D2" s="393"/>
      <c r="E2" s="393"/>
      <c r="F2" s="393"/>
      <c r="G2" s="393"/>
      <c r="H2" s="393"/>
      <c r="I2" s="393"/>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row>
    <row r="3" spans="1:91" ht="18.75" customHeight="1" x14ac:dyDescent="0.25">
      <c r="A3" s="99"/>
      <c r="B3" s="393"/>
      <c r="C3" s="393"/>
      <c r="D3" s="393"/>
      <c r="E3" s="393"/>
      <c r="F3" s="393"/>
      <c r="G3" s="393"/>
      <c r="H3" s="393"/>
      <c r="I3" s="393"/>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row>
    <row r="4" spans="1:91" ht="15" customHeight="1" x14ac:dyDescent="0.25">
      <c r="A4" s="99"/>
      <c r="B4" s="393"/>
      <c r="C4" s="393"/>
      <c r="D4" s="393"/>
      <c r="E4" s="393"/>
      <c r="F4" s="393"/>
      <c r="G4" s="393"/>
      <c r="H4" s="393"/>
      <c r="I4" s="393"/>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row>
    <row r="5" spans="1:91" ht="15.75" thickBot="1" x14ac:dyDescent="0.3">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row>
    <row r="6" spans="1:91" ht="15" customHeight="1" x14ac:dyDescent="0.25">
      <c r="A6" s="99"/>
      <c r="B6" s="324" t="s">
        <v>4</v>
      </c>
      <c r="C6" s="324"/>
      <c r="D6" s="325"/>
      <c r="E6" s="362" t="s">
        <v>116</v>
      </c>
      <c r="F6" s="363"/>
      <c r="G6" s="363"/>
      <c r="H6" s="363"/>
      <c r="I6" s="364"/>
      <c r="J6" s="61" t="str">
        <f ca="1">IF(AND('Mapa final'!$Y$10="Muy Alta",'Mapa final'!$AA$10="Leve"),CONCATENATE("R1C",'Mapa final'!$O$10),"")</f>
        <v/>
      </c>
      <c r="K6" s="62" t="str">
        <f ca="1">IF(AND('Mapa final'!$Y$11="Muy Alta",'Mapa final'!$AA$11="Leve"),CONCATENATE("R1C",'Mapa final'!$O$11),"")</f>
        <v/>
      </c>
      <c r="L6" s="62" t="str">
        <f ca="1">IF(AND('Mapa final'!$Y$12="Muy Alta",'Mapa final'!$AA$12="Leve"),CONCATENATE("R1C",'Mapa final'!$O$12),"")</f>
        <v/>
      </c>
      <c r="M6" s="62" t="str">
        <f>IF(AND('Mapa final'!$Y$13="Muy Alta",'Mapa final'!$AA$13="Leve"),CONCATENATE("R1C",'Mapa final'!$O$13),"")</f>
        <v/>
      </c>
      <c r="N6" s="62" t="str">
        <f>IF(AND('Mapa final'!$Y$14="Muy Alta",'Mapa final'!$AA$14="Leve"),CONCATENATE("R1C",'Mapa final'!$O$14),"")</f>
        <v/>
      </c>
      <c r="O6" s="63" t="str">
        <f>IF(AND('Mapa final'!$Y$15="Muy Alta",'Mapa final'!$AA$15="Leve"),CONCATENATE("R1C",'Mapa final'!$O$15),"")</f>
        <v/>
      </c>
      <c r="P6" s="61" t="str">
        <f ca="1">IF(AND('Mapa final'!$Y$10="Muy Alta",'Mapa final'!$AA$10="Menor"),CONCATENATE("R1C",'Mapa final'!$O$10),"")</f>
        <v/>
      </c>
      <c r="Q6" s="62" t="str">
        <f ca="1">IF(AND('Mapa final'!$Y$11="Muy Alta",'Mapa final'!$AA$11="Menor"),CONCATENATE("R1C",'Mapa final'!$O$11),"")</f>
        <v/>
      </c>
      <c r="R6" s="62" t="str">
        <f ca="1">IF(AND('Mapa final'!$Y$12="Muy Alta",'Mapa final'!$AA$12="Menor"),CONCATENATE("R1C",'Mapa final'!$O$12),"")</f>
        <v/>
      </c>
      <c r="S6" s="62" t="str">
        <f>IF(AND('Mapa final'!$Y$13="Muy Alta",'Mapa final'!$AA$13="Menor"),CONCATENATE("R1C",'Mapa final'!$O$13),"")</f>
        <v/>
      </c>
      <c r="T6" s="62" t="str">
        <f>IF(AND('Mapa final'!$Y$14="Muy Alta",'Mapa final'!$AA$14="Menor"),CONCATENATE("R1C",'Mapa final'!$O$14),"")</f>
        <v/>
      </c>
      <c r="U6" s="63" t="str">
        <f>IF(AND('Mapa final'!$Y$15="Muy Alta",'Mapa final'!$AA$15="Menor"),CONCATENATE("R1C",'Mapa final'!$O$15),"")</f>
        <v/>
      </c>
      <c r="V6" s="61" t="str">
        <f ca="1">IF(AND('Mapa final'!$Y$10="Muy Alta",'Mapa final'!$AA$10="Moderado"),CONCATENATE("R1C",'Mapa final'!$O$10),"")</f>
        <v/>
      </c>
      <c r="W6" s="62" t="str">
        <f ca="1">IF(AND('Mapa final'!$Y$11="Muy Alta",'Mapa final'!$AA$11="Moderado"),CONCATENATE("R1C",'Mapa final'!$O$11),"")</f>
        <v/>
      </c>
      <c r="X6" s="62" t="str">
        <f ca="1">IF(AND('Mapa final'!$Y$12="Muy Alta",'Mapa final'!$AA$12="Moderado"),CONCATENATE("R1C",'Mapa final'!$O$12),"")</f>
        <v/>
      </c>
      <c r="Y6" s="62" t="str">
        <f>IF(AND('Mapa final'!$Y$13="Muy Alta",'Mapa final'!$AA$13="Moderado"),CONCATENATE("R1C",'Mapa final'!$O$13),"")</f>
        <v/>
      </c>
      <c r="Z6" s="62" t="str">
        <f>IF(AND('Mapa final'!$Y$14="Muy Alta",'Mapa final'!$AA$14="Moderado"),CONCATENATE("R1C",'Mapa final'!$O$14),"")</f>
        <v/>
      </c>
      <c r="AA6" s="63" t="str">
        <f>IF(AND('Mapa final'!$Y$15="Muy Alta",'Mapa final'!$AA$15="Moderado"),CONCATENATE("R1C",'Mapa final'!$O$15),"")</f>
        <v/>
      </c>
      <c r="AB6" s="61" t="str">
        <f ca="1">IF(AND('Mapa final'!$Y$10="Muy Alta",'Mapa final'!$AA$10="Mayor"),CONCATENATE("R1C",'Mapa final'!$O$10),"")</f>
        <v/>
      </c>
      <c r="AC6" s="62" t="str">
        <f ca="1">IF(AND('Mapa final'!$Y$11="Muy Alta",'Mapa final'!$AA$11="Mayor"),CONCATENATE("R1C",'Mapa final'!$O$11),"")</f>
        <v/>
      </c>
      <c r="AD6" s="62" t="str">
        <f ca="1">IF(AND('Mapa final'!$Y$12="Muy Alta",'Mapa final'!$AA$12="Mayor"),CONCATENATE("R1C",'Mapa final'!$O$12),"")</f>
        <v/>
      </c>
      <c r="AE6" s="62" t="str">
        <f>IF(AND('Mapa final'!$Y$13="Muy Alta",'Mapa final'!$AA$13="Mayor"),CONCATENATE("R1C",'Mapa final'!$O$13),"")</f>
        <v/>
      </c>
      <c r="AF6" s="62" t="str">
        <f>IF(AND('Mapa final'!$Y$14="Muy Alta",'Mapa final'!$AA$14="Mayor"),CONCATENATE("R1C",'Mapa final'!$O$14),"")</f>
        <v/>
      </c>
      <c r="AG6" s="63" t="str">
        <f>IF(AND('Mapa final'!$Y$15="Muy Alta",'Mapa final'!$AA$15="Mayor"),CONCATENATE("R1C",'Mapa final'!$O$15),"")</f>
        <v/>
      </c>
      <c r="AH6" s="64" t="str">
        <f ca="1">IF(AND('Mapa final'!$Y$10="Muy Alta",'Mapa final'!$AA$10="Catastrófico"),CONCATENATE("R1C",'Mapa final'!$O$10),"")</f>
        <v/>
      </c>
      <c r="AI6" s="65" t="str">
        <f ca="1">IF(AND('Mapa final'!$Y$11="Muy Alta",'Mapa final'!$AA$11="Catastrófico"),CONCATENATE("R1C",'Mapa final'!$O$11),"")</f>
        <v/>
      </c>
      <c r="AJ6" s="65" t="str">
        <f ca="1">IF(AND('Mapa final'!$Y$12="Muy Alta",'Mapa final'!$AA$12="Catastrófico"),CONCATENATE("R1C",'Mapa final'!$O$12),"")</f>
        <v/>
      </c>
      <c r="AK6" s="65" t="str">
        <f>IF(AND('Mapa final'!$Y$13="Muy Alta",'Mapa final'!$AA$13="Catastrófico"),CONCATENATE("R1C",'Mapa final'!$O$13),"")</f>
        <v/>
      </c>
      <c r="AL6" s="65" t="str">
        <f>IF(AND('Mapa final'!$Y$14="Muy Alta",'Mapa final'!$AA$14="Catastrófico"),CONCATENATE("R1C",'Mapa final'!$O$14),"")</f>
        <v/>
      </c>
      <c r="AM6" s="66" t="str">
        <f>IF(AND('Mapa final'!$Y$15="Muy Alta",'Mapa final'!$AA$15="Catastrófico"),CONCATENATE("R1C",'Mapa final'!$O$15),"")</f>
        <v/>
      </c>
      <c r="AN6" s="99"/>
      <c r="AO6" s="383" t="s">
        <v>79</v>
      </c>
      <c r="AP6" s="384"/>
      <c r="AQ6" s="384"/>
      <c r="AR6" s="384"/>
      <c r="AS6" s="384"/>
      <c r="AT6" s="385"/>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row>
    <row r="7" spans="1:91" ht="15" customHeight="1" x14ac:dyDescent="0.25">
      <c r="A7" s="99"/>
      <c r="B7" s="324"/>
      <c r="C7" s="324"/>
      <c r="D7" s="325"/>
      <c r="E7" s="365"/>
      <c r="F7" s="366"/>
      <c r="G7" s="366"/>
      <c r="H7" s="366"/>
      <c r="I7" s="367"/>
      <c r="J7" s="67" t="str">
        <f ca="1">IF(AND('Mapa final'!$Y$16="Muy Alta",'Mapa final'!$AA$16="Leve"),CONCATENATE("R2C",'Mapa final'!$O$16),"")</f>
        <v/>
      </c>
      <c r="K7" s="68" t="str">
        <f ca="1">IF(AND('Mapa final'!$Y$17="Muy Alta",'Mapa final'!$AA$17="Leve"),CONCATENATE("R2C",'Mapa final'!$O$17),"")</f>
        <v/>
      </c>
      <c r="L7" s="68" t="str">
        <f ca="1">IF(AND('Mapa final'!$Y$18="Muy Alta",'Mapa final'!$AA$18="Leve"),CONCATENATE("R2C",'Mapa final'!$O$18),"")</f>
        <v/>
      </c>
      <c r="M7" s="68" t="str">
        <f>IF(AND('Mapa final'!$Y$19="Muy Alta",'Mapa final'!$AA$19="Leve"),CONCATENATE("R2C",'Mapa final'!$O$19),"")</f>
        <v/>
      </c>
      <c r="N7" s="68" t="str">
        <f>IF(AND('Mapa final'!$Y$20="Muy Alta",'Mapa final'!$AA$20="Leve"),CONCATENATE("R2C",'Mapa final'!$O$20),"")</f>
        <v/>
      </c>
      <c r="O7" s="69" t="str">
        <f>IF(AND('Mapa final'!$Y$21="Muy Alta",'Mapa final'!$AA$21="Leve"),CONCATENATE("R2C",'Mapa final'!$O$21),"")</f>
        <v/>
      </c>
      <c r="P7" s="67" t="str">
        <f ca="1">IF(AND('Mapa final'!$Y$16="Muy Alta",'Mapa final'!$AA$16="Menor"),CONCATENATE("R2C",'Mapa final'!$O$16),"")</f>
        <v/>
      </c>
      <c r="Q7" s="68" t="str">
        <f ca="1">IF(AND('Mapa final'!$Y$17="Muy Alta",'Mapa final'!$AA$17="Menor"),CONCATENATE("R2C",'Mapa final'!$O$17),"")</f>
        <v/>
      </c>
      <c r="R7" s="68" t="str">
        <f ca="1">IF(AND('Mapa final'!$Y$18="Muy Alta",'Mapa final'!$AA$18="Menor"),CONCATENATE("R2C",'Mapa final'!$O$18),"")</f>
        <v/>
      </c>
      <c r="S7" s="68" t="str">
        <f>IF(AND('Mapa final'!$Y$19="Muy Alta",'Mapa final'!$AA$19="Menor"),CONCATENATE("R2C",'Mapa final'!$O$19),"")</f>
        <v/>
      </c>
      <c r="T7" s="68" t="str">
        <f>IF(AND('Mapa final'!$Y$20="Muy Alta",'Mapa final'!$AA$20="Menor"),CONCATENATE("R2C",'Mapa final'!$O$20),"")</f>
        <v/>
      </c>
      <c r="U7" s="69" t="str">
        <f>IF(AND('Mapa final'!$Y$21="Muy Alta",'Mapa final'!$AA$21="Menor"),CONCATENATE("R2C",'Mapa final'!$O$21),"")</f>
        <v/>
      </c>
      <c r="V7" s="67" t="str">
        <f ca="1">IF(AND('Mapa final'!$Y$16="Muy Alta",'Mapa final'!$AA$16="Moderado"),CONCATENATE("R2C",'Mapa final'!$O$16),"")</f>
        <v/>
      </c>
      <c r="W7" s="68" t="str">
        <f ca="1">IF(AND('Mapa final'!$Y$17="Muy Alta",'Mapa final'!$AA$17="Moderado"),CONCATENATE("R2C",'Mapa final'!$O$17),"")</f>
        <v/>
      </c>
      <c r="X7" s="68" t="str">
        <f ca="1">IF(AND('Mapa final'!$Y$18="Muy Alta",'Mapa final'!$AA$18="Moderado"),CONCATENATE("R2C",'Mapa final'!$O$18),"")</f>
        <v/>
      </c>
      <c r="Y7" s="68" t="str">
        <f>IF(AND('Mapa final'!$Y$19="Muy Alta",'Mapa final'!$AA$19="Moderado"),CONCATENATE("R2C",'Mapa final'!$O$19),"")</f>
        <v/>
      </c>
      <c r="Z7" s="68" t="str">
        <f>IF(AND('Mapa final'!$Y$20="Muy Alta",'Mapa final'!$AA$20="Moderado"),CONCATENATE("R2C",'Mapa final'!$O$20),"")</f>
        <v/>
      </c>
      <c r="AA7" s="69" t="str">
        <f>IF(AND('Mapa final'!$Y$21="Muy Alta",'Mapa final'!$AA$21="Moderado"),CONCATENATE("R2C",'Mapa final'!$O$21),"")</f>
        <v/>
      </c>
      <c r="AB7" s="67" t="str">
        <f ca="1">IF(AND('Mapa final'!$Y$16="Muy Alta",'Mapa final'!$AA$16="Mayor"),CONCATENATE("R2C",'Mapa final'!$O$16),"")</f>
        <v/>
      </c>
      <c r="AC7" s="68" t="str">
        <f ca="1">IF(AND('Mapa final'!$Y$17="Muy Alta",'Mapa final'!$AA$17="Mayor"),CONCATENATE("R2C",'Mapa final'!$O$17),"")</f>
        <v/>
      </c>
      <c r="AD7" s="68" t="str">
        <f ca="1">IF(AND('Mapa final'!$Y$18="Muy Alta",'Mapa final'!$AA$18="Mayor"),CONCATENATE("R2C",'Mapa final'!$O$18),"")</f>
        <v/>
      </c>
      <c r="AE7" s="68" t="str">
        <f>IF(AND('Mapa final'!$Y$19="Muy Alta",'Mapa final'!$AA$19="Mayor"),CONCATENATE("R2C",'Mapa final'!$O$19),"")</f>
        <v/>
      </c>
      <c r="AF7" s="68" t="str">
        <f>IF(AND('Mapa final'!$Y$20="Muy Alta",'Mapa final'!$AA$20="Mayor"),CONCATENATE("R2C",'Mapa final'!$O$20),"")</f>
        <v/>
      </c>
      <c r="AG7" s="69" t="str">
        <f>IF(AND('Mapa final'!$Y$21="Muy Alta",'Mapa final'!$AA$21="Mayor"),CONCATENATE("R2C",'Mapa final'!$O$21),"")</f>
        <v/>
      </c>
      <c r="AH7" s="70" t="str">
        <f ca="1">IF(AND('Mapa final'!$Y$16="Muy Alta",'Mapa final'!$AA$16="Catastrófico"),CONCATENATE("R2C",'Mapa final'!$O$16),"")</f>
        <v/>
      </c>
      <c r="AI7" s="71" t="str">
        <f ca="1">IF(AND('Mapa final'!$Y$17="Muy Alta",'Mapa final'!$AA$17="Catastrófico"),CONCATENATE("R2C",'Mapa final'!$O$17),"")</f>
        <v/>
      </c>
      <c r="AJ7" s="71" t="str">
        <f ca="1">IF(AND('Mapa final'!$Y$18="Muy Alta",'Mapa final'!$AA$18="Catastrófico"),CONCATENATE("R2C",'Mapa final'!$O$18),"")</f>
        <v/>
      </c>
      <c r="AK7" s="71" t="str">
        <f>IF(AND('Mapa final'!$Y$19="Muy Alta",'Mapa final'!$AA$19="Catastrófico"),CONCATENATE("R2C",'Mapa final'!$O$19),"")</f>
        <v/>
      </c>
      <c r="AL7" s="71" t="str">
        <f>IF(AND('Mapa final'!$Y$20="Muy Alta",'Mapa final'!$AA$20="Catastrófico"),CONCATENATE("R2C",'Mapa final'!$O$20),"")</f>
        <v/>
      </c>
      <c r="AM7" s="72" t="str">
        <f>IF(AND('Mapa final'!$Y$21="Muy Alta",'Mapa final'!$AA$21="Catastrófico"),CONCATENATE("R2C",'Mapa final'!$O$21),"")</f>
        <v/>
      </c>
      <c r="AN7" s="99"/>
      <c r="AO7" s="386"/>
      <c r="AP7" s="387"/>
      <c r="AQ7" s="387"/>
      <c r="AR7" s="387"/>
      <c r="AS7" s="387"/>
      <c r="AT7" s="388"/>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row>
    <row r="8" spans="1:91" ht="15" customHeight="1" x14ac:dyDescent="0.25">
      <c r="A8" s="99"/>
      <c r="B8" s="324"/>
      <c r="C8" s="324"/>
      <c r="D8" s="325"/>
      <c r="E8" s="365"/>
      <c r="F8" s="366"/>
      <c r="G8" s="366"/>
      <c r="H8" s="366"/>
      <c r="I8" s="367"/>
      <c r="J8" s="67" t="str">
        <f ca="1">IF(AND('Mapa final'!$Y$22="Muy Alta",'Mapa final'!$AA$22="Leve"),CONCATENATE("R3C",'Mapa final'!$O$22),"")</f>
        <v/>
      </c>
      <c r="K8" s="68" t="str">
        <f ca="1">IF(AND('Mapa final'!$Y$23="Muy Alta",'Mapa final'!$AA$23="Leve"),CONCATENATE("R3C",'Mapa final'!$O$23),"")</f>
        <v/>
      </c>
      <c r="L8" s="68" t="str">
        <f>IF(AND('Mapa final'!$Y$24="Muy Alta",'Mapa final'!$AA$24="Leve"),CONCATENATE("R3C",'Mapa final'!$O$24),"")</f>
        <v/>
      </c>
      <c r="M8" s="68" t="str">
        <f>IF(AND('Mapa final'!$Y$25="Muy Alta",'Mapa final'!$AA$25="Leve"),CONCATENATE("R3C",'Mapa final'!$O$25),"")</f>
        <v/>
      </c>
      <c r="N8" s="68" t="str">
        <f>IF(AND('Mapa final'!$Y$26="Muy Alta",'Mapa final'!$AA$26="Leve"),CONCATENATE("R3C",'Mapa final'!$O$26),"")</f>
        <v/>
      </c>
      <c r="O8" s="69" t="str">
        <f>IF(AND('Mapa final'!$Y$27="Muy Alta",'Mapa final'!$AA$27="Leve"),CONCATENATE("R3C",'Mapa final'!$O$27),"")</f>
        <v/>
      </c>
      <c r="P8" s="67" t="str">
        <f ca="1">IF(AND('Mapa final'!$Y$22="Muy Alta",'Mapa final'!$AA$22="Menor"),CONCATENATE("R3C",'Mapa final'!$O$22),"")</f>
        <v/>
      </c>
      <c r="Q8" s="68" t="str">
        <f ca="1">IF(AND('Mapa final'!$Y$23="Muy Alta",'Mapa final'!$AA$23="Menor"),CONCATENATE("R3C",'Mapa final'!$O$23),"")</f>
        <v/>
      </c>
      <c r="R8" s="68" t="str">
        <f>IF(AND('Mapa final'!$Y$24="Muy Alta",'Mapa final'!$AA$24="Menor"),CONCATENATE("R3C",'Mapa final'!$O$24),"")</f>
        <v/>
      </c>
      <c r="S8" s="68" t="str">
        <f>IF(AND('Mapa final'!$Y$25="Muy Alta",'Mapa final'!$AA$25="Menor"),CONCATENATE("R3C",'Mapa final'!$O$25),"")</f>
        <v/>
      </c>
      <c r="T8" s="68" t="str">
        <f>IF(AND('Mapa final'!$Y$26="Muy Alta",'Mapa final'!$AA$26="Menor"),CONCATENATE("R3C",'Mapa final'!$O$26),"")</f>
        <v/>
      </c>
      <c r="U8" s="69" t="str">
        <f>IF(AND('Mapa final'!$Y$27="Muy Alta",'Mapa final'!$AA$27="Menor"),CONCATENATE("R3C",'Mapa final'!$O$27),"")</f>
        <v/>
      </c>
      <c r="V8" s="67" t="str">
        <f ca="1">IF(AND('Mapa final'!$Y$22="Muy Alta",'Mapa final'!$AA$22="Moderado"),CONCATENATE("R3C",'Mapa final'!$O$22),"")</f>
        <v/>
      </c>
      <c r="W8" s="68" t="str">
        <f ca="1">IF(AND('Mapa final'!$Y$23="Muy Alta",'Mapa final'!$AA$23="Moderado"),CONCATENATE("R3C",'Mapa final'!$O$23),"")</f>
        <v/>
      </c>
      <c r="X8" s="68" t="str">
        <f>IF(AND('Mapa final'!$Y$24="Muy Alta",'Mapa final'!$AA$24="Moderado"),CONCATENATE("R3C",'Mapa final'!$O$24),"")</f>
        <v/>
      </c>
      <c r="Y8" s="68" t="str">
        <f>IF(AND('Mapa final'!$Y$25="Muy Alta",'Mapa final'!$AA$25="Moderado"),CONCATENATE("R3C",'Mapa final'!$O$25),"")</f>
        <v/>
      </c>
      <c r="Z8" s="68" t="str">
        <f>IF(AND('Mapa final'!$Y$26="Muy Alta",'Mapa final'!$AA$26="Moderado"),CONCATENATE("R3C",'Mapa final'!$O$26),"")</f>
        <v/>
      </c>
      <c r="AA8" s="69" t="str">
        <f>IF(AND('Mapa final'!$Y$27="Muy Alta",'Mapa final'!$AA$27="Moderado"),CONCATENATE("R3C",'Mapa final'!$O$27),"")</f>
        <v/>
      </c>
      <c r="AB8" s="67" t="str">
        <f ca="1">IF(AND('Mapa final'!$Y$22="Muy Alta",'Mapa final'!$AA$22="Mayor"),CONCATENATE("R3C",'Mapa final'!$O$22),"")</f>
        <v/>
      </c>
      <c r="AC8" s="68" t="str">
        <f ca="1">IF(AND('Mapa final'!$Y$23="Muy Alta",'Mapa final'!$AA$23="Mayor"),CONCATENATE("R3C",'Mapa final'!$O$23),"")</f>
        <v/>
      </c>
      <c r="AD8" s="68" t="str">
        <f>IF(AND('Mapa final'!$Y$24="Muy Alta",'Mapa final'!$AA$24="Mayor"),CONCATENATE("R3C",'Mapa final'!$O$24),"")</f>
        <v/>
      </c>
      <c r="AE8" s="68" t="str">
        <f>IF(AND('Mapa final'!$Y$25="Muy Alta",'Mapa final'!$AA$25="Mayor"),CONCATENATE("R3C",'Mapa final'!$O$25),"")</f>
        <v/>
      </c>
      <c r="AF8" s="68" t="str">
        <f>IF(AND('Mapa final'!$Y$26="Muy Alta",'Mapa final'!$AA$26="Mayor"),CONCATENATE("R3C",'Mapa final'!$O$26),"")</f>
        <v/>
      </c>
      <c r="AG8" s="69" t="str">
        <f>IF(AND('Mapa final'!$Y$27="Muy Alta",'Mapa final'!$AA$27="Mayor"),CONCATENATE("R3C",'Mapa final'!$O$27),"")</f>
        <v/>
      </c>
      <c r="AH8" s="70" t="str">
        <f ca="1">IF(AND('Mapa final'!$Y$22="Muy Alta",'Mapa final'!$AA$22="Catastrófico"),CONCATENATE("R3C",'Mapa final'!$O$22),"")</f>
        <v/>
      </c>
      <c r="AI8" s="71" t="str">
        <f ca="1">IF(AND('Mapa final'!$Y$23="Muy Alta",'Mapa final'!$AA$23="Catastrófico"),CONCATENATE("R3C",'Mapa final'!$O$23),"")</f>
        <v/>
      </c>
      <c r="AJ8" s="71" t="str">
        <f>IF(AND('Mapa final'!$Y$24="Muy Alta",'Mapa final'!$AA$24="Catastrófico"),CONCATENATE("R3C",'Mapa final'!$O$24),"")</f>
        <v/>
      </c>
      <c r="AK8" s="71" t="str">
        <f>IF(AND('Mapa final'!$Y$25="Muy Alta",'Mapa final'!$AA$25="Catastrófico"),CONCATENATE("R3C",'Mapa final'!$O$25),"")</f>
        <v/>
      </c>
      <c r="AL8" s="71" t="str">
        <f>IF(AND('Mapa final'!$Y$26="Muy Alta",'Mapa final'!$AA$26="Catastrófico"),CONCATENATE("R3C",'Mapa final'!$O$26),"")</f>
        <v/>
      </c>
      <c r="AM8" s="72" t="str">
        <f>IF(AND('Mapa final'!$Y$27="Muy Alta",'Mapa final'!$AA$27="Catastrófico"),CONCATENATE("R3C",'Mapa final'!$O$27),"")</f>
        <v/>
      </c>
      <c r="AN8" s="99"/>
      <c r="AO8" s="386"/>
      <c r="AP8" s="387"/>
      <c r="AQ8" s="387"/>
      <c r="AR8" s="387"/>
      <c r="AS8" s="387"/>
      <c r="AT8" s="388"/>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row>
    <row r="9" spans="1:91" ht="15" customHeight="1" x14ac:dyDescent="0.25">
      <c r="A9" s="99"/>
      <c r="B9" s="324"/>
      <c r="C9" s="324"/>
      <c r="D9" s="325"/>
      <c r="E9" s="365"/>
      <c r="F9" s="366"/>
      <c r="G9" s="366"/>
      <c r="H9" s="366"/>
      <c r="I9" s="367"/>
      <c r="J9" s="67" t="str">
        <f ca="1">IF(AND('Mapa final'!$Y$28="Muy Alta",'Mapa final'!$AA$28="Leve"),CONCATENATE("R4C",'Mapa final'!$O$28),"")</f>
        <v/>
      </c>
      <c r="K9" s="68" t="str">
        <f ca="1">IF(AND('Mapa final'!$Y$29="Muy Alta",'Mapa final'!$AA$29="Leve"),CONCATENATE("R4C",'Mapa final'!$O$29),"")</f>
        <v/>
      </c>
      <c r="L9" s="73" t="str">
        <f>IF(AND('Mapa final'!$Y$30="Muy Alta",'Mapa final'!$AA$30="Leve"),CONCATENATE("R4C",'Mapa final'!$O$30),"")</f>
        <v/>
      </c>
      <c r="M9" s="73" t="str">
        <f>IF(AND('Mapa final'!$Y$31="Muy Alta",'Mapa final'!$AA$31="Leve"),CONCATENATE("R4C",'Mapa final'!$O$31),"")</f>
        <v/>
      </c>
      <c r="N9" s="73" t="str">
        <f>IF(AND('Mapa final'!$Y$32="Muy Alta",'Mapa final'!$AA$32="Leve"),CONCATENATE("R4C",'Mapa final'!$O$32),"")</f>
        <v/>
      </c>
      <c r="O9" s="69" t="str">
        <f>IF(AND('Mapa final'!$Y$33="Muy Alta",'Mapa final'!$AA$33="Leve"),CONCATENATE("R4C",'Mapa final'!$O$33),"")</f>
        <v/>
      </c>
      <c r="P9" s="67" t="str">
        <f ca="1">IF(AND('Mapa final'!$Y$28="Muy Alta",'Mapa final'!$AA$28="Menor"),CONCATENATE("R4C",'Mapa final'!$O$28),"")</f>
        <v/>
      </c>
      <c r="Q9" s="68" t="str">
        <f ca="1">IF(AND('Mapa final'!$Y$29="Muy Alta",'Mapa final'!$AA$29="Menor"),CONCATENATE("R4C",'Mapa final'!$O$29),"")</f>
        <v/>
      </c>
      <c r="R9" s="73" t="str">
        <f>IF(AND('Mapa final'!$Y$30="Muy Alta",'Mapa final'!$AA$30="Menor"),CONCATENATE("R4C",'Mapa final'!$O$30),"")</f>
        <v/>
      </c>
      <c r="S9" s="73" t="str">
        <f>IF(AND('Mapa final'!$Y$31="Muy Alta",'Mapa final'!$AA$31="Menor"),CONCATENATE("R4C",'Mapa final'!$O$31),"")</f>
        <v/>
      </c>
      <c r="T9" s="73" t="str">
        <f>IF(AND('Mapa final'!$Y$32="Muy Alta",'Mapa final'!$AA$32="Menor"),CONCATENATE("R4C",'Mapa final'!$O$32),"")</f>
        <v/>
      </c>
      <c r="U9" s="69" t="str">
        <f>IF(AND('Mapa final'!$Y$33="Muy Alta",'Mapa final'!$AA$33="Menor"),CONCATENATE("R4C",'Mapa final'!$O$33),"")</f>
        <v/>
      </c>
      <c r="V9" s="67" t="str">
        <f ca="1">IF(AND('Mapa final'!$Y$28="Muy Alta",'Mapa final'!$AA$28="Moderado"),CONCATENATE("R4C",'Mapa final'!$O$28),"")</f>
        <v/>
      </c>
      <c r="W9" s="68" t="str">
        <f ca="1">IF(AND('Mapa final'!$Y$29="Muy Alta",'Mapa final'!$AA$29="Moderado"),CONCATENATE("R4C",'Mapa final'!$O$29),"")</f>
        <v/>
      </c>
      <c r="X9" s="73" t="str">
        <f>IF(AND('Mapa final'!$Y$30="Muy Alta",'Mapa final'!$AA$30="Moderado"),CONCATENATE("R4C",'Mapa final'!$O$30),"")</f>
        <v/>
      </c>
      <c r="Y9" s="73" t="str">
        <f>IF(AND('Mapa final'!$Y$31="Muy Alta",'Mapa final'!$AA$31="Moderado"),CONCATENATE("R4C",'Mapa final'!$O$31),"")</f>
        <v/>
      </c>
      <c r="Z9" s="73" t="str">
        <f>IF(AND('Mapa final'!$Y$32="Muy Alta",'Mapa final'!$AA$32="Moderado"),CONCATENATE("R4C",'Mapa final'!$O$32),"")</f>
        <v/>
      </c>
      <c r="AA9" s="69" t="str">
        <f>IF(AND('Mapa final'!$Y$33="Muy Alta",'Mapa final'!$AA$33="Moderado"),CONCATENATE("R4C",'Mapa final'!$O$33),"")</f>
        <v/>
      </c>
      <c r="AB9" s="67" t="str">
        <f ca="1">IF(AND('Mapa final'!$Y$28="Muy Alta",'Mapa final'!$AA$28="Mayor"),CONCATENATE("R4C",'Mapa final'!$O$28),"")</f>
        <v/>
      </c>
      <c r="AC9" s="68" t="str">
        <f ca="1">IF(AND('Mapa final'!$Y$29="Muy Alta",'Mapa final'!$AA$29="Mayor"),CONCATENATE("R4C",'Mapa final'!$O$29),"")</f>
        <v/>
      </c>
      <c r="AD9" s="73" t="str">
        <f>IF(AND('Mapa final'!$Y$30="Muy Alta",'Mapa final'!$AA$30="Mayor"),CONCATENATE("R4C",'Mapa final'!$O$30),"")</f>
        <v/>
      </c>
      <c r="AE9" s="73" t="str">
        <f>IF(AND('Mapa final'!$Y$31="Muy Alta",'Mapa final'!$AA$31="Mayor"),CONCATENATE("R4C",'Mapa final'!$O$31),"")</f>
        <v/>
      </c>
      <c r="AF9" s="73" t="str">
        <f>IF(AND('Mapa final'!$Y$32="Muy Alta",'Mapa final'!$AA$32="Mayor"),CONCATENATE("R4C",'Mapa final'!$O$32),"")</f>
        <v/>
      </c>
      <c r="AG9" s="69" t="str">
        <f>IF(AND('Mapa final'!$Y$33="Muy Alta",'Mapa final'!$AA$33="Mayor"),CONCATENATE("R4C",'Mapa final'!$O$33),"")</f>
        <v/>
      </c>
      <c r="AH9" s="70" t="str">
        <f ca="1">IF(AND('Mapa final'!$Y$28="Muy Alta",'Mapa final'!$AA$28="Catastrófico"),CONCATENATE("R4C",'Mapa final'!$O$28),"")</f>
        <v/>
      </c>
      <c r="AI9" s="71" t="str">
        <f ca="1">IF(AND('Mapa final'!$Y$29="Muy Alta",'Mapa final'!$AA$29="Catastrófico"),CONCATENATE("R4C",'Mapa final'!$O$29),"")</f>
        <v/>
      </c>
      <c r="AJ9" s="71" t="str">
        <f>IF(AND('Mapa final'!$Y$30="Muy Alta",'Mapa final'!$AA$30="Catastrófico"),CONCATENATE("R4C",'Mapa final'!$O$30),"")</f>
        <v/>
      </c>
      <c r="AK9" s="71" t="str">
        <f>IF(AND('Mapa final'!$Y$31="Muy Alta",'Mapa final'!$AA$31="Catastrófico"),CONCATENATE("R4C",'Mapa final'!$O$31),"")</f>
        <v/>
      </c>
      <c r="AL9" s="71" t="str">
        <f>IF(AND('Mapa final'!$Y$32="Muy Alta",'Mapa final'!$AA$32="Catastrófico"),CONCATENATE("R4C",'Mapa final'!$O$32),"")</f>
        <v/>
      </c>
      <c r="AM9" s="72" t="str">
        <f>IF(AND('Mapa final'!$Y$33="Muy Alta",'Mapa final'!$AA$33="Catastrófico"),CONCATENATE("R4C",'Mapa final'!$O$33),"")</f>
        <v/>
      </c>
      <c r="AN9" s="99"/>
      <c r="AO9" s="386"/>
      <c r="AP9" s="387"/>
      <c r="AQ9" s="387"/>
      <c r="AR9" s="387"/>
      <c r="AS9" s="387"/>
      <c r="AT9" s="388"/>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row>
    <row r="10" spans="1:91" ht="15" customHeight="1" x14ac:dyDescent="0.25">
      <c r="A10" s="99"/>
      <c r="B10" s="324"/>
      <c r="C10" s="324"/>
      <c r="D10" s="325"/>
      <c r="E10" s="365"/>
      <c r="F10" s="366"/>
      <c r="G10" s="366"/>
      <c r="H10" s="366"/>
      <c r="I10" s="367"/>
      <c r="J10" s="67" t="str">
        <f ca="1">IF(AND('Mapa final'!$Y$34="Muy Alta",'Mapa final'!$AA$34="Leve"),CONCATENATE("R5C",'Mapa final'!$O$34),"")</f>
        <v/>
      </c>
      <c r="K10" s="68" t="str">
        <f ca="1">IF(AND('Mapa final'!$Y$35="Muy Alta",'Mapa final'!$AA$35="Leve"),CONCATENATE("R5C",'Mapa final'!$O$35),"")</f>
        <v/>
      </c>
      <c r="L10" s="73" t="str">
        <f>IF(AND('Mapa final'!$Y$36="Muy Alta",'Mapa final'!$AA$36="Leve"),CONCATENATE("R5C",'Mapa final'!$O$36),"")</f>
        <v/>
      </c>
      <c r="M10" s="73" t="str">
        <f>IF(AND('Mapa final'!$Y$37="Muy Alta",'Mapa final'!$AA$37="Leve"),CONCATENATE("R5C",'Mapa final'!$O$37),"")</f>
        <v/>
      </c>
      <c r="N10" s="73" t="str">
        <f>IF(AND('Mapa final'!$Y$38="Muy Alta",'Mapa final'!$AA$38="Leve"),CONCATENATE("R5C",'Mapa final'!$O$38),"")</f>
        <v/>
      </c>
      <c r="O10" s="69" t="str">
        <f>IF(AND('Mapa final'!$Y$39="Muy Alta",'Mapa final'!$AA$39="Leve"),CONCATENATE("R5C",'Mapa final'!$O$39),"")</f>
        <v/>
      </c>
      <c r="P10" s="67" t="str">
        <f ca="1">IF(AND('Mapa final'!$Y$34="Muy Alta",'Mapa final'!$AA$34="Menor"),CONCATENATE("R5C",'Mapa final'!$O$34),"")</f>
        <v/>
      </c>
      <c r="Q10" s="68" t="str">
        <f ca="1">IF(AND('Mapa final'!$Y$35="Muy Alta",'Mapa final'!$AA$35="Menor"),CONCATENATE("R5C",'Mapa final'!$O$35),"")</f>
        <v/>
      </c>
      <c r="R10" s="73" t="str">
        <f>IF(AND('Mapa final'!$Y$36="Muy Alta",'Mapa final'!$AA$36="Menor"),CONCATENATE("R5C",'Mapa final'!$O$36),"")</f>
        <v/>
      </c>
      <c r="S10" s="73" t="str">
        <f>IF(AND('Mapa final'!$Y$37="Muy Alta",'Mapa final'!$AA$37="Menor"),CONCATENATE("R5C",'Mapa final'!$O$37),"")</f>
        <v/>
      </c>
      <c r="T10" s="73" t="str">
        <f>IF(AND('Mapa final'!$Y$38="Muy Alta",'Mapa final'!$AA$38="Menor"),CONCATENATE("R5C",'Mapa final'!$O$38),"")</f>
        <v/>
      </c>
      <c r="U10" s="69" t="str">
        <f>IF(AND('Mapa final'!$Y$39="Muy Alta",'Mapa final'!$AA$39="Menor"),CONCATENATE("R5C",'Mapa final'!$O$39),"")</f>
        <v/>
      </c>
      <c r="V10" s="67" t="str">
        <f ca="1">IF(AND('Mapa final'!$Y$34="Muy Alta",'Mapa final'!$AA$34="Moderado"),CONCATENATE("R5C",'Mapa final'!$O$34),"")</f>
        <v/>
      </c>
      <c r="W10" s="68" t="str">
        <f ca="1">IF(AND('Mapa final'!$Y$35="Muy Alta",'Mapa final'!$AA$35="Moderado"),CONCATENATE("R5C",'Mapa final'!$O$35),"")</f>
        <v/>
      </c>
      <c r="X10" s="73" t="str">
        <f>IF(AND('Mapa final'!$Y$36="Muy Alta",'Mapa final'!$AA$36="Moderado"),CONCATENATE("R5C",'Mapa final'!$O$36),"")</f>
        <v/>
      </c>
      <c r="Y10" s="73" t="str">
        <f>IF(AND('Mapa final'!$Y$37="Muy Alta",'Mapa final'!$AA$37="Moderado"),CONCATENATE("R5C",'Mapa final'!$O$37),"")</f>
        <v/>
      </c>
      <c r="Z10" s="73" t="str">
        <f>IF(AND('Mapa final'!$Y$38="Muy Alta",'Mapa final'!$AA$38="Moderado"),CONCATENATE("R5C",'Mapa final'!$O$38),"")</f>
        <v/>
      </c>
      <c r="AA10" s="69" t="str">
        <f>IF(AND('Mapa final'!$Y$39="Muy Alta",'Mapa final'!$AA$39="Moderado"),CONCATENATE("R5C",'Mapa final'!$O$39),"")</f>
        <v/>
      </c>
      <c r="AB10" s="67" t="str">
        <f ca="1">IF(AND('Mapa final'!$Y$34="Muy Alta",'Mapa final'!$AA$34="Mayor"),CONCATENATE("R5C",'Mapa final'!$O$34),"")</f>
        <v/>
      </c>
      <c r="AC10" s="68" t="str">
        <f ca="1">IF(AND('Mapa final'!$Y$35="Muy Alta",'Mapa final'!$AA$35="Mayor"),CONCATENATE("R5C",'Mapa final'!$O$35),"")</f>
        <v/>
      </c>
      <c r="AD10" s="73" t="str">
        <f>IF(AND('Mapa final'!$Y$36="Muy Alta",'Mapa final'!$AA$36="Mayor"),CONCATENATE("R5C",'Mapa final'!$O$36),"")</f>
        <v/>
      </c>
      <c r="AE10" s="73" t="str">
        <f>IF(AND('Mapa final'!$Y$37="Muy Alta",'Mapa final'!$AA$37="Mayor"),CONCATENATE("R5C",'Mapa final'!$O$37),"")</f>
        <v/>
      </c>
      <c r="AF10" s="73" t="str">
        <f>IF(AND('Mapa final'!$Y$38="Muy Alta",'Mapa final'!$AA$38="Mayor"),CONCATENATE("R5C",'Mapa final'!$O$38),"")</f>
        <v/>
      </c>
      <c r="AG10" s="69" t="str">
        <f>IF(AND('Mapa final'!$Y$39="Muy Alta",'Mapa final'!$AA$39="Mayor"),CONCATENATE("R5C",'Mapa final'!$O$39),"")</f>
        <v/>
      </c>
      <c r="AH10" s="70" t="str">
        <f ca="1">IF(AND('Mapa final'!$Y$34="Muy Alta",'Mapa final'!$AA$34="Catastrófico"),CONCATENATE("R5C",'Mapa final'!$O$34),"")</f>
        <v/>
      </c>
      <c r="AI10" s="71" t="str">
        <f ca="1">IF(AND('Mapa final'!$Y$35="Muy Alta",'Mapa final'!$AA$35="Catastrófico"),CONCATENATE("R5C",'Mapa final'!$O$35),"")</f>
        <v/>
      </c>
      <c r="AJ10" s="71" t="str">
        <f>IF(AND('Mapa final'!$Y$36="Muy Alta",'Mapa final'!$AA$36="Catastrófico"),CONCATENATE("R5C",'Mapa final'!$O$36),"")</f>
        <v/>
      </c>
      <c r="AK10" s="71" t="str">
        <f>IF(AND('Mapa final'!$Y$37="Muy Alta",'Mapa final'!$AA$37="Catastrófico"),CONCATENATE("R5C",'Mapa final'!$O$37),"")</f>
        <v/>
      </c>
      <c r="AL10" s="71" t="str">
        <f>IF(AND('Mapa final'!$Y$38="Muy Alta",'Mapa final'!$AA$38="Catastrófico"),CONCATENATE("R5C",'Mapa final'!$O$38),"")</f>
        <v/>
      </c>
      <c r="AM10" s="72" t="str">
        <f>IF(AND('Mapa final'!$Y$39="Muy Alta",'Mapa final'!$AA$39="Catastrófico"),CONCATENATE("R5C",'Mapa final'!$O$39),"")</f>
        <v/>
      </c>
      <c r="AN10" s="99"/>
      <c r="AO10" s="386"/>
      <c r="AP10" s="387"/>
      <c r="AQ10" s="387"/>
      <c r="AR10" s="387"/>
      <c r="AS10" s="387"/>
      <c r="AT10" s="388"/>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row>
    <row r="11" spans="1:91" ht="15" customHeight="1" x14ac:dyDescent="0.25">
      <c r="A11" s="99"/>
      <c r="B11" s="324"/>
      <c r="C11" s="324"/>
      <c r="D11" s="325"/>
      <c r="E11" s="365"/>
      <c r="F11" s="366"/>
      <c r="G11" s="366"/>
      <c r="H11" s="366"/>
      <c r="I11" s="367"/>
      <c r="J11" s="67" t="str">
        <f ca="1">IF(AND('Mapa final'!$Y$40="Muy Alta",'Mapa final'!$AA$40="Leve"),CONCATENATE("R6C",'Mapa final'!$O$40),"")</f>
        <v/>
      </c>
      <c r="K11" s="68" t="str">
        <f>IF(AND('Mapa final'!$Y$41="Muy Alta",'Mapa final'!$AA$41="Leve"),CONCATENATE("R6C",'Mapa final'!$O$41),"")</f>
        <v/>
      </c>
      <c r="L11" s="73" t="str">
        <f>IF(AND('Mapa final'!$Y$42="Muy Alta",'Mapa final'!$AA$42="Leve"),CONCATENATE("R6C",'Mapa final'!$O$42),"")</f>
        <v/>
      </c>
      <c r="M11" s="73" t="str">
        <f>IF(AND('Mapa final'!$Y$43="Muy Alta",'Mapa final'!$AA$43="Leve"),CONCATENATE("R6C",'Mapa final'!$O$43),"")</f>
        <v/>
      </c>
      <c r="N11" s="73" t="str">
        <f>IF(AND('Mapa final'!$Y$44="Muy Alta",'Mapa final'!$AA$44="Leve"),CONCATENATE("R6C",'Mapa final'!$O$44),"")</f>
        <v/>
      </c>
      <c r="O11" s="69" t="str">
        <f>IF(AND('Mapa final'!$Y$45="Muy Alta",'Mapa final'!$AA$45="Leve"),CONCATENATE("R6C",'Mapa final'!$O$45),"")</f>
        <v/>
      </c>
      <c r="P11" s="67" t="str">
        <f ca="1">IF(AND('Mapa final'!$Y$40="Muy Alta",'Mapa final'!$AA$40="Menor"),CONCATENATE("R6C",'Mapa final'!$O$40),"")</f>
        <v/>
      </c>
      <c r="Q11" s="68" t="str">
        <f>IF(AND('Mapa final'!$Y$41="Muy Alta",'Mapa final'!$AA$41="Menor"),CONCATENATE("R6C",'Mapa final'!$O$41),"")</f>
        <v/>
      </c>
      <c r="R11" s="73" t="str">
        <f>IF(AND('Mapa final'!$Y$42="Muy Alta",'Mapa final'!$AA$42="Menor"),CONCATENATE("R6C",'Mapa final'!$O$42),"")</f>
        <v/>
      </c>
      <c r="S11" s="73" t="str">
        <f>IF(AND('Mapa final'!$Y$43="Muy Alta",'Mapa final'!$AA$43="Menor"),CONCATENATE("R6C",'Mapa final'!$O$43),"")</f>
        <v/>
      </c>
      <c r="T11" s="73" t="str">
        <f>IF(AND('Mapa final'!$Y$44="Muy Alta",'Mapa final'!$AA$44="Menor"),CONCATENATE("R6C",'Mapa final'!$O$44),"")</f>
        <v/>
      </c>
      <c r="U11" s="69" t="str">
        <f>IF(AND('Mapa final'!$Y$45="Muy Alta",'Mapa final'!$AA$45="Menor"),CONCATENATE("R6C",'Mapa final'!$O$45),"")</f>
        <v/>
      </c>
      <c r="V11" s="67" t="str">
        <f ca="1">IF(AND('Mapa final'!$Y$40="Muy Alta",'Mapa final'!$AA$40="Moderado"),CONCATENATE("R6C",'Mapa final'!$O$40),"")</f>
        <v/>
      </c>
      <c r="W11" s="68" t="str">
        <f>IF(AND('Mapa final'!$Y$41="Muy Alta",'Mapa final'!$AA$41="Moderado"),CONCATENATE("R6C",'Mapa final'!$O$41),"")</f>
        <v/>
      </c>
      <c r="X11" s="73" t="str">
        <f>IF(AND('Mapa final'!$Y$42="Muy Alta",'Mapa final'!$AA$42="Moderado"),CONCATENATE("R6C",'Mapa final'!$O$42),"")</f>
        <v/>
      </c>
      <c r="Y11" s="73" t="str">
        <f>IF(AND('Mapa final'!$Y$43="Muy Alta",'Mapa final'!$AA$43="Moderado"),CONCATENATE("R6C",'Mapa final'!$O$43),"")</f>
        <v/>
      </c>
      <c r="Z11" s="73" t="str">
        <f>IF(AND('Mapa final'!$Y$44="Muy Alta",'Mapa final'!$AA$44="Moderado"),CONCATENATE("R6C",'Mapa final'!$O$44),"")</f>
        <v/>
      </c>
      <c r="AA11" s="69" t="str">
        <f>IF(AND('Mapa final'!$Y$45="Muy Alta",'Mapa final'!$AA$45="Moderado"),CONCATENATE("R6C",'Mapa final'!$O$45),"")</f>
        <v/>
      </c>
      <c r="AB11" s="67" t="str">
        <f ca="1">IF(AND('Mapa final'!$Y$40="Muy Alta",'Mapa final'!$AA$40="Mayor"),CONCATENATE("R6C",'Mapa final'!$O$40),"")</f>
        <v/>
      </c>
      <c r="AC11" s="68" t="str">
        <f>IF(AND('Mapa final'!$Y$41="Muy Alta",'Mapa final'!$AA$41="Mayor"),CONCATENATE("R6C",'Mapa final'!$O$41),"")</f>
        <v/>
      </c>
      <c r="AD11" s="73" t="str">
        <f>IF(AND('Mapa final'!$Y$42="Muy Alta",'Mapa final'!$AA$42="Mayor"),CONCATENATE("R6C",'Mapa final'!$O$42),"")</f>
        <v/>
      </c>
      <c r="AE11" s="73" t="str">
        <f>IF(AND('Mapa final'!$Y$43="Muy Alta",'Mapa final'!$AA$43="Mayor"),CONCATENATE("R6C",'Mapa final'!$O$43),"")</f>
        <v/>
      </c>
      <c r="AF11" s="73" t="str">
        <f>IF(AND('Mapa final'!$Y$44="Muy Alta",'Mapa final'!$AA$44="Mayor"),CONCATENATE("R6C",'Mapa final'!$O$44),"")</f>
        <v/>
      </c>
      <c r="AG11" s="69" t="str">
        <f>IF(AND('Mapa final'!$Y$45="Muy Alta",'Mapa final'!$AA$45="Mayor"),CONCATENATE("R6C",'Mapa final'!$O$45),"")</f>
        <v/>
      </c>
      <c r="AH11" s="70" t="str">
        <f ca="1">IF(AND('Mapa final'!$Y$40="Muy Alta",'Mapa final'!$AA$40="Catastrófico"),CONCATENATE("R6C",'Mapa final'!$O$40),"")</f>
        <v/>
      </c>
      <c r="AI11" s="71" t="str">
        <f>IF(AND('Mapa final'!$Y$41="Muy Alta",'Mapa final'!$AA$41="Catastrófico"),CONCATENATE("R6C",'Mapa final'!$O$41),"")</f>
        <v/>
      </c>
      <c r="AJ11" s="71" t="str">
        <f>IF(AND('Mapa final'!$Y$42="Muy Alta",'Mapa final'!$AA$42="Catastrófico"),CONCATENATE("R6C",'Mapa final'!$O$42),"")</f>
        <v/>
      </c>
      <c r="AK11" s="71" t="str">
        <f>IF(AND('Mapa final'!$Y$43="Muy Alta",'Mapa final'!$AA$43="Catastrófico"),CONCATENATE("R6C",'Mapa final'!$O$43),"")</f>
        <v/>
      </c>
      <c r="AL11" s="71" t="str">
        <f>IF(AND('Mapa final'!$Y$44="Muy Alta",'Mapa final'!$AA$44="Catastrófico"),CONCATENATE("R6C",'Mapa final'!$O$44),"")</f>
        <v/>
      </c>
      <c r="AM11" s="72" t="str">
        <f>IF(AND('Mapa final'!$Y$45="Muy Alta",'Mapa final'!$AA$45="Catastrófico"),CONCATENATE("R6C",'Mapa final'!$O$45),"")</f>
        <v/>
      </c>
      <c r="AN11" s="99"/>
      <c r="AO11" s="386"/>
      <c r="AP11" s="387"/>
      <c r="AQ11" s="387"/>
      <c r="AR11" s="387"/>
      <c r="AS11" s="387"/>
      <c r="AT11" s="388"/>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row>
    <row r="12" spans="1:91" ht="15" customHeight="1" x14ac:dyDescent="0.25">
      <c r="A12" s="99"/>
      <c r="B12" s="324"/>
      <c r="C12" s="324"/>
      <c r="D12" s="325"/>
      <c r="E12" s="365"/>
      <c r="F12" s="366"/>
      <c r="G12" s="366"/>
      <c r="H12" s="366"/>
      <c r="I12" s="367"/>
      <c r="J12" s="67" t="str">
        <f ca="1">IF(AND('Mapa final'!$Y$46="Muy Alta",'Mapa final'!$AA$46="Leve"),CONCATENATE("R7C",'Mapa final'!$O$46),"")</f>
        <v/>
      </c>
      <c r="K12" s="68" t="str">
        <f ca="1">IF(AND('Mapa final'!$Y$47="Muy Alta",'Mapa final'!$AA$47="Leve"),CONCATENATE("R7C",'Mapa final'!$O$47),"")</f>
        <v/>
      </c>
      <c r="L12" s="73" t="str">
        <f>IF(AND('Mapa final'!$Y$48="Muy Alta",'Mapa final'!$AA$48="Leve"),CONCATENATE("R7C",'Mapa final'!$O$48),"")</f>
        <v/>
      </c>
      <c r="M12" s="73" t="str">
        <f>IF(AND('Mapa final'!$Y$49="Muy Alta",'Mapa final'!$AA$49="Leve"),CONCATENATE("R7C",'Mapa final'!$O$49),"")</f>
        <v/>
      </c>
      <c r="N12" s="73" t="str">
        <f>IF(AND('Mapa final'!$Y$50="Muy Alta",'Mapa final'!$AA$50="Leve"),CONCATENATE("R7C",'Mapa final'!$O$50),"")</f>
        <v/>
      </c>
      <c r="O12" s="69" t="str">
        <f>IF(AND('Mapa final'!$Y$51="Muy Alta",'Mapa final'!$AA$51="Leve"),CONCATENATE("R7C",'Mapa final'!$O$51),"")</f>
        <v/>
      </c>
      <c r="P12" s="67" t="str">
        <f ca="1">IF(AND('Mapa final'!$Y$46="Muy Alta",'Mapa final'!$AA$46="Menor"),CONCATENATE("R7C",'Mapa final'!$O$46),"")</f>
        <v/>
      </c>
      <c r="Q12" s="68" t="str">
        <f ca="1">IF(AND('Mapa final'!$Y$47="Muy Alta",'Mapa final'!$AA$47="Menor"),CONCATENATE("R7C",'Mapa final'!$O$47),"")</f>
        <v/>
      </c>
      <c r="R12" s="73" t="str">
        <f>IF(AND('Mapa final'!$Y$48="Muy Alta",'Mapa final'!$AA$48="Menor"),CONCATENATE("R7C",'Mapa final'!$O$48),"")</f>
        <v/>
      </c>
      <c r="S12" s="73" t="str">
        <f>IF(AND('Mapa final'!$Y$49="Muy Alta",'Mapa final'!$AA$49="Menor"),CONCATENATE("R7C",'Mapa final'!$O$49),"")</f>
        <v/>
      </c>
      <c r="T12" s="73" t="str">
        <f>IF(AND('Mapa final'!$Y$50="Muy Alta",'Mapa final'!$AA$50="Menor"),CONCATENATE("R7C",'Mapa final'!$O$50),"")</f>
        <v/>
      </c>
      <c r="U12" s="69" t="str">
        <f>IF(AND('Mapa final'!$Y$51="Muy Alta",'Mapa final'!$AA$51="Menor"),CONCATENATE("R7C",'Mapa final'!$O$51),"")</f>
        <v/>
      </c>
      <c r="V12" s="67" t="str">
        <f ca="1">IF(AND('Mapa final'!$Y$46="Muy Alta",'Mapa final'!$AA$46="Moderado"),CONCATENATE("R7C",'Mapa final'!$O$46),"")</f>
        <v/>
      </c>
      <c r="W12" s="68" t="str">
        <f ca="1">IF(AND('Mapa final'!$Y$47="Muy Alta",'Mapa final'!$AA$47="Moderado"),CONCATENATE("R7C",'Mapa final'!$O$47),"")</f>
        <v/>
      </c>
      <c r="X12" s="73" t="str">
        <f>IF(AND('Mapa final'!$Y$48="Muy Alta",'Mapa final'!$AA$48="Moderado"),CONCATENATE("R7C",'Mapa final'!$O$48),"")</f>
        <v/>
      </c>
      <c r="Y12" s="73" t="str">
        <f>IF(AND('Mapa final'!$Y$49="Muy Alta",'Mapa final'!$AA$49="Moderado"),CONCATENATE("R7C",'Mapa final'!$O$49),"")</f>
        <v/>
      </c>
      <c r="Z12" s="73" t="str">
        <f>IF(AND('Mapa final'!$Y$50="Muy Alta",'Mapa final'!$AA$50="Moderado"),CONCATENATE("R7C",'Mapa final'!$O$50),"")</f>
        <v/>
      </c>
      <c r="AA12" s="69" t="str">
        <f>IF(AND('Mapa final'!$Y$51="Muy Alta",'Mapa final'!$AA$51="Moderado"),CONCATENATE("R7C",'Mapa final'!$O$51),"")</f>
        <v/>
      </c>
      <c r="AB12" s="67" t="str">
        <f ca="1">IF(AND('Mapa final'!$Y$46="Muy Alta",'Mapa final'!$AA$46="Mayor"),CONCATENATE("R7C",'Mapa final'!$O$46),"")</f>
        <v/>
      </c>
      <c r="AC12" s="68" t="str">
        <f ca="1">IF(AND('Mapa final'!$Y$47="Muy Alta",'Mapa final'!$AA$47="Mayor"),CONCATENATE("R7C",'Mapa final'!$O$47),"")</f>
        <v/>
      </c>
      <c r="AD12" s="73" t="str">
        <f>IF(AND('Mapa final'!$Y$48="Muy Alta",'Mapa final'!$AA$48="Mayor"),CONCATENATE("R7C",'Mapa final'!$O$48),"")</f>
        <v/>
      </c>
      <c r="AE12" s="73" t="str">
        <f>IF(AND('Mapa final'!$Y$49="Muy Alta",'Mapa final'!$AA$49="Mayor"),CONCATENATE("R7C",'Mapa final'!$O$49),"")</f>
        <v/>
      </c>
      <c r="AF12" s="73" t="str">
        <f>IF(AND('Mapa final'!$Y$50="Muy Alta",'Mapa final'!$AA$50="Mayor"),CONCATENATE("R7C",'Mapa final'!$O$50),"")</f>
        <v/>
      </c>
      <c r="AG12" s="69" t="str">
        <f>IF(AND('Mapa final'!$Y$51="Muy Alta",'Mapa final'!$AA$51="Mayor"),CONCATENATE("R7C",'Mapa final'!$O$51),"")</f>
        <v/>
      </c>
      <c r="AH12" s="70" t="str">
        <f ca="1">IF(AND('Mapa final'!$Y$46="Muy Alta",'Mapa final'!$AA$46="Catastrófico"),CONCATENATE("R7C",'Mapa final'!$O$46),"")</f>
        <v/>
      </c>
      <c r="AI12" s="71" t="str">
        <f ca="1">IF(AND('Mapa final'!$Y$47="Muy Alta",'Mapa final'!$AA$47="Catastrófico"),CONCATENATE("R7C",'Mapa final'!$O$47),"")</f>
        <v/>
      </c>
      <c r="AJ12" s="71" t="str">
        <f>IF(AND('Mapa final'!$Y$48="Muy Alta",'Mapa final'!$AA$48="Catastrófico"),CONCATENATE("R7C",'Mapa final'!$O$48),"")</f>
        <v/>
      </c>
      <c r="AK12" s="71" t="str">
        <f>IF(AND('Mapa final'!$Y$49="Muy Alta",'Mapa final'!$AA$49="Catastrófico"),CONCATENATE("R7C",'Mapa final'!$O$49),"")</f>
        <v/>
      </c>
      <c r="AL12" s="71" t="str">
        <f>IF(AND('Mapa final'!$Y$50="Muy Alta",'Mapa final'!$AA$50="Catastrófico"),CONCATENATE("R7C",'Mapa final'!$O$50),"")</f>
        <v/>
      </c>
      <c r="AM12" s="72" t="str">
        <f>IF(AND('Mapa final'!$Y$51="Muy Alta",'Mapa final'!$AA$51="Catastrófico"),CONCATENATE("R7C",'Mapa final'!$O$51),"")</f>
        <v/>
      </c>
      <c r="AN12" s="99"/>
      <c r="AO12" s="386"/>
      <c r="AP12" s="387"/>
      <c r="AQ12" s="387"/>
      <c r="AR12" s="387"/>
      <c r="AS12" s="387"/>
      <c r="AT12" s="388"/>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row>
    <row r="13" spans="1:91" ht="15" customHeight="1" x14ac:dyDescent="0.25">
      <c r="A13" s="99"/>
      <c r="B13" s="324"/>
      <c r="C13" s="324"/>
      <c r="D13" s="325"/>
      <c r="E13" s="365"/>
      <c r="F13" s="366"/>
      <c r="G13" s="366"/>
      <c r="H13" s="366"/>
      <c r="I13" s="367"/>
      <c r="J13" s="67" t="str">
        <f>IF(AND('Mapa final'!$Y$52="Muy Alta",'Mapa final'!$AA$52="Leve"),CONCATENATE("R8C",'Mapa final'!$O$52),"")</f>
        <v/>
      </c>
      <c r="K13" s="68" t="str">
        <f>IF(AND('Mapa final'!$Y$53="Muy Alta",'Mapa final'!$AA$53="Leve"),CONCATENATE("R8C",'Mapa final'!$O$53),"")</f>
        <v/>
      </c>
      <c r="L13" s="73" t="str">
        <f>IF(AND('Mapa final'!$Y$54="Muy Alta",'Mapa final'!$AA$54="Leve"),CONCATENATE("R8C",'Mapa final'!$O$54),"")</f>
        <v/>
      </c>
      <c r="M13" s="73" t="str">
        <f>IF(AND('Mapa final'!$Y$55="Muy Alta",'Mapa final'!$AA$55="Leve"),CONCATENATE("R8C",'Mapa final'!$O$55),"")</f>
        <v/>
      </c>
      <c r="N13" s="73" t="str">
        <f>IF(AND('Mapa final'!$Y$56="Muy Alta",'Mapa final'!$AA$56="Leve"),CONCATENATE("R8C",'Mapa final'!$O$56),"")</f>
        <v/>
      </c>
      <c r="O13" s="69" t="str">
        <f>IF(AND('Mapa final'!$Y$57="Muy Alta",'Mapa final'!$AA$57="Leve"),CONCATENATE("R8C",'Mapa final'!$O$57),"")</f>
        <v/>
      </c>
      <c r="P13" s="67" t="str">
        <f>IF(AND('Mapa final'!$Y$52="Muy Alta",'Mapa final'!$AA$52="Menor"),CONCATENATE("R8C",'Mapa final'!$O$52),"")</f>
        <v/>
      </c>
      <c r="Q13" s="68" t="str">
        <f>IF(AND('Mapa final'!$Y$53="Muy Alta",'Mapa final'!$AA$53="Menor"),CONCATENATE("R8C",'Mapa final'!$O$53),"")</f>
        <v/>
      </c>
      <c r="R13" s="73" t="str">
        <f>IF(AND('Mapa final'!$Y$54="Muy Alta",'Mapa final'!$AA$54="Menor"),CONCATENATE("R8C",'Mapa final'!$O$54),"")</f>
        <v/>
      </c>
      <c r="S13" s="73" t="str">
        <f>IF(AND('Mapa final'!$Y$55="Muy Alta",'Mapa final'!$AA$55="Menor"),CONCATENATE("R8C",'Mapa final'!$O$55),"")</f>
        <v/>
      </c>
      <c r="T13" s="73" t="str">
        <f>IF(AND('Mapa final'!$Y$56="Muy Alta",'Mapa final'!$AA$56="Menor"),CONCATENATE("R8C",'Mapa final'!$O$56),"")</f>
        <v/>
      </c>
      <c r="U13" s="69" t="str">
        <f>IF(AND('Mapa final'!$Y$57="Muy Alta",'Mapa final'!$AA$57="Menor"),CONCATENATE("R8C",'Mapa final'!$O$57),"")</f>
        <v/>
      </c>
      <c r="V13" s="67" t="str">
        <f>IF(AND('Mapa final'!$Y$52="Muy Alta",'Mapa final'!$AA$52="Moderado"),CONCATENATE("R8C",'Mapa final'!$O$52),"")</f>
        <v/>
      </c>
      <c r="W13" s="68" t="str">
        <f>IF(AND('Mapa final'!$Y$53="Muy Alta",'Mapa final'!$AA$53="Moderado"),CONCATENATE("R8C",'Mapa final'!$O$53),"")</f>
        <v/>
      </c>
      <c r="X13" s="73" t="str">
        <f>IF(AND('Mapa final'!$Y$54="Muy Alta",'Mapa final'!$AA$54="Moderado"),CONCATENATE("R8C",'Mapa final'!$O$54),"")</f>
        <v/>
      </c>
      <c r="Y13" s="73" t="str">
        <f>IF(AND('Mapa final'!$Y$55="Muy Alta",'Mapa final'!$AA$55="Moderado"),CONCATENATE("R8C",'Mapa final'!$O$55),"")</f>
        <v/>
      </c>
      <c r="Z13" s="73" t="str">
        <f>IF(AND('Mapa final'!$Y$56="Muy Alta",'Mapa final'!$AA$56="Moderado"),CONCATENATE("R8C",'Mapa final'!$O$56),"")</f>
        <v/>
      </c>
      <c r="AA13" s="69" t="str">
        <f>IF(AND('Mapa final'!$Y$57="Muy Alta",'Mapa final'!$AA$57="Moderado"),CONCATENATE("R8C",'Mapa final'!$O$57),"")</f>
        <v/>
      </c>
      <c r="AB13" s="67" t="str">
        <f>IF(AND('Mapa final'!$Y$52="Muy Alta",'Mapa final'!$AA$52="Mayor"),CONCATENATE("R8C",'Mapa final'!$O$52),"")</f>
        <v/>
      </c>
      <c r="AC13" s="68" t="str">
        <f>IF(AND('Mapa final'!$Y$53="Muy Alta",'Mapa final'!$AA$53="Mayor"),CONCATENATE("R8C",'Mapa final'!$O$53),"")</f>
        <v/>
      </c>
      <c r="AD13" s="73" t="str">
        <f>IF(AND('Mapa final'!$Y$54="Muy Alta",'Mapa final'!$AA$54="Mayor"),CONCATENATE("R8C",'Mapa final'!$O$54),"")</f>
        <v/>
      </c>
      <c r="AE13" s="73" t="str">
        <f>IF(AND('Mapa final'!$Y$55="Muy Alta",'Mapa final'!$AA$55="Mayor"),CONCATENATE("R8C",'Mapa final'!$O$55),"")</f>
        <v/>
      </c>
      <c r="AF13" s="73" t="str">
        <f>IF(AND('Mapa final'!$Y$56="Muy Alta",'Mapa final'!$AA$56="Mayor"),CONCATENATE("R8C",'Mapa final'!$O$56),"")</f>
        <v/>
      </c>
      <c r="AG13" s="69" t="str">
        <f>IF(AND('Mapa final'!$Y$57="Muy Alta",'Mapa final'!$AA$57="Mayor"),CONCATENATE("R8C",'Mapa final'!$O$57),"")</f>
        <v/>
      </c>
      <c r="AH13" s="70" t="str">
        <f>IF(AND('Mapa final'!$Y$52="Muy Alta",'Mapa final'!$AA$52="Catastrófico"),CONCATENATE("R8C",'Mapa final'!$O$52),"")</f>
        <v/>
      </c>
      <c r="AI13" s="71" t="str">
        <f>IF(AND('Mapa final'!$Y$53="Muy Alta",'Mapa final'!$AA$53="Catastrófico"),CONCATENATE("R8C",'Mapa final'!$O$53),"")</f>
        <v/>
      </c>
      <c r="AJ13" s="71" t="str">
        <f>IF(AND('Mapa final'!$Y$54="Muy Alta",'Mapa final'!$AA$54="Catastrófico"),CONCATENATE("R8C",'Mapa final'!$O$54),"")</f>
        <v/>
      </c>
      <c r="AK13" s="71" t="str">
        <f>IF(AND('Mapa final'!$Y$55="Muy Alta",'Mapa final'!$AA$55="Catastrófico"),CONCATENATE("R8C",'Mapa final'!$O$55),"")</f>
        <v/>
      </c>
      <c r="AL13" s="71" t="str">
        <f>IF(AND('Mapa final'!$Y$56="Muy Alta",'Mapa final'!$AA$56="Catastrófico"),CONCATENATE("R8C",'Mapa final'!$O$56),"")</f>
        <v/>
      </c>
      <c r="AM13" s="72" t="str">
        <f>IF(AND('Mapa final'!$Y$57="Muy Alta",'Mapa final'!$AA$57="Catastrófico"),CONCATENATE("R8C",'Mapa final'!$O$57),"")</f>
        <v/>
      </c>
      <c r="AN13" s="99"/>
      <c r="AO13" s="386"/>
      <c r="AP13" s="387"/>
      <c r="AQ13" s="387"/>
      <c r="AR13" s="387"/>
      <c r="AS13" s="387"/>
      <c r="AT13" s="388"/>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row>
    <row r="14" spans="1:91" ht="15" customHeight="1" x14ac:dyDescent="0.25">
      <c r="A14" s="99"/>
      <c r="B14" s="324"/>
      <c r="C14" s="324"/>
      <c r="D14" s="325"/>
      <c r="E14" s="365"/>
      <c r="F14" s="366"/>
      <c r="G14" s="366"/>
      <c r="H14" s="366"/>
      <c r="I14" s="367"/>
      <c r="J14" s="67" t="str">
        <f>IF(AND('Mapa final'!$Y$58="Muy Alta",'Mapa final'!$AA$58="Leve"),CONCATENATE("R9C",'Mapa final'!$O$58),"")</f>
        <v/>
      </c>
      <c r="K14" s="68" t="str">
        <f>IF(AND('Mapa final'!$Y$59="Muy Alta",'Mapa final'!$AA$59="Leve"),CONCATENATE("R9C",'Mapa final'!$O$59),"")</f>
        <v/>
      </c>
      <c r="L14" s="73" t="str">
        <f>IF(AND('Mapa final'!$Y$60="Muy Alta",'Mapa final'!$AA$60="Leve"),CONCATENATE("R9C",'Mapa final'!$O$60),"")</f>
        <v/>
      </c>
      <c r="M14" s="73" t="str">
        <f>IF(AND('Mapa final'!$Y$61="Muy Alta",'Mapa final'!$AA$61="Leve"),CONCATENATE("R9C",'Mapa final'!$O$61),"")</f>
        <v/>
      </c>
      <c r="N14" s="73" t="str">
        <f>IF(AND('Mapa final'!$Y$62="Muy Alta",'Mapa final'!$AA$62="Leve"),CONCATENATE("R9C",'Mapa final'!$O$62),"")</f>
        <v/>
      </c>
      <c r="O14" s="69" t="str">
        <f>IF(AND('Mapa final'!$Y$63="Muy Alta",'Mapa final'!$AA$63="Leve"),CONCATENATE("R9C",'Mapa final'!$O$63),"")</f>
        <v/>
      </c>
      <c r="P14" s="67" t="str">
        <f>IF(AND('Mapa final'!$Y$58="Muy Alta",'Mapa final'!$AA$58="Menor"),CONCATENATE("R9C",'Mapa final'!$O$58),"")</f>
        <v/>
      </c>
      <c r="Q14" s="68" t="str">
        <f>IF(AND('Mapa final'!$Y$59="Muy Alta",'Mapa final'!$AA$59="Menor"),CONCATENATE("R9C",'Mapa final'!$O$59),"")</f>
        <v/>
      </c>
      <c r="R14" s="73" t="str">
        <f>IF(AND('Mapa final'!$Y$60="Muy Alta",'Mapa final'!$AA$60="Menor"),CONCATENATE("R9C",'Mapa final'!$O$60),"")</f>
        <v/>
      </c>
      <c r="S14" s="73" t="str">
        <f>IF(AND('Mapa final'!$Y$61="Muy Alta",'Mapa final'!$AA$61="Menor"),CONCATENATE("R9C",'Mapa final'!$O$61),"")</f>
        <v/>
      </c>
      <c r="T14" s="73" t="str">
        <f>IF(AND('Mapa final'!$Y$62="Muy Alta",'Mapa final'!$AA$62="Menor"),CONCATENATE("R9C",'Mapa final'!$O$62),"")</f>
        <v/>
      </c>
      <c r="U14" s="69" t="str">
        <f>IF(AND('Mapa final'!$Y$63="Muy Alta",'Mapa final'!$AA$63="Menor"),CONCATENATE("R9C",'Mapa final'!$O$63),"")</f>
        <v/>
      </c>
      <c r="V14" s="67" t="str">
        <f>IF(AND('Mapa final'!$Y$58="Muy Alta",'Mapa final'!$AA$58="Moderado"),CONCATENATE("R9C",'Mapa final'!$O$58),"")</f>
        <v/>
      </c>
      <c r="W14" s="68" t="str">
        <f>IF(AND('Mapa final'!$Y$59="Muy Alta",'Mapa final'!$AA$59="Moderado"),CONCATENATE("R9C",'Mapa final'!$O$59),"")</f>
        <v/>
      </c>
      <c r="X14" s="73" t="str">
        <f>IF(AND('Mapa final'!$Y$60="Muy Alta",'Mapa final'!$AA$60="Moderado"),CONCATENATE("R9C",'Mapa final'!$O$60),"")</f>
        <v/>
      </c>
      <c r="Y14" s="73" t="str">
        <f>IF(AND('Mapa final'!$Y$61="Muy Alta",'Mapa final'!$AA$61="Moderado"),CONCATENATE("R9C",'Mapa final'!$O$61),"")</f>
        <v/>
      </c>
      <c r="Z14" s="73" t="str">
        <f>IF(AND('Mapa final'!$Y$62="Muy Alta",'Mapa final'!$AA$62="Moderado"),CONCATENATE("R9C",'Mapa final'!$O$62),"")</f>
        <v/>
      </c>
      <c r="AA14" s="69" t="str">
        <f>IF(AND('Mapa final'!$Y$63="Muy Alta",'Mapa final'!$AA$63="Moderado"),CONCATENATE("R9C",'Mapa final'!$O$63),"")</f>
        <v/>
      </c>
      <c r="AB14" s="67" t="str">
        <f>IF(AND('Mapa final'!$Y$58="Muy Alta",'Mapa final'!$AA$58="Mayor"),CONCATENATE("R9C",'Mapa final'!$O$58),"")</f>
        <v/>
      </c>
      <c r="AC14" s="68" t="str">
        <f>IF(AND('Mapa final'!$Y$59="Muy Alta",'Mapa final'!$AA$59="Mayor"),CONCATENATE("R9C",'Mapa final'!$O$59),"")</f>
        <v/>
      </c>
      <c r="AD14" s="73" t="str">
        <f>IF(AND('Mapa final'!$Y$60="Muy Alta",'Mapa final'!$AA$60="Mayor"),CONCATENATE("R9C",'Mapa final'!$O$60),"")</f>
        <v/>
      </c>
      <c r="AE14" s="73" t="str">
        <f>IF(AND('Mapa final'!$Y$61="Muy Alta",'Mapa final'!$AA$61="Mayor"),CONCATENATE("R9C",'Mapa final'!$O$61),"")</f>
        <v/>
      </c>
      <c r="AF14" s="73" t="str">
        <f>IF(AND('Mapa final'!$Y$62="Muy Alta",'Mapa final'!$AA$62="Mayor"),CONCATENATE("R9C",'Mapa final'!$O$62),"")</f>
        <v/>
      </c>
      <c r="AG14" s="69" t="str">
        <f>IF(AND('Mapa final'!$Y$63="Muy Alta",'Mapa final'!$AA$63="Mayor"),CONCATENATE("R9C",'Mapa final'!$O$63),"")</f>
        <v/>
      </c>
      <c r="AH14" s="70" t="str">
        <f>IF(AND('Mapa final'!$Y$58="Muy Alta",'Mapa final'!$AA$58="Catastrófico"),CONCATENATE("R9C",'Mapa final'!$O$58),"")</f>
        <v/>
      </c>
      <c r="AI14" s="71" t="str">
        <f>IF(AND('Mapa final'!$Y$59="Muy Alta",'Mapa final'!$AA$59="Catastrófico"),CONCATENATE("R9C",'Mapa final'!$O$59),"")</f>
        <v/>
      </c>
      <c r="AJ14" s="71" t="str">
        <f>IF(AND('Mapa final'!$Y$60="Muy Alta",'Mapa final'!$AA$60="Catastrófico"),CONCATENATE("R9C",'Mapa final'!$O$60),"")</f>
        <v/>
      </c>
      <c r="AK14" s="71" t="str">
        <f>IF(AND('Mapa final'!$Y$61="Muy Alta",'Mapa final'!$AA$61="Catastrófico"),CONCATENATE("R9C",'Mapa final'!$O$61),"")</f>
        <v/>
      </c>
      <c r="AL14" s="71" t="str">
        <f>IF(AND('Mapa final'!$Y$62="Muy Alta",'Mapa final'!$AA$62="Catastrófico"),CONCATENATE("R9C",'Mapa final'!$O$62),"")</f>
        <v/>
      </c>
      <c r="AM14" s="72" t="str">
        <f>IF(AND('Mapa final'!$Y$63="Muy Alta",'Mapa final'!$AA$63="Catastrófico"),CONCATENATE("R9C",'Mapa final'!$O$63),"")</f>
        <v/>
      </c>
      <c r="AN14" s="99"/>
      <c r="AO14" s="386"/>
      <c r="AP14" s="387"/>
      <c r="AQ14" s="387"/>
      <c r="AR14" s="387"/>
      <c r="AS14" s="387"/>
      <c r="AT14" s="388"/>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row>
    <row r="15" spans="1:91" ht="15.75" customHeight="1" thickBot="1" x14ac:dyDescent="0.3">
      <c r="A15" s="99"/>
      <c r="B15" s="324"/>
      <c r="C15" s="324"/>
      <c r="D15" s="325"/>
      <c r="E15" s="368"/>
      <c r="F15" s="369"/>
      <c r="G15" s="369"/>
      <c r="H15" s="369"/>
      <c r="I15" s="370"/>
      <c r="J15" s="74" t="str">
        <f>IF(AND('Mapa final'!$Y$64="Muy Alta",'Mapa final'!$AA$64="Leve"),CONCATENATE("R10C",'Mapa final'!$O$64),"")</f>
        <v/>
      </c>
      <c r="K15" s="75" t="str">
        <f>IF(AND('Mapa final'!$Y$65="Muy Alta",'Mapa final'!$AA$65="Leve"),CONCATENATE("R10C",'Mapa final'!$O$65),"")</f>
        <v/>
      </c>
      <c r="L15" s="75" t="str">
        <f>IF(AND('Mapa final'!$Y$66="Muy Alta",'Mapa final'!$AA$66="Leve"),CONCATENATE("R10C",'Mapa final'!$O$66),"")</f>
        <v/>
      </c>
      <c r="M15" s="75" t="str">
        <f>IF(AND('Mapa final'!$Y$67="Muy Alta",'Mapa final'!$AA$67="Leve"),CONCATENATE("R10C",'Mapa final'!$O$67),"")</f>
        <v/>
      </c>
      <c r="N15" s="75" t="str">
        <f>IF(AND('Mapa final'!$Y$68="Muy Alta",'Mapa final'!$AA$68="Leve"),CONCATENATE("R10C",'Mapa final'!$O$68),"")</f>
        <v/>
      </c>
      <c r="O15" s="76" t="str">
        <f>IF(AND('Mapa final'!$Y$69="Muy Alta",'Mapa final'!$AA$69="Leve"),CONCATENATE("R10C",'Mapa final'!$O$69),"")</f>
        <v/>
      </c>
      <c r="P15" s="67" t="str">
        <f>IF(AND('Mapa final'!$Y$64="Muy Alta",'Mapa final'!$AA$64="Menor"),CONCATENATE("R10C",'Mapa final'!$O$64),"")</f>
        <v/>
      </c>
      <c r="Q15" s="68" t="str">
        <f>IF(AND('Mapa final'!$Y$65="Muy Alta",'Mapa final'!$AA$65="Menor"),CONCATENATE("R10C",'Mapa final'!$O$65),"")</f>
        <v/>
      </c>
      <c r="R15" s="68" t="str">
        <f>IF(AND('Mapa final'!$Y$66="Muy Alta",'Mapa final'!$AA$66="Menor"),CONCATENATE("R10C",'Mapa final'!$O$66),"")</f>
        <v/>
      </c>
      <c r="S15" s="68" t="str">
        <f>IF(AND('Mapa final'!$Y$67="Muy Alta",'Mapa final'!$AA$67="Menor"),CONCATENATE("R10C",'Mapa final'!$O$67),"")</f>
        <v/>
      </c>
      <c r="T15" s="68" t="str">
        <f>IF(AND('Mapa final'!$Y$68="Muy Alta",'Mapa final'!$AA$68="Menor"),CONCATENATE("R10C",'Mapa final'!$O$68),"")</f>
        <v/>
      </c>
      <c r="U15" s="69" t="str">
        <f>IF(AND('Mapa final'!$Y$69="Muy Alta",'Mapa final'!$AA$69="Menor"),CONCATENATE("R10C",'Mapa final'!$O$69),"")</f>
        <v/>
      </c>
      <c r="V15" s="74" t="str">
        <f>IF(AND('Mapa final'!$Y$64="Muy Alta",'Mapa final'!$AA$64="Moderado"),CONCATENATE("R10C",'Mapa final'!$O$64),"")</f>
        <v/>
      </c>
      <c r="W15" s="75" t="str">
        <f>IF(AND('Mapa final'!$Y$65="Muy Alta",'Mapa final'!$AA$65="Moderado"),CONCATENATE("R10C",'Mapa final'!$O$65),"")</f>
        <v/>
      </c>
      <c r="X15" s="75" t="str">
        <f>IF(AND('Mapa final'!$Y$66="Muy Alta",'Mapa final'!$AA$66="Moderado"),CONCATENATE("R10C",'Mapa final'!$O$66),"")</f>
        <v/>
      </c>
      <c r="Y15" s="75" t="str">
        <f>IF(AND('Mapa final'!$Y$67="Muy Alta",'Mapa final'!$AA$67="Moderado"),CONCATENATE("R10C",'Mapa final'!$O$67),"")</f>
        <v/>
      </c>
      <c r="Z15" s="75" t="str">
        <f>IF(AND('Mapa final'!$Y$68="Muy Alta",'Mapa final'!$AA$68="Moderado"),CONCATENATE("R10C",'Mapa final'!$O$68),"")</f>
        <v/>
      </c>
      <c r="AA15" s="76" t="str">
        <f>IF(AND('Mapa final'!$Y$69="Muy Alta",'Mapa final'!$AA$69="Moderado"),CONCATENATE("R10C",'Mapa final'!$O$69),"")</f>
        <v/>
      </c>
      <c r="AB15" s="67" t="str">
        <f>IF(AND('Mapa final'!$Y$64="Muy Alta",'Mapa final'!$AA$64="Mayor"),CONCATENATE("R10C",'Mapa final'!$O$64),"")</f>
        <v/>
      </c>
      <c r="AC15" s="68" t="str">
        <f>IF(AND('Mapa final'!$Y$65="Muy Alta",'Mapa final'!$AA$65="Mayor"),CONCATENATE("R10C",'Mapa final'!$O$65),"")</f>
        <v/>
      </c>
      <c r="AD15" s="68" t="str">
        <f>IF(AND('Mapa final'!$Y$66="Muy Alta",'Mapa final'!$AA$66="Mayor"),CONCATENATE("R10C",'Mapa final'!$O$66),"")</f>
        <v/>
      </c>
      <c r="AE15" s="68" t="str">
        <f>IF(AND('Mapa final'!$Y$67="Muy Alta",'Mapa final'!$AA$67="Mayor"),CONCATENATE("R10C",'Mapa final'!$O$67),"")</f>
        <v/>
      </c>
      <c r="AF15" s="68" t="str">
        <f>IF(AND('Mapa final'!$Y$68="Muy Alta",'Mapa final'!$AA$68="Mayor"),CONCATENATE("R10C",'Mapa final'!$O$68),"")</f>
        <v/>
      </c>
      <c r="AG15" s="69" t="str">
        <f>IF(AND('Mapa final'!$Y$69="Muy Alta",'Mapa final'!$AA$69="Mayor"),CONCATENATE("R10C",'Mapa final'!$O$69),"")</f>
        <v/>
      </c>
      <c r="AH15" s="77" t="str">
        <f>IF(AND('Mapa final'!$Y$64="Muy Alta",'Mapa final'!$AA$64="Catastrófico"),CONCATENATE("R10C",'Mapa final'!$O$64),"")</f>
        <v/>
      </c>
      <c r="AI15" s="78" t="str">
        <f>IF(AND('Mapa final'!$Y$65="Muy Alta",'Mapa final'!$AA$65="Catastrófico"),CONCATENATE("R10C",'Mapa final'!$O$65),"")</f>
        <v/>
      </c>
      <c r="AJ15" s="78" t="str">
        <f>IF(AND('Mapa final'!$Y$66="Muy Alta",'Mapa final'!$AA$66="Catastrófico"),CONCATENATE("R10C",'Mapa final'!$O$66),"")</f>
        <v/>
      </c>
      <c r="AK15" s="78" t="str">
        <f>IF(AND('Mapa final'!$Y$67="Muy Alta",'Mapa final'!$AA$67="Catastrófico"),CONCATENATE("R10C",'Mapa final'!$O$67),"")</f>
        <v/>
      </c>
      <c r="AL15" s="78" t="str">
        <f>IF(AND('Mapa final'!$Y$68="Muy Alta",'Mapa final'!$AA$68="Catastrófico"),CONCATENATE("R10C",'Mapa final'!$O$68),"")</f>
        <v/>
      </c>
      <c r="AM15" s="79" t="str">
        <f>IF(AND('Mapa final'!$Y$69="Muy Alta",'Mapa final'!$AA$69="Catastrófico"),CONCATENATE("R10C",'Mapa final'!$O$69),"")</f>
        <v/>
      </c>
      <c r="AN15" s="99"/>
      <c r="AO15" s="389"/>
      <c r="AP15" s="390"/>
      <c r="AQ15" s="390"/>
      <c r="AR15" s="390"/>
      <c r="AS15" s="390"/>
      <c r="AT15" s="391"/>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row>
    <row r="16" spans="1:91" ht="15" customHeight="1" x14ac:dyDescent="0.25">
      <c r="A16" s="99"/>
      <c r="B16" s="324"/>
      <c r="C16" s="324"/>
      <c r="D16" s="325"/>
      <c r="E16" s="362" t="s">
        <v>115</v>
      </c>
      <c r="F16" s="363"/>
      <c r="G16" s="363"/>
      <c r="H16" s="363"/>
      <c r="I16" s="363"/>
      <c r="J16" s="80" t="str">
        <f ca="1">IF(AND('Mapa final'!$Y$10="Alta",'Mapa final'!$AA$10="Leve"),CONCATENATE("R1C",'Mapa final'!$O$10),"")</f>
        <v/>
      </c>
      <c r="K16" s="81" t="str">
        <f ca="1">IF(AND('Mapa final'!$Y$11="Alta",'Mapa final'!$AA$11="Leve"),CONCATENATE("R1C",'Mapa final'!$O$11),"")</f>
        <v/>
      </c>
      <c r="L16" s="81" t="str">
        <f ca="1">IF(AND('Mapa final'!$Y$12="Alta",'Mapa final'!$AA$12="Leve"),CONCATENATE("R1C",'Mapa final'!$O$12),"")</f>
        <v/>
      </c>
      <c r="M16" s="81" t="str">
        <f>IF(AND('Mapa final'!$Y$13="Alta",'Mapa final'!$AA$13="Leve"),CONCATENATE("R1C",'Mapa final'!$O$13),"")</f>
        <v/>
      </c>
      <c r="N16" s="81" t="str">
        <f>IF(AND('Mapa final'!$Y$14="Alta",'Mapa final'!$AA$14="Leve"),CONCATENATE("R1C",'Mapa final'!$O$14),"")</f>
        <v/>
      </c>
      <c r="O16" s="82" t="str">
        <f>IF(AND('Mapa final'!$Y$15="Alta",'Mapa final'!$AA$15="Leve"),CONCATENATE("R1C",'Mapa final'!$O$15),"")</f>
        <v/>
      </c>
      <c r="P16" s="80" t="str">
        <f ca="1">IF(AND('Mapa final'!$Y$10="Alta",'Mapa final'!$AA$10="Menor"),CONCATENATE("R1C",'Mapa final'!$O$10),"")</f>
        <v/>
      </c>
      <c r="Q16" s="81" t="str">
        <f ca="1">IF(AND('Mapa final'!$Y$11="Alta",'Mapa final'!$AA$11="Menor"),CONCATENATE("R1C",'Mapa final'!$O$11),"")</f>
        <v/>
      </c>
      <c r="R16" s="81" t="str">
        <f ca="1">IF(AND('Mapa final'!$Y$12="Alta",'Mapa final'!$AA$12="Menor"),CONCATENATE("R1C",'Mapa final'!$O$12),"")</f>
        <v/>
      </c>
      <c r="S16" s="81" t="str">
        <f>IF(AND('Mapa final'!$Y$13="Alta",'Mapa final'!$AA$13="Menor"),CONCATENATE("R1C",'Mapa final'!$O$13),"")</f>
        <v/>
      </c>
      <c r="T16" s="81" t="str">
        <f>IF(AND('Mapa final'!$Y$14="Alta",'Mapa final'!$AA$14="Menor"),CONCATENATE("R1C",'Mapa final'!$O$14),"")</f>
        <v/>
      </c>
      <c r="U16" s="82" t="str">
        <f>IF(AND('Mapa final'!$Y$15="Alta",'Mapa final'!$AA$15="Menor"),CONCATENATE("R1C",'Mapa final'!$O$15),"")</f>
        <v/>
      </c>
      <c r="V16" s="61" t="str">
        <f ca="1">IF(AND('Mapa final'!$Y$10="Alta",'Mapa final'!$AA$10="Moderado"),CONCATENATE("R1C",'Mapa final'!$O$10),"")</f>
        <v/>
      </c>
      <c r="W16" s="62" t="str">
        <f ca="1">IF(AND('Mapa final'!$Y$11="Alta",'Mapa final'!$AA$11="Moderado"),CONCATENATE("R1C",'Mapa final'!$O$11),"")</f>
        <v/>
      </c>
      <c r="X16" s="62" t="str">
        <f ca="1">IF(AND('Mapa final'!$Y$12="Alta",'Mapa final'!$AA$12="Moderado"),CONCATENATE("R1C",'Mapa final'!$O$12),"")</f>
        <v/>
      </c>
      <c r="Y16" s="62" t="str">
        <f>IF(AND('Mapa final'!$Y$13="Alta",'Mapa final'!$AA$13="Moderado"),CONCATENATE("R1C",'Mapa final'!$O$13),"")</f>
        <v/>
      </c>
      <c r="Z16" s="62" t="str">
        <f>IF(AND('Mapa final'!$Y$14="Alta",'Mapa final'!$AA$14="Moderado"),CONCATENATE("R1C",'Mapa final'!$O$14),"")</f>
        <v/>
      </c>
      <c r="AA16" s="63" t="str">
        <f>IF(AND('Mapa final'!$Y$15="Alta",'Mapa final'!$AA$15="Moderado"),CONCATENATE("R1C",'Mapa final'!$O$15),"")</f>
        <v/>
      </c>
      <c r="AB16" s="61" t="str">
        <f ca="1">IF(AND('Mapa final'!$Y$10="Alta",'Mapa final'!$AA$10="Mayor"),CONCATENATE("R1C",'Mapa final'!$O$10),"")</f>
        <v/>
      </c>
      <c r="AC16" s="62" t="str">
        <f ca="1">IF(AND('Mapa final'!$Y$11="Alta",'Mapa final'!$AA$11="Mayor"),CONCATENATE("R1C",'Mapa final'!$O$11),"")</f>
        <v/>
      </c>
      <c r="AD16" s="62" t="str">
        <f ca="1">IF(AND('Mapa final'!$Y$12="Alta",'Mapa final'!$AA$12="Mayor"),CONCATENATE("R1C",'Mapa final'!$O$12),"")</f>
        <v/>
      </c>
      <c r="AE16" s="62" t="str">
        <f>IF(AND('Mapa final'!$Y$13="Alta",'Mapa final'!$AA$13="Mayor"),CONCATENATE("R1C",'Mapa final'!$O$13),"")</f>
        <v/>
      </c>
      <c r="AF16" s="62" t="str">
        <f>IF(AND('Mapa final'!$Y$14="Alta",'Mapa final'!$AA$14="Mayor"),CONCATENATE("R1C",'Mapa final'!$O$14),"")</f>
        <v/>
      </c>
      <c r="AG16" s="63" t="str">
        <f>IF(AND('Mapa final'!$Y$15="Alta",'Mapa final'!$AA$15="Mayor"),CONCATENATE("R1C",'Mapa final'!$O$15),"")</f>
        <v/>
      </c>
      <c r="AH16" s="64" t="str">
        <f ca="1">IF(AND('Mapa final'!$Y$10="Alta",'Mapa final'!$AA$10="Catastrófico"),CONCATENATE("R1C",'Mapa final'!$O$10),"")</f>
        <v/>
      </c>
      <c r="AI16" s="65" t="str">
        <f ca="1">IF(AND('Mapa final'!$Y$11="Alta",'Mapa final'!$AA$11="Catastrófico"),CONCATENATE("R1C",'Mapa final'!$O$11),"")</f>
        <v/>
      </c>
      <c r="AJ16" s="65" t="str">
        <f ca="1">IF(AND('Mapa final'!$Y$12="Alta",'Mapa final'!$AA$12="Catastrófico"),CONCATENATE("R1C",'Mapa final'!$O$12),"")</f>
        <v/>
      </c>
      <c r="AK16" s="65" t="str">
        <f>IF(AND('Mapa final'!$Y$13="Alta",'Mapa final'!$AA$13="Catastrófico"),CONCATENATE("R1C",'Mapa final'!$O$13),"")</f>
        <v/>
      </c>
      <c r="AL16" s="65" t="str">
        <f>IF(AND('Mapa final'!$Y$14="Alta",'Mapa final'!$AA$14="Catastrófico"),CONCATENATE("R1C",'Mapa final'!$O$14),"")</f>
        <v/>
      </c>
      <c r="AM16" s="66" t="str">
        <f>IF(AND('Mapa final'!$Y$15="Alta",'Mapa final'!$AA$15="Catastrófico"),CONCATENATE("R1C",'Mapa final'!$O$15),"")</f>
        <v/>
      </c>
      <c r="AN16" s="99"/>
      <c r="AO16" s="372" t="s">
        <v>80</v>
      </c>
      <c r="AP16" s="373"/>
      <c r="AQ16" s="373"/>
      <c r="AR16" s="373"/>
      <c r="AS16" s="373"/>
      <c r="AT16" s="374"/>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row>
    <row r="17" spans="1:76" ht="15" customHeight="1" x14ac:dyDescent="0.25">
      <c r="A17" s="99"/>
      <c r="B17" s="324"/>
      <c r="C17" s="324"/>
      <c r="D17" s="325"/>
      <c r="E17" s="381"/>
      <c r="F17" s="382"/>
      <c r="G17" s="382"/>
      <c r="H17" s="382"/>
      <c r="I17" s="382"/>
      <c r="J17" s="83" t="str">
        <f ca="1">IF(AND('Mapa final'!$Y$16="Alta",'Mapa final'!$AA$16="Leve"),CONCATENATE("R2C",'Mapa final'!$O$16),"")</f>
        <v/>
      </c>
      <c r="K17" s="84" t="str">
        <f ca="1">IF(AND('Mapa final'!$Y$17="Alta",'Mapa final'!$AA$17="Leve"),CONCATENATE("R2C",'Mapa final'!$O$17),"")</f>
        <v/>
      </c>
      <c r="L17" s="84" t="str">
        <f ca="1">IF(AND('Mapa final'!$Y$18="Alta",'Mapa final'!$AA$18="Leve"),CONCATENATE("R2C",'Mapa final'!$O$18),"")</f>
        <v/>
      </c>
      <c r="M17" s="84" t="str">
        <f>IF(AND('Mapa final'!$Y$19="Alta",'Mapa final'!$AA$19="Leve"),CONCATENATE("R2C",'Mapa final'!$O$19),"")</f>
        <v/>
      </c>
      <c r="N17" s="84" t="str">
        <f>IF(AND('Mapa final'!$Y$20="Alta",'Mapa final'!$AA$20="Leve"),CONCATENATE("R2C",'Mapa final'!$O$20),"")</f>
        <v/>
      </c>
      <c r="O17" s="85" t="str">
        <f>IF(AND('Mapa final'!$Y$21="Alta",'Mapa final'!$AA$21="Leve"),CONCATENATE("R2C",'Mapa final'!$O$21),"")</f>
        <v/>
      </c>
      <c r="P17" s="83" t="str">
        <f ca="1">IF(AND('Mapa final'!$Y$16="Alta",'Mapa final'!$AA$16="Menor"),CONCATENATE("R2C",'Mapa final'!$O$16),"")</f>
        <v/>
      </c>
      <c r="Q17" s="84" t="str">
        <f ca="1">IF(AND('Mapa final'!$Y$17="Alta",'Mapa final'!$AA$17="Menor"),CONCATENATE("R2C",'Mapa final'!$O$17),"")</f>
        <v/>
      </c>
      <c r="R17" s="84" t="str">
        <f ca="1">IF(AND('Mapa final'!$Y$18="Alta",'Mapa final'!$AA$18="Menor"),CONCATENATE("R2C",'Mapa final'!$O$18),"")</f>
        <v/>
      </c>
      <c r="S17" s="84" t="str">
        <f>IF(AND('Mapa final'!$Y$19="Alta",'Mapa final'!$AA$19="Menor"),CONCATENATE("R2C",'Mapa final'!$O$19),"")</f>
        <v/>
      </c>
      <c r="T17" s="84" t="str">
        <f>IF(AND('Mapa final'!$Y$20="Alta",'Mapa final'!$AA$20="Menor"),CONCATENATE("R2C",'Mapa final'!$O$20),"")</f>
        <v/>
      </c>
      <c r="U17" s="85" t="str">
        <f>IF(AND('Mapa final'!$Y$21="Alta",'Mapa final'!$AA$21="Menor"),CONCATENATE("R2C",'Mapa final'!$O$21),"")</f>
        <v/>
      </c>
      <c r="V17" s="67" t="str">
        <f ca="1">IF(AND('Mapa final'!$Y$16="Alta",'Mapa final'!$AA$16="Moderado"),CONCATENATE("R2C",'Mapa final'!$O$16),"")</f>
        <v/>
      </c>
      <c r="W17" s="68" t="str">
        <f ca="1">IF(AND('Mapa final'!$Y$17="Alta",'Mapa final'!$AA$17="Moderado"),CONCATENATE("R2C",'Mapa final'!$O$17),"")</f>
        <v/>
      </c>
      <c r="X17" s="68" t="str">
        <f ca="1">IF(AND('Mapa final'!$Y$18="Alta",'Mapa final'!$AA$18="Moderado"),CONCATENATE("R2C",'Mapa final'!$O$18),"")</f>
        <v/>
      </c>
      <c r="Y17" s="68" t="str">
        <f>IF(AND('Mapa final'!$Y$19="Alta",'Mapa final'!$AA$19="Moderado"),CONCATENATE("R2C",'Mapa final'!$O$19),"")</f>
        <v/>
      </c>
      <c r="Z17" s="68" t="str">
        <f>IF(AND('Mapa final'!$Y$20="Alta",'Mapa final'!$AA$20="Moderado"),CONCATENATE("R2C",'Mapa final'!$O$20),"")</f>
        <v/>
      </c>
      <c r="AA17" s="69" t="str">
        <f>IF(AND('Mapa final'!$Y$21="Alta",'Mapa final'!$AA$21="Moderado"),CONCATENATE("R2C",'Mapa final'!$O$21),"")</f>
        <v/>
      </c>
      <c r="AB17" s="67" t="str">
        <f ca="1">IF(AND('Mapa final'!$Y$16="Alta",'Mapa final'!$AA$16="Mayor"),CONCATENATE("R2C",'Mapa final'!$O$16),"")</f>
        <v/>
      </c>
      <c r="AC17" s="68" t="str">
        <f ca="1">IF(AND('Mapa final'!$Y$17="Alta",'Mapa final'!$AA$17="Mayor"),CONCATENATE("R2C",'Mapa final'!$O$17),"")</f>
        <v/>
      </c>
      <c r="AD17" s="68" t="str">
        <f ca="1">IF(AND('Mapa final'!$Y$18="Alta",'Mapa final'!$AA$18="Mayor"),CONCATENATE("R2C",'Mapa final'!$O$18),"")</f>
        <v/>
      </c>
      <c r="AE17" s="68" t="str">
        <f>IF(AND('Mapa final'!$Y$19="Alta",'Mapa final'!$AA$19="Mayor"),CONCATENATE("R2C",'Mapa final'!$O$19),"")</f>
        <v/>
      </c>
      <c r="AF17" s="68" t="str">
        <f>IF(AND('Mapa final'!$Y$20="Alta",'Mapa final'!$AA$20="Mayor"),CONCATENATE("R2C",'Mapa final'!$O$20),"")</f>
        <v/>
      </c>
      <c r="AG17" s="69" t="str">
        <f>IF(AND('Mapa final'!$Y$21="Alta",'Mapa final'!$AA$21="Mayor"),CONCATENATE("R2C",'Mapa final'!$O$21),"")</f>
        <v/>
      </c>
      <c r="AH17" s="70" t="str">
        <f ca="1">IF(AND('Mapa final'!$Y$16="Alta",'Mapa final'!$AA$16="Catastrófico"),CONCATENATE("R2C",'Mapa final'!$O$16),"")</f>
        <v/>
      </c>
      <c r="AI17" s="71" t="str">
        <f ca="1">IF(AND('Mapa final'!$Y$17="Alta",'Mapa final'!$AA$17="Catastrófico"),CONCATENATE("R2C",'Mapa final'!$O$17),"")</f>
        <v/>
      </c>
      <c r="AJ17" s="71" t="str">
        <f ca="1">IF(AND('Mapa final'!$Y$18="Alta",'Mapa final'!$AA$18="Catastrófico"),CONCATENATE("R2C",'Mapa final'!$O$18),"")</f>
        <v/>
      </c>
      <c r="AK17" s="71" t="str">
        <f>IF(AND('Mapa final'!$Y$19="Alta",'Mapa final'!$AA$19="Catastrófico"),CONCATENATE("R2C",'Mapa final'!$O$19),"")</f>
        <v/>
      </c>
      <c r="AL17" s="71" t="str">
        <f>IF(AND('Mapa final'!$Y$20="Alta",'Mapa final'!$AA$20="Catastrófico"),CONCATENATE("R2C",'Mapa final'!$O$20),"")</f>
        <v/>
      </c>
      <c r="AM17" s="72" t="str">
        <f>IF(AND('Mapa final'!$Y$21="Alta",'Mapa final'!$AA$21="Catastrófico"),CONCATENATE("R2C",'Mapa final'!$O$21),"")</f>
        <v/>
      </c>
      <c r="AN17" s="99"/>
      <c r="AO17" s="375"/>
      <c r="AP17" s="376"/>
      <c r="AQ17" s="376"/>
      <c r="AR17" s="376"/>
      <c r="AS17" s="376"/>
      <c r="AT17" s="377"/>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row>
    <row r="18" spans="1:76" ht="15" customHeight="1" x14ac:dyDescent="0.25">
      <c r="A18" s="99"/>
      <c r="B18" s="324"/>
      <c r="C18" s="324"/>
      <c r="D18" s="325"/>
      <c r="E18" s="365"/>
      <c r="F18" s="366"/>
      <c r="G18" s="366"/>
      <c r="H18" s="366"/>
      <c r="I18" s="382"/>
      <c r="J18" s="83" t="str">
        <f ca="1">IF(AND('Mapa final'!$Y$22="Alta",'Mapa final'!$AA$22="Leve"),CONCATENATE("R3C",'Mapa final'!$O$22),"")</f>
        <v/>
      </c>
      <c r="K18" s="84" t="str">
        <f ca="1">IF(AND('Mapa final'!$Y$23="Alta",'Mapa final'!$AA$23="Leve"),CONCATENATE("R3C",'Mapa final'!$O$23),"")</f>
        <v/>
      </c>
      <c r="L18" s="84" t="str">
        <f>IF(AND('Mapa final'!$Y$24="Alta",'Mapa final'!$AA$24="Leve"),CONCATENATE("R3C",'Mapa final'!$O$24),"")</f>
        <v/>
      </c>
      <c r="M18" s="84" t="str">
        <f>IF(AND('Mapa final'!$Y$25="Alta",'Mapa final'!$AA$25="Leve"),CONCATENATE("R3C",'Mapa final'!$O$25),"")</f>
        <v/>
      </c>
      <c r="N18" s="84" t="str">
        <f>IF(AND('Mapa final'!$Y$26="Alta",'Mapa final'!$AA$26="Leve"),CONCATENATE("R3C",'Mapa final'!$O$26),"")</f>
        <v/>
      </c>
      <c r="O18" s="85" t="str">
        <f>IF(AND('Mapa final'!$Y$27="Alta",'Mapa final'!$AA$27="Leve"),CONCATENATE("R3C",'Mapa final'!$O$27),"")</f>
        <v/>
      </c>
      <c r="P18" s="83" t="str">
        <f ca="1">IF(AND('Mapa final'!$Y$22="Alta",'Mapa final'!$AA$22="Menor"),CONCATENATE("R3C",'Mapa final'!$O$22),"")</f>
        <v/>
      </c>
      <c r="Q18" s="84" t="str">
        <f ca="1">IF(AND('Mapa final'!$Y$23="Alta",'Mapa final'!$AA$23="Menor"),CONCATENATE("R3C",'Mapa final'!$O$23),"")</f>
        <v/>
      </c>
      <c r="R18" s="84" t="str">
        <f>IF(AND('Mapa final'!$Y$24="Alta",'Mapa final'!$AA$24="Menor"),CONCATENATE("R3C",'Mapa final'!$O$24),"")</f>
        <v/>
      </c>
      <c r="S18" s="84" t="str">
        <f>IF(AND('Mapa final'!$Y$25="Alta",'Mapa final'!$AA$25="Menor"),CONCATENATE("R3C",'Mapa final'!$O$25),"")</f>
        <v/>
      </c>
      <c r="T18" s="84" t="str">
        <f>IF(AND('Mapa final'!$Y$26="Alta",'Mapa final'!$AA$26="Menor"),CONCATENATE("R3C",'Mapa final'!$O$26),"")</f>
        <v/>
      </c>
      <c r="U18" s="85" t="str">
        <f>IF(AND('Mapa final'!$Y$27="Alta",'Mapa final'!$AA$27="Menor"),CONCATENATE("R3C",'Mapa final'!$O$27),"")</f>
        <v/>
      </c>
      <c r="V18" s="67" t="str">
        <f ca="1">IF(AND('Mapa final'!$Y$22="Alta",'Mapa final'!$AA$22="Moderado"),CONCATENATE("R3C",'Mapa final'!$O$22),"")</f>
        <v/>
      </c>
      <c r="W18" s="68" t="str">
        <f ca="1">IF(AND('Mapa final'!$Y$23="Alta",'Mapa final'!$AA$23="Moderado"),CONCATENATE("R3C",'Mapa final'!$O$23),"")</f>
        <v/>
      </c>
      <c r="X18" s="68" t="str">
        <f>IF(AND('Mapa final'!$Y$24="Alta",'Mapa final'!$AA$24="Moderado"),CONCATENATE("R3C",'Mapa final'!$O$24),"")</f>
        <v/>
      </c>
      <c r="Y18" s="68" t="str">
        <f>IF(AND('Mapa final'!$Y$25="Alta",'Mapa final'!$AA$25="Moderado"),CONCATENATE("R3C",'Mapa final'!$O$25),"")</f>
        <v/>
      </c>
      <c r="Z18" s="68" t="str">
        <f>IF(AND('Mapa final'!$Y$26="Alta",'Mapa final'!$AA$26="Moderado"),CONCATENATE("R3C",'Mapa final'!$O$26),"")</f>
        <v/>
      </c>
      <c r="AA18" s="69" t="str">
        <f>IF(AND('Mapa final'!$Y$27="Alta",'Mapa final'!$AA$27="Moderado"),CONCATENATE("R3C",'Mapa final'!$O$27),"")</f>
        <v/>
      </c>
      <c r="AB18" s="67" t="str">
        <f ca="1">IF(AND('Mapa final'!$Y$22="Alta",'Mapa final'!$AA$22="Mayor"),CONCATENATE("R3C",'Mapa final'!$O$22),"")</f>
        <v/>
      </c>
      <c r="AC18" s="68" t="str">
        <f ca="1">IF(AND('Mapa final'!$Y$23="Alta",'Mapa final'!$AA$23="Mayor"),CONCATENATE("R3C",'Mapa final'!$O$23),"")</f>
        <v/>
      </c>
      <c r="AD18" s="68" t="str">
        <f>IF(AND('Mapa final'!$Y$24="Alta",'Mapa final'!$AA$24="Mayor"),CONCATENATE("R3C",'Mapa final'!$O$24),"")</f>
        <v/>
      </c>
      <c r="AE18" s="68" t="str">
        <f>IF(AND('Mapa final'!$Y$25="Alta",'Mapa final'!$AA$25="Mayor"),CONCATENATE("R3C",'Mapa final'!$O$25),"")</f>
        <v/>
      </c>
      <c r="AF18" s="68" t="str">
        <f>IF(AND('Mapa final'!$Y$26="Alta",'Mapa final'!$AA$26="Mayor"),CONCATENATE("R3C",'Mapa final'!$O$26),"")</f>
        <v/>
      </c>
      <c r="AG18" s="69" t="str">
        <f>IF(AND('Mapa final'!$Y$27="Alta",'Mapa final'!$AA$27="Mayor"),CONCATENATE("R3C",'Mapa final'!$O$27),"")</f>
        <v/>
      </c>
      <c r="AH18" s="70" t="str">
        <f ca="1">IF(AND('Mapa final'!$Y$22="Alta",'Mapa final'!$AA$22="Catastrófico"),CONCATENATE("R3C",'Mapa final'!$O$22),"")</f>
        <v/>
      </c>
      <c r="AI18" s="71" t="str">
        <f ca="1">IF(AND('Mapa final'!$Y$23="Alta",'Mapa final'!$AA$23="Catastrófico"),CONCATENATE("R3C",'Mapa final'!$O$23),"")</f>
        <v/>
      </c>
      <c r="AJ18" s="71" t="str">
        <f>IF(AND('Mapa final'!$Y$24="Alta",'Mapa final'!$AA$24="Catastrófico"),CONCATENATE("R3C",'Mapa final'!$O$24),"")</f>
        <v/>
      </c>
      <c r="AK18" s="71" t="str">
        <f>IF(AND('Mapa final'!$Y$25="Alta",'Mapa final'!$AA$25="Catastrófico"),CONCATENATE("R3C",'Mapa final'!$O$25),"")</f>
        <v/>
      </c>
      <c r="AL18" s="71" t="str">
        <f>IF(AND('Mapa final'!$Y$26="Alta",'Mapa final'!$AA$26="Catastrófico"),CONCATENATE("R3C",'Mapa final'!$O$26),"")</f>
        <v/>
      </c>
      <c r="AM18" s="72" t="str">
        <f>IF(AND('Mapa final'!$Y$27="Alta",'Mapa final'!$AA$27="Catastrófico"),CONCATENATE("R3C",'Mapa final'!$O$27),"")</f>
        <v/>
      </c>
      <c r="AN18" s="99"/>
      <c r="AO18" s="375"/>
      <c r="AP18" s="376"/>
      <c r="AQ18" s="376"/>
      <c r="AR18" s="376"/>
      <c r="AS18" s="376"/>
      <c r="AT18" s="377"/>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row>
    <row r="19" spans="1:76" ht="15" customHeight="1" x14ac:dyDescent="0.25">
      <c r="A19" s="99"/>
      <c r="B19" s="324"/>
      <c r="C19" s="324"/>
      <c r="D19" s="325"/>
      <c r="E19" s="365"/>
      <c r="F19" s="366"/>
      <c r="G19" s="366"/>
      <c r="H19" s="366"/>
      <c r="I19" s="382"/>
      <c r="J19" s="83" t="str">
        <f ca="1">IF(AND('Mapa final'!$Y$28="Alta",'Mapa final'!$AA$28="Leve"),CONCATENATE("R4C",'Mapa final'!$O$28),"")</f>
        <v/>
      </c>
      <c r="K19" s="84" t="str">
        <f ca="1">IF(AND('Mapa final'!$Y$29="Alta",'Mapa final'!$AA$29="Leve"),CONCATENATE("R4C",'Mapa final'!$O$29),"")</f>
        <v/>
      </c>
      <c r="L19" s="84" t="str">
        <f>IF(AND('Mapa final'!$Y$30="Alta",'Mapa final'!$AA$30="Leve"),CONCATENATE("R4C",'Mapa final'!$O$30),"")</f>
        <v/>
      </c>
      <c r="M19" s="84" t="str">
        <f>IF(AND('Mapa final'!$Y$31="Alta",'Mapa final'!$AA$31="Leve"),CONCATENATE("R4C",'Mapa final'!$O$31),"")</f>
        <v/>
      </c>
      <c r="N19" s="84" t="str">
        <f>IF(AND('Mapa final'!$Y$32="Alta",'Mapa final'!$AA$32="Leve"),CONCATENATE("R4C",'Mapa final'!$O$32),"")</f>
        <v/>
      </c>
      <c r="O19" s="85" t="str">
        <f>IF(AND('Mapa final'!$Y$33="Alta",'Mapa final'!$AA$33="Leve"),CONCATENATE("R4C",'Mapa final'!$O$33),"")</f>
        <v/>
      </c>
      <c r="P19" s="83" t="str">
        <f ca="1">IF(AND('Mapa final'!$Y$28="Alta",'Mapa final'!$AA$28="Menor"),CONCATENATE("R4C",'Mapa final'!$O$28),"")</f>
        <v/>
      </c>
      <c r="Q19" s="84" t="str">
        <f ca="1">IF(AND('Mapa final'!$Y$29="Alta",'Mapa final'!$AA$29="Menor"),CONCATENATE("R4C",'Mapa final'!$O$29),"")</f>
        <v/>
      </c>
      <c r="R19" s="84" t="str">
        <f>IF(AND('Mapa final'!$Y$30="Alta",'Mapa final'!$AA$30="Menor"),CONCATENATE("R4C",'Mapa final'!$O$30),"")</f>
        <v/>
      </c>
      <c r="S19" s="84" t="str">
        <f>IF(AND('Mapa final'!$Y$31="Alta",'Mapa final'!$AA$31="Menor"),CONCATENATE("R4C",'Mapa final'!$O$31),"")</f>
        <v/>
      </c>
      <c r="T19" s="84" t="str">
        <f>IF(AND('Mapa final'!$Y$32="Alta",'Mapa final'!$AA$32="Menor"),CONCATENATE("R4C",'Mapa final'!$O$32),"")</f>
        <v/>
      </c>
      <c r="U19" s="85" t="str">
        <f>IF(AND('Mapa final'!$Y$33="Alta",'Mapa final'!$AA$33="Menor"),CONCATENATE("R4C",'Mapa final'!$O$33),"")</f>
        <v/>
      </c>
      <c r="V19" s="67" t="str">
        <f ca="1">IF(AND('Mapa final'!$Y$28="Alta",'Mapa final'!$AA$28="Moderado"),CONCATENATE("R4C",'Mapa final'!$O$28),"")</f>
        <v/>
      </c>
      <c r="W19" s="68" t="str">
        <f ca="1">IF(AND('Mapa final'!$Y$29="Alta",'Mapa final'!$AA$29="Moderado"),CONCATENATE("R4C",'Mapa final'!$O$29),"")</f>
        <v/>
      </c>
      <c r="X19" s="73" t="str">
        <f>IF(AND('Mapa final'!$Y$30="Alta",'Mapa final'!$AA$30="Moderado"),CONCATENATE("R4C",'Mapa final'!$O$30),"")</f>
        <v/>
      </c>
      <c r="Y19" s="73" t="str">
        <f>IF(AND('Mapa final'!$Y$31="Alta",'Mapa final'!$AA$31="Moderado"),CONCATENATE("R4C",'Mapa final'!$O$31),"")</f>
        <v/>
      </c>
      <c r="Z19" s="73" t="str">
        <f>IF(AND('Mapa final'!$Y$32="Alta",'Mapa final'!$AA$32="Moderado"),CONCATENATE("R4C",'Mapa final'!$O$32),"")</f>
        <v/>
      </c>
      <c r="AA19" s="69" t="str">
        <f>IF(AND('Mapa final'!$Y$33="Alta",'Mapa final'!$AA$33="Moderado"),CONCATENATE("R4C",'Mapa final'!$O$33),"")</f>
        <v/>
      </c>
      <c r="AB19" s="67" t="str">
        <f ca="1">IF(AND('Mapa final'!$Y$28="Alta",'Mapa final'!$AA$28="Mayor"),CONCATENATE("R4C",'Mapa final'!$O$28),"")</f>
        <v/>
      </c>
      <c r="AC19" s="68" t="str">
        <f ca="1">IF(AND('Mapa final'!$Y$29="Alta",'Mapa final'!$AA$29="Mayor"),CONCATENATE("R4C",'Mapa final'!$O$29),"")</f>
        <v/>
      </c>
      <c r="AD19" s="73" t="str">
        <f>IF(AND('Mapa final'!$Y$30="Alta",'Mapa final'!$AA$30="Mayor"),CONCATENATE("R4C",'Mapa final'!$O$30),"")</f>
        <v/>
      </c>
      <c r="AE19" s="73" t="str">
        <f>IF(AND('Mapa final'!$Y$31="Alta",'Mapa final'!$AA$31="Mayor"),CONCATENATE("R4C",'Mapa final'!$O$31),"")</f>
        <v/>
      </c>
      <c r="AF19" s="73" t="str">
        <f>IF(AND('Mapa final'!$Y$32="Alta",'Mapa final'!$AA$32="Mayor"),CONCATENATE("R4C",'Mapa final'!$O$32),"")</f>
        <v/>
      </c>
      <c r="AG19" s="69" t="str">
        <f>IF(AND('Mapa final'!$Y$33="Alta",'Mapa final'!$AA$33="Mayor"),CONCATENATE("R4C",'Mapa final'!$O$33),"")</f>
        <v/>
      </c>
      <c r="AH19" s="70" t="str">
        <f ca="1">IF(AND('Mapa final'!$Y$28="Alta",'Mapa final'!$AA$28="Catastrófico"),CONCATENATE("R4C",'Mapa final'!$O$28),"")</f>
        <v/>
      </c>
      <c r="AI19" s="71" t="str">
        <f ca="1">IF(AND('Mapa final'!$Y$29="Alta",'Mapa final'!$AA$29="Catastrófico"),CONCATENATE("R4C",'Mapa final'!$O$29),"")</f>
        <v/>
      </c>
      <c r="AJ19" s="71" t="str">
        <f>IF(AND('Mapa final'!$Y$30="Alta",'Mapa final'!$AA$30="Catastrófico"),CONCATENATE("R4C",'Mapa final'!$O$30),"")</f>
        <v/>
      </c>
      <c r="AK19" s="71" t="str">
        <f>IF(AND('Mapa final'!$Y$31="Alta",'Mapa final'!$AA$31="Catastrófico"),CONCATENATE("R4C",'Mapa final'!$O$31),"")</f>
        <v/>
      </c>
      <c r="AL19" s="71" t="str">
        <f>IF(AND('Mapa final'!$Y$32="Alta",'Mapa final'!$AA$32="Catastrófico"),CONCATENATE("R4C",'Mapa final'!$O$32),"")</f>
        <v/>
      </c>
      <c r="AM19" s="72" t="str">
        <f>IF(AND('Mapa final'!$Y$33="Alta",'Mapa final'!$AA$33="Catastrófico"),CONCATENATE("R4C",'Mapa final'!$O$33),"")</f>
        <v/>
      </c>
      <c r="AN19" s="99"/>
      <c r="AO19" s="375"/>
      <c r="AP19" s="376"/>
      <c r="AQ19" s="376"/>
      <c r="AR19" s="376"/>
      <c r="AS19" s="376"/>
      <c r="AT19" s="377"/>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row>
    <row r="20" spans="1:76" ht="15" customHeight="1" x14ac:dyDescent="0.25">
      <c r="A20" s="99"/>
      <c r="B20" s="324"/>
      <c r="C20" s="324"/>
      <c r="D20" s="325"/>
      <c r="E20" s="365"/>
      <c r="F20" s="366"/>
      <c r="G20" s="366"/>
      <c r="H20" s="366"/>
      <c r="I20" s="382"/>
      <c r="J20" s="83" t="str">
        <f ca="1">IF(AND('Mapa final'!$Y$34="Alta",'Mapa final'!$AA$34="Leve"),CONCATENATE("R5C",'Mapa final'!$O$34),"")</f>
        <v/>
      </c>
      <c r="K20" s="84" t="str">
        <f ca="1">IF(AND('Mapa final'!$Y$35="Alta",'Mapa final'!$AA$35="Leve"),CONCATENATE("R5C",'Mapa final'!$O$35),"")</f>
        <v/>
      </c>
      <c r="L20" s="84" t="str">
        <f>IF(AND('Mapa final'!$Y$36="Alta",'Mapa final'!$AA$36="Leve"),CONCATENATE("R5C",'Mapa final'!$O$36),"")</f>
        <v/>
      </c>
      <c r="M20" s="84" t="str">
        <f>IF(AND('Mapa final'!$Y$37="Alta",'Mapa final'!$AA$37="Leve"),CONCATENATE("R5C",'Mapa final'!$O$37),"")</f>
        <v/>
      </c>
      <c r="N20" s="84" t="str">
        <f>IF(AND('Mapa final'!$Y$38="Alta",'Mapa final'!$AA$38="Leve"),CONCATENATE("R5C",'Mapa final'!$O$38),"")</f>
        <v/>
      </c>
      <c r="O20" s="85" t="str">
        <f>IF(AND('Mapa final'!$Y$39="Alta",'Mapa final'!$AA$39="Leve"),CONCATENATE("R5C",'Mapa final'!$O$39),"")</f>
        <v/>
      </c>
      <c r="P20" s="83" t="str">
        <f ca="1">IF(AND('Mapa final'!$Y$34="Alta",'Mapa final'!$AA$34="Menor"),CONCATENATE("R5C",'Mapa final'!$O$34),"")</f>
        <v/>
      </c>
      <c r="Q20" s="84" t="str">
        <f ca="1">IF(AND('Mapa final'!$Y$35="Alta",'Mapa final'!$AA$35="Menor"),CONCATENATE("R5C",'Mapa final'!$O$35),"")</f>
        <v/>
      </c>
      <c r="R20" s="84" t="str">
        <f>IF(AND('Mapa final'!$Y$36="Alta",'Mapa final'!$AA$36="Menor"),CONCATENATE("R5C",'Mapa final'!$O$36),"")</f>
        <v/>
      </c>
      <c r="S20" s="84" t="str">
        <f>IF(AND('Mapa final'!$Y$37="Alta",'Mapa final'!$AA$37="Menor"),CONCATENATE("R5C",'Mapa final'!$O$37),"")</f>
        <v/>
      </c>
      <c r="T20" s="84" t="str">
        <f>IF(AND('Mapa final'!$Y$38="Alta",'Mapa final'!$AA$38="Menor"),CONCATENATE("R5C",'Mapa final'!$O$38),"")</f>
        <v/>
      </c>
      <c r="U20" s="85" t="str">
        <f>IF(AND('Mapa final'!$Y$39="Alta",'Mapa final'!$AA$39="Menor"),CONCATENATE("R5C",'Mapa final'!$O$39),"")</f>
        <v/>
      </c>
      <c r="V20" s="67" t="str">
        <f ca="1">IF(AND('Mapa final'!$Y$34="Alta",'Mapa final'!$AA$34="Moderado"),CONCATENATE("R5C",'Mapa final'!$O$34),"")</f>
        <v/>
      </c>
      <c r="W20" s="68" t="str">
        <f ca="1">IF(AND('Mapa final'!$Y$35="Alta",'Mapa final'!$AA$35="Moderado"),CONCATENATE("R5C",'Mapa final'!$O$35),"")</f>
        <v/>
      </c>
      <c r="X20" s="73" t="str">
        <f>IF(AND('Mapa final'!$Y$36="Alta",'Mapa final'!$AA$36="Moderado"),CONCATENATE("R5C",'Mapa final'!$O$36),"")</f>
        <v/>
      </c>
      <c r="Y20" s="73" t="str">
        <f>IF(AND('Mapa final'!$Y$37="Alta",'Mapa final'!$AA$37="Moderado"),CONCATENATE("R5C",'Mapa final'!$O$37),"")</f>
        <v/>
      </c>
      <c r="Z20" s="73" t="str">
        <f>IF(AND('Mapa final'!$Y$38="Alta",'Mapa final'!$AA$38="Moderado"),CONCATENATE("R5C",'Mapa final'!$O$38),"")</f>
        <v/>
      </c>
      <c r="AA20" s="69" t="str">
        <f>IF(AND('Mapa final'!$Y$39="Alta",'Mapa final'!$AA$39="Moderado"),CONCATENATE("R5C",'Mapa final'!$O$39),"")</f>
        <v/>
      </c>
      <c r="AB20" s="67" t="str">
        <f ca="1">IF(AND('Mapa final'!$Y$34="Alta",'Mapa final'!$AA$34="Mayor"),CONCATENATE("R5C",'Mapa final'!$O$34),"")</f>
        <v/>
      </c>
      <c r="AC20" s="68" t="str">
        <f ca="1">IF(AND('Mapa final'!$Y$35="Alta",'Mapa final'!$AA$35="Mayor"),CONCATENATE("R5C",'Mapa final'!$O$35),"")</f>
        <v/>
      </c>
      <c r="AD20" s="73" t="str">
        <f>IF(AND('Mapa final'!$Y$36="Alta",'Mapa final'!$AA$36="Mayor"),CONCATENATE("R5C",'Mapa final'!$O$36),"")</f>
        <v/>
      </c>
      <c r="AE20" s="73" t="str">
        <f>IF(AND('Mapa final'!$Y$37="Alta",'Mapa final'!$AA$37="Mayor"),CONCATENATE("R5C",'Mapa final'!$O$37),"")</f>
        <v/>
      </c>
      <c r="AF20" s="73" t="str">
        <f>IF(AND('Mapa final'!$Y$38="Alta",'Mapa final'!$AA$38="Mayor"),CONCATENATE("R5C",'Mapa final'!$O$38),"")</f>
        <v/>
      </c>
      <c r="AG20" s="69" t="str">
        <f>IF(AND('Mapa final'!$Y$39="Alta",'Mapa final'!$AA$39="Mayor"),CONCATENATE("R5C",'Mapa final'!$O$39),"")</f>
        <v/>
      </c>
      <c r="AH20" s="70" t="str">
        <f ca="1">IF(AND('Mapa final'!$Y$34="Alta",'Mapa final'!$AA$34="Catastrófico"),CONCATENATE("R5C",'Mapa final'!$O$34),"")</f>
        <v/>
      </c>
      <c r="AI20" s="71" t="str">
        <f ca="1">IF(AND('Mapa final'!$Y$35="Alta",'Mapa final'!$AA$35="Catastrófico"),CONCATENATE("R5C",'Mapa final'!$O$35),"")</f>
        <v/>
      </c>
      <c r="AJ20" s="71" t="str">
        <f>IF(AND('Mapa final'!$Y$36="Alta",'Mapa final'!$AA$36="Catastrófico"),CONCATENATE("R5C",'Mapa final'!$O$36),"")</f>
        <v/>
      </c>
      <c r="AK20" s="71" t="str">
        <f>IF(AND('Mapa final'!$Y$37="Alta",'Mapa final'!$AA$37="Catastrófico"),CONCATENATE("R5C",'Mapa final'!$O$37),"")</f>
        <v/>
      </c>
      <c r="AL20" s="71" t="str">
        <f>IF(AND('Mapa final'!$Y$38="Alta",'Mapa final'!$AA$38="Catastrófico"),CONCATENATE("R5C",'Mapa final'!$O$38),"")</f>
        <v/>
      </c>
      <c r="AM20" s="72" t="str">
        <f>IF(AND('Mapa final'!$Y$39="Alta",'Mapa final'!$AA$39="Catastrófico"),CONCATENATE("R5C",'Mapa final'!$O$39),"")</f>
        <v/>
      </c>
      <c r="AN20" s="99"/>
      <c r="AO20" s="375"/>
      <c r="AP20" s="376"/>
      <c r="AQ20" s="376"/>
      <c r="AR20" s="376"/>
      <c r="AS20" s="376"/>
      <c r="AT20" s="377"/>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row>
    <row r="21" spans="1:76" ht="15" customHeight="1" x14ac:dyDescent="0.25">
      <c r="A21" s="99"/>
      <c r="B21" s="324"/>
      <c r="C21" s="324"/>
      <c r="D21" s="325"/>
      <c r="E21" s="365"/>
      <c r="F21" s="366"/>
      <c r="G21" s="366"/>
      <c r="H21" s="366"/>
      <c r="I21" s="382"/>
      <c r="J21" s="83" t="str">
        <f ca="1">IF(AND('Mapa final'!$Y$40="Alta",'Mapa final'!$AA$40="Leve"),CONCATENATE("R6C",'Mapa final'!$O$40),"")</f>
        <v/>
      </c>
      <c r="K21" s="84" t="str">
        <f>IF(AND('Mapa final'!$Y$41="Alta",'Mapa final'!$AA$41="Leve"),CONCATENATE("R6C",'Mapa final'!$O$41),"")</f>
        <v/>
      </c>
      <c r="L21" s="84" t="str">
        <f>IF(AND('Mapa final'!$Y$42="Alta",'Mapa final'!$AA$42="Leve"),CONCATENATE("R6C",'Mapa final'!$O$42),"")</f>
        <v/>
      </c>
      <c r="M21" s="84" t="str">
        <f>IF(AND('Mapa final'!$Y$43="Alta",'Mapa final'!$AA$43="Leve"),CONCATENATE("R6C",'Mapa final'!$O$43),"")</f>
        <v/>
      </c>
      <c r="N21" s="84" t="str">
        <f>IF(AND('Mapa final'!$Y$44="Alta",'Mapa final'!$AA$44="Leve"),CONCATENATE("R6C",'Mapa final'!$O$44),"")</f>
        <v/>
      </c>
      <c r="O21" s="85" t="str">
        <f>IF(AND('Mapa final'!$Y$45="Alta",'Mapa final'!$AA$45="Leve"),CONCATENATE("R6C",'Mapa final'!$O$45),"")</f>
        <v/>
      </c>
      <c r="P21" s="83" t="str">
        <f ca="1">IF(AND('Mapa final'!$Y$40="Alta",'Mapa final'!$AA$40="Menor"),CONCATENATE("R6C",'Mapa final'!$O$40),"")</f>
        <v/>
      </c>
      <c r="Q21" s="84" t="str">
        <f>IF(AND('Mapa final'!$Y$41="Alta",'Mapa final'!$AA$41="Menor"),CONCATENATE("R6C",'Mapa final'!$O$41),"")</f>
        <v/>
      </c>
      <c r="R21" s="84" t="str">
        <f>IF(AND('Mapa final'!$Y$42="Alta",'Mapa final'!$AA$42="Menor"),CONCATENATE("R6C",'Mapa final'!$O$42),"")</f>
        <v/>
      </c>
      <c r="S21" s="84" t="str">
        <f>IF(AND('Mapa final'!$Y$43="Alta",'Mapa final'!$AA$43="Menor"),CONCATENATE("R6C",'Mapa final'!$O$43),"")</f>
        <v/>
      </c>
      <c r="T21" s="84" t="str">
        <f>IF(AND('Mapa final'!$Y$44="Alta",'Mapa final'!$AA$44="Menor"),CONCATENATE("R6C",'Mapa final'!$O$44),"")</f>
        <v/>
      </c>
      <c r="U21" s="85" t="str">
        <f>IF(AND('Mapa final'!$Y$45="Alta",'Mapa final'!$AA$45="Menor"),CONCATENATE("R6C",'Mapa final'!$O$45),"")</f>
        <v/>
      </c>
      <c r="V21" s="67" t="str">
        <f ca="1">IF(AND('Mapa final'!$Y$40="Alta",'Mapa final'!$AA$40="Moderado"),CONCATENATE("R6C",'Mapa final'!$O$40),"")</f>
        <v/>
      </c>
      <c r="W21" s="68" t="str">
        <f>IF(AND('Mapa final'!$Y$41="Alta",'Mapa final'!$AA$41="Moderado"),CONCATENATE("R6C",'Mapa final'!$O$41),"")</f>
        <v/>
      </c>
      <c r="X21" s="73" t="str">
        <f>IF(AND('Mapa final'!$Y$42="Alta",'Mapa final'!$AA$42="Moderado"),CONCATENATE("R6C",'Mapa final'!$O$42),"")</f>
        <v/>
      </c>
      <c r="Y21" s="73" t="str">
        <f>IF(AND('Mapa final'!$Y$43="Alta",'Mapa final'!$AA$43="Moderado"),CONCATENATE("R6C",'Mapa final'!$O$43),"")</f>
        <v/>
      </c>
      <c r="Z21" s="73" t="str">
        <f>IF(AND('Mapa final'!$Y$44="Alta",'Mapa final'!$AA$44="Moderado"),CONCATENATE("R6C",'Mapa final'!$O$44),"")</f>
        <v/>
      </c>
      <c r="AA21" s="69" t="str">
        <f>IF(AND('Mapa final'!$Y$45="Alta",'Mapa final'!$AA$45="Moderado"),CONCATENATE("R6C",'Mapa final'!$O$45),"")</f>
        <v/>
      </c>
      <c r="AB21" s="67" t="str">
        <f ca="1">IF(AND('Mapa final'!$Y$40="Alta",'Mapa final'!$AA$40="Mayor"),CONCATENATE("R6C",'Mapa final'!$O$40),"")</f>
        <v/>
      </c>
      <c r="AC21" s="68" t="str">
        <f>IF(AND('Mapa final'!$Y$41="Alta",'Mapa final'!$AA$41="Mayor"),CONCATENATE("R6C",'Mapa final'!$O$41),"")</f>
        <v/>
      </c>
      <c r="AD21" s="73" t="str">
        <f>IF(AND('Mapa final'!$Y$42="Alta",'Mapa final'!$AA$42="Mayor"),CONCATENATE("R6C",'Mapa final'!$O$42),"")</f>
        <v/>
      </c>
      <c r="AE21" s="73" t="str">
        <f>IF(AND('Mapa final'!$Y$43="Alta",'Mapa final'!$AA$43="Mayor"),CONCATENATE("R6C",'Mapa final'!$O$43),"")</f>
        <v/>
      </c>
      <c r="AF21" s="73" t="str">
        <f>IF(AND('Mapa final'!$Y$44="Alta",'Mapa final'!$AA$44="Mayor"),CONCATENATE("R6C",'Mapa final'!$O$44),"")</f>
        <v/>
      </c>
      <c r="AG21" s="69" t="str">
        <f>IF(AND('Mapa final'!$Y$45="Alta",'Mapa final'!$AA$45="Mayor"),CONCATENATE("R6C",'Mapa final'!$O$45),"")</f>
        <v/>
      </c>
      <c r="AH21" s="70" t="str">
        <f ca="1">IF(AND('Mapa final'!$Y$40="Alta",'Mapa final'!$AA$40="Catastrófico"),CONCATENATE("R6C",'Mapa final'!$O$40),"")</f>
        <v/>
      </c>
      <c r="AI21" s="71" t="str">
        <f>IF(AND('Mapa final'!$Y$41="Alta",'Mapa final'!$AA$41="Catastrófico"),CONCATENATE("R6C",'Mapa final'!$O$41),"")</f>
        <v/>
      </c>
      <c r="AJ21" s="71" t="str">
        <f>IF(AND('Mapa final'!$Y$42="Alta",'Mapa final'!$AA$42="Catastrófico"),CONCATENATE("R6C",'Mapa final'!$O$42),"")</f>
        <v/>
      </c>
      <c r="AK21" s="71" t="str">
        <f>IF(AND('Mapa final'!$Y$43="Alta",'Mapa final'!$AA$43="Catastrófico"),CONCATENATE("R6C",'Mapa final'!$O$43),"")</f>
        <v/>
      </c>
      <c r="AL21" s="71" t="str">
        <f>IF(AND('Mapa final'!$Y$44="Alta",'Mapa final'!$AA$44="Catastrófico"),CONCATENATE("R6C",'Mapa final'!$O$44),"")</f>
        <v/>
      </c>
      <c r="AM21" s="72" t="str">
        <f>IF(AND('Mapa final'!$Y$45="Alta",'Mapa final'!$AA$45="Catastrófico"),CONCATENATE("R6C",'Mapa final'!$O$45),"")</f>
        <v/>
      </c>
      <c r="AN21" s="99"/>
      <c r="AO21" s="375"/>
      <c r="AP21" s="376"/>
      <c r="AQ21" s="376"/>
      <c r="AR21" s="376"/>
      <c r="AS21" s="376"/>
      <c r="AT21" s="377"/>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row>
    <row r="22" spans="1:76" ht="15" customHeight="1" x14ac:dyDescent="0.25">
      <c r="A22" s="99"/>
      <c r="B22" s="324"/>
      <c r="C22" s="324"/>
      <c r="D22" s="325"/>
      <c r="E22" s="365"/>
      <c r="F22" s="366"/>
      <c r="G22" s="366"/>
      <c r="H22" s="366"/>
      <c r="I22" s="382"/>
      <c r="J22" s="83" t="str">
        <f ca="1">IF(AND('Mapa final'!$Y$46="Alta",'Mapa final'!$AA$46="Leve"),CONCATENATE("R7C",'Mapa final'!$O$46),"")</f>
        <v/>
      </c>
      <c r="K22" s="84" t="str">
        <f ca="1">IF(AND('Mapa final'!$Y$47="Alta",'Mapa final'!$AA$47="Leve"),CONCATENATE("R7C",'Mapa final'!$O$47),"")</f>
        <v/>
      </c>
      <c r="L22" s="84" t="str">
        <f>IF(AND('Mapa final'!$Y$48="Alta",'Mapa final'!$AA$48="Leve"),CONCATENATE("R7C",'Mapa final'!$O$48),"")</f>
        <v/>
      </c>
      <c r="M22" s="84" t="str">
        <f>IF(AND('Mapa final'!$Y$49="Alta",'Mapa final'!$AA$49="Leve"),CONCATENATE("R7C",'Mapa final'!$O$49),"")</f>
        <v/>
      </c>
      <c r="N22" s="84" t="str">
        <f>IF(AND('Mapa final'!$Y$50="Alta",'Mapa final'!$AA$50="Leve"),CONCATENATE("R7C",'Mapa final'!$O$50),"")</f>
        <v/>
      </c>
      <c r="O22" s="85" t="str">
        <f>IF(AND('Mapa final'!$Y$51="Alta",'Mapa final'!$AA$51="Leve"),CONCATENATE("R7C",'Mapa final'!$O$51),"")</f>
        <v/>
      </c>
      <c r="P22" s="83" t="str">
        <f ca="1">IF(AND('Mapa final'!$Y$46="Alta",'Mapa final'!$AA$46="Menor"),CONCATENATE("R7C",'Mapa final'!$O$46),"")</f>
        <v/>
      </c>
      <c r="Q22" s="84" t="str">
        <f ca="1">IF(AND('Mapa final'!$Y$47="Alta",'Mapa final'!$AA$47="Menor"),CONCATENATE("R7C",'Mapa final'!$O$47),"")</f>
        <v/>
      </c>
      <c r="R22" s="84" t="str">
        <f>IF(AND('Mapa final'!$Y$48="Alta",'Mapa final'!$AA$48="Menor"),CONCATENATE("R7C",'Mapa final'!$O$48),"")</f>
        <v/>
      </c>
      <c r="S22" s="84" t="str">
        <f>IF(AND('Mapa final'!$Y$49="Alta",'Mapa final'!$AA$49="Menor"),CONCATENATE("R7C",'Mapa final'!$O$49),"")</f>
        <v/>
      </c>
      <c r="T22" s="84" t="str">
        <f>IF(AND('Mapa final'!$Y$50="Alta",'Mapa final'!$AA$50="Menor"),CONCATENATE("R7C",'Mapa final'!$O$50),"")</f>
        <v/>
      </c>
      <c r="U22" s="85" t="str">
        <f>IF(AND('Mapa final'!$Y$51="Alta",'Mapa final'!$AA$51="Menor"),CONCATENATE("R7C",'Mapa final'!$O$51),"")</f>
        <v/>
      </c>
      <c r="V22" s="67" t="str">
        <f ca="1">IF(AND('Mapa final'!$Y$46="Alta",'Mapa final'!$AA$46="Moderado"),CONCATENATE("R7C",'Mapa final'!$O$46),"")</f>
        <v/>
      </c>
      <c r="W22" s="68" t="str">
        <f ca="1">IF(AND('Mapa final'!$Y$47="Alta",'Mapa final'!$AA$47="Moderado"),CONCATENATE("R7C",'Mapa final'!$O$47),"")</f>
        <v/>
      </c>
      <c r="X22" s="73" t="str">
        <f>IF(AND('Mapa final'!$Y$48="Alta",'Mapa final'!$AA$48="Moderado"),CONCATENATE("R7C",'Mapa final'!$O$48),"")</f>
        <v/>
      </c>
      <c r="Y22" s="73" t="str">
        <f>IF(AND('Mapa final'!$Y$49="Alta",'Mapa final'!$AA$49="Moderado"),CONCATENATE("R7C",'Mapa final'!$O$49),"")</f>
        <v/>
      </c>
      <c r="Z22" s="73" t="str">
        <f>IF(AND('Mapa final'!$Y$50="Alta",'Mapa final'!$AA$50="Moderado"),CONCATENATE("R7C",'Mapa final'!$O$50),"")</f>
        <v/>
      </c>
      <c r="AA22" s="69" t="str">
        <f>IF(AND('Mapa final'!$Y$51="Alta",'Mapa final'!$AA$51="Moderado"),CONCATENATE("R7C",'Mapa final'!$O$51),"")</f>
        <v/>
      </c>
      <c r="AB22" s="67" t="str">
        <f ca="1">IF(AND('Mapa final'!$Y$46="Alta",'Mapa final'!$AA$46="Mayor"),CONCATENATE("R7C",'Mapa final'!$O$46),"")</f>
        <v/>
      </c>
      <c r="AC22" s="68" t="str">
        <f ca="1">IF(AND('Mapa final'!$Y$47="Alta",'Mapa final'!$AA$47="Mayor"),CONCATENATE("R7C",'Mapa final'!$O$47),"")</f>
        <v/>
      </c>
      <c r="AD22" s="73" t="str">
        <f>IF(AND('Mapa final'!$Y$48="Alta",'Mapa final'!$AA$48="Mayor"),CONCATENATE("R7C",'Mapa final'!$O$48),"")</f>
        <v/>
      </c>
      <c r="AE22" s="73" t="str">
        <f>IF(AND('Mapa final'!$Y$49="Alta",'Mapa final'!$AA$49="Mayor"),CONCATENATE("R7C",'Mapa final'!$O$49),"")</f>
        <v/>
      </c>
      <c r="AF22" s="73" t="str">
        <f>IF(AND('Mapa final'!$Y$50="Alta",'Mapa final'!$AA$50="Mayor"),CONCATENATE("R7C",'Mapa final'!$O$50),"")</f>
        <v/>
      </c>
      <c r="AG22" s="69" t="str">
        <f>IF(AND('Mapa final'!$Y$51="Alta",'Mapa final'!$AA$51="Mayor"),CONCATENATE("R7C",'Mapa final'!$O$51),"")</f>
        <v/>
      </c>
      <c r="AH22" s="70" t="str">
        <f ca="1">IF(AND('Mapa final'!$Y$46="Alta",'Mapa final'!$AA$46="Catastrófico"),CONCATENATE("R7C",'Mapa final'!$O$46),"")</f>
        <v/>
      </c>
      <c r="AI22" s="71" t="str">
        <f ca="1">IF(AND('Mapa final'!$Y$47="Alta",'Mapa final'!$AA$47="Catastrófico"),CONCATENATE("R7C",'Mapa final'!$O$47),"")</f>
        <v/>
      </c>
      <c r="AJ22" s="71" t="str">
        <f>IF(AND('Mapa final'!$Y$48="Alta",'Mapa final'!$AA$48="Catastrófico"),CONCATENATE("R7C",'Mapa final'!$O$48),"")</f>
        <v/>
      </c>
      <c r="AK22" s="71" t="str">
        <f>IF(AND('Mapa final'!$Y$49="Alta",'Mapa final'!$AA$49="Catastrófico"),CONCATENATE("R7C",'Mapa final'!$O$49),"")</f>
        <v/>
      </c>
      <c r="AL22" s="71" t="str">
        <f>IF(AND('Mapa final'!$Y$50="Alta",'Mapa final'!$AA$50="Catastrófico"),CONCATENATE("R7C",'Mapa final'!$O$50),"")</f>
        <v/>
      </c>
      <c r="AM22" s="72" t="str">
        <f>IF(AND('Mapa final'!$Y$51="Alta",'Mapa final'!$AA$51="Catastrófico"),CONCATENATE("R7C",'Mapa final'!$O$51),"")</f>
        <v/>
      </c>
      <c r="AN22" s="99"/>
      <c r="AO22" s="375"/>
      <c r="AP22" s="376"/>
      <c r="AQ22" s="376"/>
      <c r="AR22" s="376"/>
      <c r="AS22" s="376"/>
      <c r="AT22" s="377"/>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row>
    <row r="23" spans="1:76" ht="15" customHeight="1" x14ac:dyDescent="0.25">
      <c r="A23" s="99"/>
      <c r="B23" s="324"/>
      <c r="C23" s="324"/>
      <c r="D23" s="325"/>
      <c r="E23" s="365"/>
      <c r="F23" s="366"/>
      <c r="G23" s="366"/>
      <c r="H23" s="366"/>
      <c r="I23" s="382"/>
      <c r="J23" s="83" t="str">
        <f>IF(AND('Mapa final'!$Y$52="Alta",'Mapa final'!$AA$52="Leve"),CONCATENATE("R8C",'Mapa final'!$O$52),"")</f>
        <v/>
      </c>
      <c r="K23" s="84" t="str">
        <f>IF(AND('Mapa final'!$Y$53="Alta",'Mapa final'!$AA$53="Leve"),CONCATENATE("R8C",'Mapa final'!$O$53),"")</f>
        <v/>
      </c>
      <c r="L23" s="84" t="str">
        <f>IF(AND('Mapa final'!$Y$54="Alta",'Mapa final'!$AA$54="Leve"),CONCATENATE("R8C",'Mapa final'!$O$54),"")</f>
        <v/>
      </c>
      <c r="M23" s="84" t="str">
        <f>IF(AND('Mapa final'!$Y$55="Alta",'Mapa final'!$AA$55="Leve"),CONCATENATE("R8C",'Mapa final'!$O$55),"")</f>
        <v/>
      </c>
      <c r="N23" s="84" t="str">
        <f>IF(AND('Mapa final'!$Y$56="Alta",'Mapa final'!$AA$56="Leve"),CONCATENATE("R8C",'Mapa final'!$O$56),"")</f>
        <v/>
      </c>
      <c r="O23" s="85" t="str">
        <f>IF(AND('Mapa final'!$Y$57="Alta",'Mapa final'!$AA$57="Leve"),CONCATENATE("R8C",'Mapa final'!$O$57),"")</f>
        <v/>
      </c>
      <c r="P23" s="83" t="str">
        <f>IF(AND('Mapa final'!$Y$52="Alta",'Mapa final'!$AA$52="Menor"),CONCATENATE("R8C",'Mapa final'!$O$52),"")</f>
        <v/>
      </c>
      <c r="Q23" s="84" t="str">
        <f>IF(AND('Mapa final'!$Y$53="Alta",'Mapa final'!$AA$53="Menor"),CONCATENATE("R8C",'Mapa final'!$O$53),"")</f>
        <v/>
      </c>
      <c r="R23" s="84" t="str">
        <f>IF(AND('Mapa final'!$Y$54="Alta",'Mapa final'!$AA$54="Menor"),CONCATENATE("R8C",'Mapa final'!$O$54),"")</f>
        <v/>
      </c>
      <c r="S23" s="84" t="str">
        <f>IF(AND('Mapa final'!$Y$55="Alta",'Mapa final'!$AA$55="Menor"),CONCATENATE("R8C",'Mapa final'!$O$55),"")</f>
        <v/>
      </c>
      <c r="T23" s="84" t="str">
        <f>IF(AND('Mapa final'!$Y$56="Alta",'Mapa final'!$AA$56="Menor"),CONCATENATE("R8C",'Mapa final'!$O$56),"")</f>
        <v/>
      </c>
      <c r="U23" s="85" t="str">
        <f>IF(AND('Mapa final'!$Y$57="Alta",'Mapa final'!$AA$57="Menor"),CONCATENATE("R8C",'Mapa final'!$O$57),"")</f>
        <v/>
      </c>
      <c r="V23" s="67" t="str">
        <f>IF(AND('Mapa final'!$Y$52="Alta",'Mapa final'!$AA$52="Moderado"),CONCATENATE("R8C",'Mapa final'!$O$52),"")</f>
        <v/>
      </c>
      <c r="W23" s="68" t="str">
        <f>IF(AND('Mapa final'!$Y$53="Alta",'Mapa final'!$AA$53="Moderado"),CONCATENATE("R8C",'Mapa final'!$O$53),"")</f>
        <v/>
      </c>
      <c r="X23" s="73" t="str">
        <f>IF(AND('Mapa final'!$Y$54="Alta",'Mapa final'!$AA$54="Moderado"),CONCATENATE("R8C",'Mapa final'!$O$54),"")</f>
        <v/>
      </c>
      <c r="Y23" s="73" t="str">
        <f>IF(AND('Mapa final'!$Y$55="Alta",'Mapa final'!$AA$55="Moderado"),CONCATENATE("R8C",'Mapa final'!$O$55),"")</f>
        <v/>
      </c>
      <c r="Z23" s="73" t="str">
        <f>IF(AND('Mapa final'!$Y$56="Alta",'Mapa final'!$AA$56="Moderado"),CONCATENATE("R8C",'Mapa final'!$O$56),"")</f>
        <v/>
      </c>
      <c r="AA23" s="69" t="str">
        <f>IF(AND('Mapa final'!$Y$57="Alta",'Mapa final'!$AA$57="Moderado"),CONCATENATE("R8C",'Mapa final'!$O$57),"")</f>
        <v/>
      </c>
      <c r="AB23" s="67" t="str">
        <f>IF(AND('Mapa final'!$Y$52="Alta",'Mapa final'!$AA$52="Mayor"),CONCATENATE("R8C",'Mapa final'!$O$52),"")</f>
        <v/>
      </c>
      <c r="AC23" s="68" t="str">
        <f>IF(AND('Mapa final'!$Y$53="Alta",'Mapa final'!$AA$53="Mayor"),CONCATENATE("R8C",'Mapa final'!$O$53),"")</f>
        <v/>
      </c>
      <c r="AD23" s="73" t="str">
        <f>IF(AND('Mapa final'!$Y$54="Alta",'Mapa final'!$AA$54="Mayor"),CONCATENATE("R8C",'Mapa final'!$O$54),"")</f>
        <v/>
      </c>
      <c r="AE23" s="73" t="str">
        <f>IF(AND('Mapa final'!$Y$55="Alta",'Mapa final'!$AA$55="Mayor"),CONCATENATE("R8C",'Mapa final'!$O$55),"")</f>
        <v/>
      </c>
      <c r="AF23" s="73" t="str">
        <f>IF(AND('Mapa final'!$Y$56="Alta",'Mapa final'!$AA$56="Mayor"),CONCATENATE("R8C",'Mapa final'!$O$56),"")</f>
        <v/>
      </c>
      <c r="AG23" s="69" t="str">
        <f>IF(AND('Mapa final'!$Y$57="Alta",'Mapa final'!$AA$57="Mayor"),CONCATENATE("R8C",'Mapa final'!$O$57),"")</f>
        <v/>
      </c>
      <c r="AH23" s="70" t="str">
        <f>IF(AND('Mapa final'!$Y$52="Alta",'Mapa final'!$AA$52="Catastrófico"),CONCATENATE("R8C",'Mapa final'!$O$52),"")</f>
        <v/>
      </c>
      <c r="AI23" s="71" t="str">
        <f>IF(AND('Mapa final'!$Y$53="Alta",'Mapa final'!$AA$53="Catastrófico"),CONCATENATE("R8C",'Mapa final'!$O$53),"")</f>
        <v/>
      </c>
      <c r="AJ23" s="71" t="str">
        <f>IF(AND('Mapa final'!$Y$54="Alta",'Mapa final'!$AA$54="Catastrófico"),CONCATENATE("R8C",'Mapa final'!$O$54),"")</f>
        <v/>
      </c>
      <c r="AK23" s="71" t="str">
        <f>IF(AND('Mapa final'!$Y$55="Alta",'Mapa final'!$AA$55="Catastrófico"),CONCATENATE("R8C",'Mapa final'!$O$55),"")</f>
        <v/>
      </c>
      <c r="AL23" s="71" t="str">
        <f>IF(AND('Mapa final'!$Y$56="Alta",'Mapa final'!$AA$56="Catastrófico"),CONCATENATE("R8C",'Mapa final'!$O$56),"")</f>
        <v/>
      </c>
      <c r="AM23" s="72" t="str">
        <f>IF(AND('Mapa final'!$Y$57="Alta",'Mapa final'!$AA$57="Catastrófico"),CONCATENATE("R8C",'Mapa final'!$O$57),"")</f>
        <v/>
      </c>
      <c r="AN23" s="99"/>
      <c r="AO23" s="375"/>
      <c r="AP23" s="376"/>
      <c r="AQ23" s="376"/>
      <c r="AR23" s="376"/>
      <c r="AS23" s="376"/>
      <c r="AT23" s="377"/>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row>
    <row r="24" spans="1:76" ht="15" customHeight="1" x14ac:dyDescent="0.25">
      <c r="A24" s="99"/>
      <c r="B24" s="324"/>
      <c r="C24" s="324"/>
      <c r="D24" s="325"/>
      <c r="E24" s="365"/>
      <c r="F24" s="366"/>
      <c r="G24" s="366"/>
      <c r="H24" s="366"/>
      <c r="I24" s="382"/>
      <c r="J24" s="83" t="str">
        <f>IF(AND('Mapa final'!$Y$58="Alta",'Mapa final'!$AA$58="Leve"),CONCATENATE("R9C",'Mapa final'!$O$58),"")</f>
        <v/>
      </c>
      <c r="K24" s="84" t="str">
        <f>IF(AND('Mapa final'!$Y$59="Alta",'Mapa final'!$AA$59="Leve"),CONCATENATE("R9C",'Mapa final'!$O$59),"")</f>
        <v/>
      </c>
      <c r="L24" s="84" t="str">
        <f>IF(AND('Mapa final'!$Y$60="Alta",'Mapa final'!$AA$60="Leve"),CONCATENATE("R9C",'Mapa final'!$O$60),"")</f>
        <v/>
      </c>
      <c r="M24" s="84" t="str">
        <f>IF(AND('Mapa final'!$Y$61="Alta",'Mapa final'!$AA$61="Leve"),CONCATENATE("R9C",'Mapa final'!$O$61),"")</f>
        <v/>
      </c>
      <c r="N24" s="84" t="str">
        <f>IF(AND('Mapa final'!$Y$62="Alta",'Mapa final'!$AA$62="Leve"),CONCATENATE("R9C",'Mapa final'!$O$62),"")</f>
        <v/>
      </c>
      <c r="O24" s="85" t="str">
        <f>IF(AND('Mapa final'!$Y$63="Alta",'Mapa final'!$AA$63="Leve"),CONCATENATE("R9C",'Mapa final'!$O$63),"")</f>
        <v/>
      </c>
      <c r="P24" s="83" t="str">
        <f>IF(AND('Mapa final'!$Y$58="Alta",'Mapa final'!$AA$58="Menor"),CONCATENATE("R9C",'Mapa final'!$O$58),"")</f>
        <v/>
      </c>
      <c r="Q24" s="84" t="str">
        <f>IF(AND('Mapa final'!$Y$59="Alta",'Mapa final'!$AA$59="Menor"),CONCATENATE("R9C",'Mapa final'!$O$59),"")</f>
        <v/>
      </c>
      <c r="R24" s="84" t="str">
        <f>IF(AND('Mapa final'!$Y$60="Alta",'Mapa final'!$AA$60="Menor"),CONCATENATE("R9C",'Mapa final'!$O$60),"")</f>
        <v/>
      </c>
      <c r="S24" s="84" t="str">
        <f>IF(AND('Mapa final'!$Y$61="Alta",'Mapa final'!$AA$61="Menor"),CONCATENATE("R9C",'Mapa final'!$O$61),"")</f>
        <v/>
      </c>
      <c r="T24" s="84" t="str">
        <f>IF(AND('Mapa final'!$Y$62="Alta",'Mapa final'!$AA$62="Menor"),CONCATENATE("R9C",'Mapa final'!$O$62),"")</f>
        <v/>
      </c>
      <c r="U24" s="85" t="str">
        <f>IF(AND('Mapa final'!$Y$63="Alta",'Mapa final'!$AA$63="Menor"),CONCATENATE("R9C",'Mapa final'!$O$63),"")</f>
        <v/>
      </c>
      <c r="V24" s="67" t="str">
        <f>IF(AND('Mapa final'!$Y$58="Alta",'Mapa final'!$AA$58="Moderado"),CONCATENATE("R9C",'Mapa final'!$O$58),"")</f>
        <v/>
      </c>
      <c r="W24" s="68" t="str">
        <f>IF(AND('Mapa final'!$Y$59="Alta",'Mapa final'!$AA$59="Moderado"),CONCATENATE("R9C",'Mapa final'!$O$59),"")</f>
        <v/>
      </c>
      <c r="X24" s="73" t="str">
        <f>IF(AND('Mapa final'!$Y$60="Alta",'Mapa final'!$AA$60="Moderado"),CONCATENATE("R9C",'Mapa final'!$O$60),"")</f>
        <v/>
      </c>
      <c r="Y24" s="73" t="str">
        <f>IF(AND('Mapa final'!$Y$61="Alta",'Mapa final'!$AA$61="Moderado"),CONCATENATE("R9C",'Mapa final'!$O$61),"")</f>
        <v/>
      </c>
      <c r="Z24" s="73" t="str">
        <f>IF(AND('Mapa final'!$Y$62="Alta",'Mapa final'!$AA$62="Moderado"),CONCATENATE("R9C",'Mapa final'!$O$62),"")</f>
        <v/>
      </c>
      <c r="AA24" s="69" t="str">
        <f>IF(AND('Mapa final'!$Y$63="Alta",'Mapa final'!$AA$63="Moderado"),CONCATENATE("R9C",'Mapa final'!$O$63),"")</f>
        <v/>
      </c>
      <c r="AB24" s="67" t="str">
        <f>IF(AND('Mapa final'!$Y$58="Alta",'Mapa final'!$AA$58="Mayor"),CONCATENATE("R9C",'Mapa final'!$O$58),"")</f>
        <v/>
      </c>
      <c r="AC24" s="68" t="str">
        <f>IF(AND('Mapa final'!$Y$59="Alta",'Mapa final'!$AA$59="Mayor"),CONCATENATE("R9C",'Mapa final'!$O$59),"")</f>
        <v/>
      </c>
      <c r="AD24" s="73" t="str">
        <f>IF(AND('Mapa final'!$Y$60="Alta",'Mapa final'!$AA$60="Mayor"),CONCATENATE("R9C",'Mapa final'!$O$60),"")</f>
        <v/>
      </c>
      <c r="AE24" s="73" t="str">
        <f>IF(AND('Mapa final'!$Y$61="Alta",'Mapa final'!$AA$61="Mayor"),CONCATENATE("R9C",'Mapa final'!$O$61),"")</f>
        <v/>
      </c>
      <c r="AF24" s="73" t="str">
        <f>IF(AND('Mapa final'!$Y$62="Alta",'Mapa final'!$AA$62="Mayor"),CONCATENATE("R9C",'Mapa final'!$O$62),"")</f>
        <v/>
      </c>
      <c r="AG24" s="69" t="str">
        <f>IF(AND('Mapa final'!$Y$63="Alta",'Mapa final'!$AA$63="Mayor"),CONCATENATE("R9C",'Mapa final'!$O$63),"")</f>
        <v/>
      </c>
      <c r="AH24" s="70" t="str">
        <f>IF(AND('Mapa final'!$Y$58="Alta",'Mapa final'!$AA$58="Catastrófico"),CONCATENATE("R9C",'Mapa final'!$O$58),"")</f>
        <v/>
      </c>
      <c r="AI24" s="71" t="str">
        <f>IF(AND('Mapa final'!$Y$59="Alta",'Mapa final'!$AA$59="Catastrófico"),CONCATENATE("R9C",'Mapa final'!$O$59),"")</f>
        <v/>
      </c>
      <c r="AJ24" s="71" t="str">
        <f>IF(AND('Mapa final'!$Y$60="Alta",'Mapa final'!$AA$60="Catastrófico"),CONCATENATE("R9C",'Mapa final'!$O$60),"")</f>
        <v/>
      </c>
      <c r="AK24" s="71" t="str">
        <f>IF(AND('Mapa final'!$Y$61="Alta",'Mapa final'!$AA$61="Catastrófico"),CONCATENATE("R9C",'Mapa final'!$O$61),"")</f>
        <v/>
      </c>
      <c r="AL24" s="71" t="str">
        <f>IF(AND('Mapa final'!$Y$62="Alta",'Mapa final'!$AA$62="Catastrófico"),CONCATENATE("R9C",'Mapa final'!$O$62),"")</f>
        <v/>
      </c>
      <c r="AM24" s="72" t="str">
        <f>IF(AND('Mapa final'!$Y$63="Alta",'Mapa final'!$AA$63="Catastrófico"),CONCATENATE("R9C",'Mapa final'!$O$63),"")</f>
        <v/>
      </c>
      <c r="AN24" s="99"/>
      <c r="AO24" s="375"/>
      <c r="AP24" s="376"/>
      <c r="AQ24" s="376"/>
      <c r="AR24" s="376"/>
      <c r="AS24" s="376"/>
      <c r="AT24" s="377"/>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row>
    <row r="25" spans="1:76" ht="15.75" customHeight="1" thickBot="1" x14ac:dyDescent="0.3">
      <c r="A25" s="99"/>
      <c r="B25" s="324"/>
      <c r="C25" s="324"/>
      <c r="D25" s="325"/>
      <c r="E25" s="368"/>
      <c r="F25" s="369"/>
      <c r="G25" s="369"/>
      <c r="H25" s="369"/>
      <c r="I25" s="369"/>
      <c r="J25" s="86" t="str">
        <f>IF(AND('Mapa final'!$Y$64="Alta",'Mapa final'!$AA$64="Leve"),CONCATENATE("R10C",'Mapa final'!$O$64),"")</f>
        <v/>
      </c>
      <c r="K25" s="87" t="str">
        <f>IF(AND('Mapa final'!$Y$65="Alta",'Mapa final'!$AA$65="Leve"),CONCATENATE("R10C",'Mapa final'!$O$65),"")</f>
        <v/>
      </c>
      <c r="L25" s="87" t="str">
        <f>IF(AND('Mapa final'!$Y$66="Alta",'Mapa final'!$AA$66="Leve"),CONCATENATE("R10C",'Mapa final'!$O$66),"")</f>
        <v/>
      </c>
      <c r="M25" s="87" t="str">
        <f>IF(AND('Mapa final'!$Y$67="Alta",'Mapa final'!$AA$67="Leve"),CONCATENATE("R10C",'Mapa final'!$O$67),"")</f>
        <v/>
      </c>
      <c r="N25" s="87" t="str">
        <f>IF(AND('Mapa final'!$Y$68="Alta",'Mapa final'!$AA$68="Leve"),CONCATENATE("R10C",'Mapa final'!$O$68),"")</f>
        <v/>
      </c>
      <c r="O25" s="88" t="str">
        <f>IF(AND('Mapa final'!$Y$69="Alta",'Mapa final'!$AA$69="Leve"),CONCATENATE("R10C",'Mapa final'!$O$69),"")</f>
        <v/>
      </c>
      <c r="P25" s="86" t="str">
        <f>IF(AND('Mapa final'!$Y$64="Alta",'Mapa final'!$AA$64="Menor"),CONCATENATE("R10C",'Mapa final'!$O$64),"")</f>
        <v/>
      </c>
      <c r="Q25" s="87" t="str">
        <f>IF(AND('Mapa final'!$Y$65="Alta",'Mapa final'!$AA$65="Menor"),CONCATENATE("R10C",'Mapa final'!$O$65),"")</f>
        <v/>
      </c>
      <c r="R25" s="87" t="str">
        <f>IF(AND('Mapa final'!$Y$66="Alta",'Mapa final'!$AA$66="Menor"),CONCATENATE("R10C",'Mapa final'!$O$66),"")</f>
        <v/>
      </c>
      <c r="S25" s="87" t="str">
        <f>IF(AND('Mapa final'!$Y$67="Alta",'Mapa final'!$AA$67="Menor"),CONCATENATE("R10C",'Mapa final'!$O$67),"")</f>
        <v/>
      </c>
      <c r="T25" s="87" t="str">
        <f>IF(AND('Mapa final'!$Y$68="Alta",'Mapa final'!$AA$68="Menor"),CONCATENATE("R10C",'Mapa final'!$O$68),"")</f>
        <v/>
      </c>
      <c r="U25" s="88" t="str">
        <f>IF(AND('Mapa final'!$Y$69="Alta",'Mapa final'!$AA$69="Menor"),CONCATENATE("R10C",'Mapa final'!$O$69),"")</f>
        <v/>
      </c>
      <c r="V25" s="74" t="str">
        <f>IF(AND('Mapa final'!$Y$64="Alta",'Mapa final'!$AA$64="Moderado"),CONCATENATE("R10C",'Mapa final'!$O$64),"")</f>
        <v/>
      </c>
      <c r="W25" s="75" t="str">
        <f>IF(AND('Mapa final'!$Y$65="Alta",'Mapa final'!$AA$65="Moderado"),CONCATENATE("R10C",'Mapa final'!$O$65),"")</f>
        <v/>
      </c>
      <c r="X25" s="75" t="str">
        <f>IF(AND('Mapa final'!$Y$66="Alta",'Mapa final'!$AA$66="Moderado"),CONCATENATE("R10C",'Mapa final'!$O$66),"")</f>
        <v/>
      </c>
      <c r="Y25" s="75" t="str">
        <f>IF(AND('Mapa final'!$Y$67="Alta",'Mapa final'!$AA$67="Moderado"),CONCATENATE("R10C",'Mapa final'!$O$67),"")</f>
        <v/>
      </c>
      <c r="Z25" s="75" t="str">
        <f>IF(AND('Mapa final'!$Y$68="Alta",'Mapa final'!$AA$68="Moderado"),CONCATENATE("R10C",'Mapa final'!$O$68),"")</f>
        <v/>
      </c>
      <c r="AA25" s="76" t="str">
        <f>IF(AND('Mapa final'!$Y$69="Alta",'Mapa final'!$AA$69="Moderado"),CONCATENATE("R10C",'Mapa final'!$O$69),"")</f>
        <v/>
      </c>
      <c r="AB25" s="74" t="str">
        <f>IF(AND('Mapa final'!$Y$64="Alta",'Mapa final'!$AA$64="Mayor"),CONCATENATE("R10C",'Mapa final'!$O$64),"")</f>
        <v/>
      </c>
      <c r="AC25" s="75" t="str">
        <f>IF(AND('Mapa final'!$Y$65="Alta",'Mapa final'!$AA$65="Mayor"),CONCATENATE("R10C",'Mapa final'!$O$65),"")</f>
        <v/>
      </c>
      <c r="AD25" s="75" t="str">
        <f>IF(AND('Mapa final'!$Y$66="Alta",'Mapa final'!$AA$66="Mayor"),CONCATENATE("R10C",'Mapa final'!$O$66),"")</f>
        <v/>
      </c>
      <c r="AE25" s="75" t="str">
        <f>IF(AND('Mapa final'!$Y$67="Alta",'Mapa final'!$AA$67="Mayor"),CONCATENATE("R10C",'Mapa final'!$O$67),"")</f>
        <v/>
      </c>
      <c r="AF25" s="75" t="str">
        <f>IF(AND('Mapa final'!$Y$68="Alta",'Mapa final'!$AA$68="Mayor"),CONCATENATE("R10C",'Mapa final'!$O$68),"")</f>
        <v/>
      </c>
      <c r="AG25" s="76" t="str">
        <f>IF(AND('Mapa final'!$Y$69="Alta",'Mapa final'!$AA$69="Mayor"),CONCATENATE("R10C",'Mapa final'!$O$69),"")</f>
        <v/>
      </c>
      <c r="AH25" s="77" t="str">
        <f>IF(AND('Mapa final'!$Y$64="Alta",'Mapa final'!$AA$64="Catastrófico"),CONCATENATE("R10C",'Mapa final'!$O$64),"")</f>
        <v/>
      </c>
      <c r="AI25" s="78" t="str">
        <f>IF(AND('Mapa final'!$Y$65="Alta",'Mapa final'!$AA$65="Catastrófico"),CONCATENATE("R10C",'Mapa final'!$O$65),"")</f>
        <v/>
      </c>
      <c r="AJ25" s="78" t="str">
        <f>IF(AND('Mapa final'!$Y$66="Alta",'Mapa final'!$AA$66="Catastrófico"),CONCATENATE("R10C",'Mapa final'!$O$66),"")</f>
        <v/>
      </c>
      <c r="AK25" s="78" t="str">
        <f>IF(AND('Mapa final'!$Y$67="Alta",'Mapa final'!$AA$67="Catastrófico"),CONCATENATE("R10C",'Mapa final'!$O$67),"")</f>
        <v/>
      </c>
      <c r="AL25" s="78" t="str">
        <f>IF(AND('Mapa final'!$Y$68="Alta",'Mapa final'!$AA$68="Catastrófico"),CONCATENATE("R10C",'Mapa final'!$O$68),"")</f>
        <v/>
      </c>
      <c r="AM25" s="79" t="str">
        <f>IF(AND('Mapa final'!$Y$69="Alta",'Mapa final'!$AA$69="Catastrófico"),CONCATENATE("R10C",'Mapa final'!$O$69),"")</f>
        <v/>
      </c>
      <c r="AN25" s="99"/>
      <c r="AO25" s="378"/>
      <c r="AP25" s="379"/>
      <c r="AQ25" s="379"/>
      <c r="AR25" s="379"/>
      <c r="AS25" s="379"/>
      <c r="AT25" s="380"/>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row>
    <row r="26" spans="1:76" ht="15" customHeight="1" x14ac:dyDescent="0.25">
      <c r="A26" s="99"/>
      <c r="B26" s="324"/>
      <c r="C26" s="324"/>
      <c r="D26" s="325"/>
      <c r="E26" s="362" t="s">
        <v>117</v>
      </c>
      <c r="F26" s="363"/>
      <c r="G26" s="363"/>
      <c r="H26" s="363"/>
      <c r="I26" s="364"/>
      <c r="J26" s="80" t="str">
        <f ca="1">IF(AND('Mapa final'!$Y$10="Media",'Mapa final'!$AA$10="Leve"),CONCATENATE("R1C",'Mapa final'!$O$10),"")</f>
        <v/>
      </c>
      <c r="K26" s="81" t="str">
        <f ca="1">IF(AND('Mapa final'!$Y$11="Media",'Mapa final'!$AA$11="Leve"),CONCATENATE("R1C",'Mapa final'!$O$11),"")</f>
        <v/>
      </c>
      <c r="L26" s="81" t="str">
        <f ca="1">IF(AND('Mapa final'!$Y$12="Media",'Mapa final'!$AA$12="Leve"),CONCATENATE("R1C",'Mapa final'!$O$12),"")</f>
        <v/>
      </c>
      <c r="M26" s="81" t="str">
        <f>IF(AND('Mapa final'!$Y$13="Media",'Mapa final'!$AA$13="Leve"),CONCATENATE("R1C",'Mapa final'!$O$13),"")</f>
        <v/>
      </c>
      <c r="N26" s="81" t="str">
        <f>IF(AND('Mapa final'!$Y$14="Media",'Mapa final'!$AA$14="Leve"),CONCATENATE("R1C",'Mapa final'!$O$14),"")</f>
        <v/>
      </c>
      <c r="O26" s="82" t="str">
        <f>IF(AND('Mapa final'!$Y$15="Media",'Mapa final'!$AA$15="Leve"),CONCATENATE("R1C",'Mapa final'!$O$15),"")</f>
        <v/>
      </c>
      <c r="P26" s="80" t="str">
        <f ca="1">IF(AND('Mapa final'!$Y$10="Media",'Mapa final'!$AA$10="Menor"),CONCATENATE("R1C",'Mapa final'!$O$10),"")</f>
        <v/>
      </c>
      <c r="Q26" s="81" t="str">
        <f ca="1">IF(AND('Mapa final'!$Y$11="Media",'Mapa final'!$AA$11="Menor"),CONCATENATE("R1C",'Mapa final'!$O$11),"")</f>
        <v/>
      </c>
      <c r="R26" s="81" t="str">
        <f ca="1">IF(AND('Mapa final'!$Y$12="Media",'Mapa final'!$AA$12="Menor"),CONCATENATE("R1C",'Mapa final'!$O$12),"")</f>
        <v/>
      </c>
      <c r="S26" s="81" t="str">
        <f>IF(AND('Mapa final'!$Y$13="Media",'Mapa final'!$AA$13="Menor"),CONCATENATE("R1C",'Mapa final'!$O$13),"")</f>
        <v/>
      </c>
      <c r="T26" s="81" t="str">
        <f>IF(AND('Mapa final'!$Y$14="Media",'Mapa final'!$AA$14="Menor"),CONCATENATE("R1C",'Mapa final'!$O$14),"")</f>
        <v/>
      </c>
      <c r="U26" s="82" t="str">
        <f>IF(AND('Mapa final'!$Y$15="Media",'Mapa final'!$AA$15="Menor"),CONCATENATE("R1C",'Mapa final'!$O$15),"")</f>
        <v/>
      </c>
      <c r="V26" s="80" t="str">
        <f ca="1">IF(AND('Mapa final'!$Y$10="Media",'Mapa final'!$AA$10="Moderado"),CONCATENATE("R1C",'Mapa final'!$O$10),"")</f>
        <v/>
      </c>
      <c r="W26" s="81" t="str">
        <f ca="1">IF(AND('Mapa final'!$Y$11="Media",'Mapa final'!$AA$11="Moderado"),CONCATENATE("R1C",'Mapa final'!$O$11),"")</f>
        <v/>
      </c>
      <c r="X26" s="81" t="str">
        <f ca="1">IF(AND('Mapa final'!$Y$12="Media",'Mapa final'!$AA$12="Moderado"),CONCATENATE("R1C",'Mapa final'!$O$12),"")</f>
        <v/>
      </c>
      <c r="Y26" s="81" t="str">
        <f>IF(AND('Mapa final'!$Y$13="Media",'Mapa final'!$AA$13="Moderado"),CONCATENATE("R1C",'Mapa final'!$O$13),"")</f>
        <v/>
      </c>
      <c r="Z26" s="81" t="str">
        <f>IF(AND('Mapa final'!$Y$14="Media",'Mapa final'!$AA$14="Moderado"),CONCATENATE("R1C",'Mapa final'!$O$14),"")</f>
        <v/>
      </c>
      <c r="AA26" s="82" t="str">
        <f>IF(AND('Mapa final'!$Y$15="Media",'Mapa final'!$AA$15="Moderado"),CONCATENATE("R1C",'Mapa final'!$O$15),"")</f>
        <v/>
      </c>
      <c r="AB26" s="61" t="str">
        <f ca="1">IF(AND('Mapa final'!$Y$10="Media",'Mapa final'!$AA$10="Mayor"),CONCATENATE("R1C",'Mapa final'!$O$10),"")</f>
        <v>R1C1</v>
      </c>
      <c r="AC26" s="62" t="str">
        <f ca="1">IF(AND('Mapa final'!$Y$11="Media",'Mapa final'!$AA$11="Mayor"),CONCATENATE("R1C",'Mapa final'!$O$11),"")</f>
        <v/>
      </c>
      <c r="AD26" s="62" t="str">
        <f ca="1">IF(AND('Mapa final'!$Y$12="Media",'Mapa final'!$AA$12="Mayor"),CONCATENATE("R1C",'Mapa final'!$O$12),"")</f>
        <v/>
      </c>
      <c r="AE26" s="62" t="str">
        <f>IF(AND('Mapa final'!$Y$13="Media",'Mapa final'!$AA$13="Mayor"),CONCATENATE("R1C",'Mapa final'!$O$13),"")</f>
        <v/>
      </c>
      <c r="AF26" s="62" t="str">
        <f>IF(AND('Mapa final'!$Y$14="Media",'Mapa final'!$AA$14="Mayor"),CONCATENATE("R1C",'Mapa final'!$O$14),"")</f>
        <v/>
      </c>
      <c r="AG26" s="63" t="str">
        <f>IF(AND('Mapa final'!$Y$15="Media",'Mapa final'!$AA$15="Mayor"),CONCATENATE("R1C",'Mapa final'!$O$15),"")</f>
        <v/>
      </c>
      <c r="AH26" s="64" t="str">
        <f ca="1">IF(AND('Mapa final'!$Y$10="Media",'Mapa final'!$AA$10="Catastrófico"),CONCATENATE("R1C",'Mapa final'!$O$10),"")</f>
        <v/>
      </c>
      <c r="AI26" s="65" t="str">
        <f ca="1">IF(AND('Mapa final'!$Y$11="Media",'Mapa final'!$AA$11="Catastrófico"),CONCATENATE("R1C",'Mapa final'!$O$11),"")</f>
        <v/>
      </c>
      <c r="AJ26" s="65" t="str">
        <f ca="1">IF(AND('Mapa final'!$Y$12="Media",'Mapa final'!$AA$12="Catastrófico"),CONCATENATE("R1C",'Mapa final'!$O$12),"")</f>
        <v/>
      </c>
      <c r="AK26" s="65" t="str">
        <f>IF(AND('Mapa final'!$Y$13="Media",'Mapa final'!$AA$13="Catastrófico"),CONCATENATE("R1C",'Mapa final'!$O$13),"")</f>
        <v/>
      </c>
      <c r="AL26" s="65" t="str">
        <f>IF(AND('Mapa final'!$Y$14="Media",'Mapa final'!$AA$14="Catastrófico"),CONCATENATE("R1C",'Mapa final'!$O$14),"")</f>
        <v/>
      </c>
      <c r="AM26" s="66" t="str">
        <f>IF(AND('Mapa final'!$Y$15="Media",'Mapa final'!$AA$15="Catastrófico"),CONCATENATE("R1C",'Mapa final'!$O$15),"")</f>
        <v/>
      </c>
      <c r="AN26" s="99"/>
      <c r="AO26" s="403" t="s">
        <v>81</v>
      </c>
      <c r="AP26" s="404"/>
      <c r="AQ26" s="404"/>
      <c r="AR26" s="404"/>
      <c r="AS26" s="404"/>
      <c r="AT26" s="405"/>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row>
    <row r="27" spans="1:76" ht="15" customHeight="1" x14ac:dyDescent="0.25">
      <c r="A27" s="99"/>
      <c r="B27" s="324"/>
      <c r="C27" s="324"/>
      <c r="D27" s="325"/>
      <c r="E27" s="381"/>
      <c r="F27" s="382"/>
      <c r="G27" s="382"/>
      <c r="H27" s="382"/>
      <c r="I27" s="367"/>
      <c r="J27" s="83" t="str">
        <f ca="1">IF(AND('Mapa final'!$Y$16="Media",'Mapa final'!$AA$16="Leve"),CONCATENATE("R2C",'Mapa final'!$O$16),"")</f>
        <v>R2C1</v>
      </c>
      <c r="K27" s="84" t="str">
        <f ca="1">IF(AND('Mapa final'!$Y$17="Media",'Mapa final'!$AA$17="Leve"),CONCATENATE("R2C",'Mapa final'!$O$17),"")</f>
        <v/>
      </c>
      <c r="L27" s="84" t="str">
        <f ca="1">IF(AND('Mapa final'!$Y$18="Media",'Mapa final'!$AA$18="Leve"),CONCATENATE("R2C",'Mapa final'!$O$18),"")</f>
        <v/>
      </c>
      <c r="M27" s="84" t="str">
        <f>IF(AND('Mapa final'!$Y$19="Media",'Mapa final'!$AA$19="Leve"),CONCATENATE("R2C",'Mapa final'!$O$19),"")</f>
        <v/>
      </c>
      <c r="N27" s="84" t="str">
        <f>IF(AND('Mapa final'!$Y$20="Media",'Mapa final'!$AA$20="Leve"),CONCATENATE("R2C",'Mapa final'!$O$20),"")</f>
        <v/>
      </c>
      <c r="O27" s="85" t="str">
        <f>IF(AND('Mapa final'!$Y$21="Media",'Mapa final'!$AA$21="Leve"),CONCATENATE("R2C",'Mapa final'!$O$21),"")</f>
        <v/>
      </c>
      <c r="P27" s="83" t="str">
        <f ca="1">IF(AND('Mapa final'!$Y$16="Media",'Mapa final'!$AA$16="Menor"),CONCATENATE("R2C",'Mapa final'!$O$16),"")</f>
        <v/>
      </c>
      <c r="Q27" s="84" t="str">
        <f ca="1">IF(AND('Mapa final'!$Y$17="Media",'Mapa final'!$AA$17="Menor"),CONCATENATE("R2C",'Mapa final'!$O$17),"")</f>
        <v/>
      </c>
      <c r="R27" s="84" t="str">
        <f ca="1">IF(AND('Mapa final'!$Y$18="Media",'Mapa final'!$AA$18="Menor"),CONCATENATE("R2C",'Mapa final'!$O$18),"")</f>
        <v/>
      </c>
      <c r="S27" s="84" t="str">
        <f>IF(AND('Mapa final'!$Y$19="Media",'Mapa final'!$AA$19="Menor"),CONCATENATE("R2C",'Mapa final'!$O$19),"")</f>
        <v/>
      </c>
      <c r="T27" s="84" t="str">
        <f>IF(AND('Mapa final'!$Y$20="Media",'Mapa final'!$AA$20="Menor"),CONCATENATE("R2C",'Mapa final'!$O$20),"")</f>
        <v/>
      </c>
      <c r="U27" s="85" t="str">
        <f>IF(AND('Mapa final'!$Y$21="Media",'Mapa final'!$AA$21="Menor"),CONCATENATE("R2C",'Mapa final'!$O$21),"")</f>
        <v/>
      </c>
      <c r="V27" s="83" t="str">
        <f ca="1">IF(AND('Mapa final'!$Y$16="Media",'Mapa final'!$AA$16="Moderado"),CONCATENATE("R2C",'Mapa final'!$O$16),"")</f>
        <v/>
      </c>
      <c r="W27" s="84" t="str">
        <f ca="1">IF(AND('Mapa final'!$Y$17="Media",'Mapa final'!$AA$17="Moderado"),CONCATENATE("R2C",'Mapa final'!$O$17),"")</f>
        <v/>
      </c>
      <c r="X27" s="84" t="str">
        <f ca="1">IF(AND('Mapa final'!$Y$18="Media",'Mapa final'!$AA$18="Moderado"),CONCATENATE("R2C",'Mapa final'!$O$18),"")</f>
        <v/>
      </c>
      <c r="Y27" s="84" t="str">
        <f>IF(AND('Mapa final'!$Y$19="Media",'Mapa final'!$AA$19="Moderado"),CONCATENATE("R2C",'Mapa final'!$O$19),"")</f>
        <v/>
      </c>
      <c r="Z27" s="84" t="str">
        <f>IF(AND('Mapa final'!$Y$20="Media",'Mapa final'!$AA$20="Moderado"),CONCATENATE("R2C",'Mapa final'!$O$20),"")</f>
        <v/>
      </c>
      <c r="AA27" s="85" t="str">
        <f>IF(AND('Mapa final'!$Y$21="Media",'Mapa final'!$AA$21="Moderado"),CONCATENATE("R2C",'Mapa final'!$O$21),"")</f>
        <v/>
      </c>
      <c r="AB27" s="67" t="str">
        <f ca="1">IF(AND('Mapa final'!$Y$16="Media",'Mapa final'!$AA$16="Mayor"),CONCATENATE("R2C",'Mapa final'!$O$16),"")</f>
        <v/>
      </c>
      <c r="AC27" s="68" t="str">
        <f ca="1">IF(AND('Mapa final'!$Y$17="Media",'Mapa final'!$AA$17="Mayor"),CONCATENATE("R2C",'Mapa final'!$O$17),"")</f>
        <v>R2C2</v>
      </c>
      <c r="AD27" s="68" t="str">
        <f ca="1">IF(AND('Mapa final'!$Y$18="Media",'Mapa final'!$AA$18="Mayor"),CONCATENATE("R2C",'Mapa final'!$O$18),"")</f>
        <v/>
      </c>
      <c r="AE27" s="68" t="str">
        <f>IF(AND('Mapa final'!$Y$19="Media",'Mapa final'!$AA$19="Mayor"),CONCATENATE("R2C",'Mapa final'!$O$19),"")</f>
        <v/>
      </c>
      <c r="AF27" s="68" t="str">
        <f>IF(AND('Mapa final'!$Y$20="Media",'Mapa final'!$AA$20="Mayor"),CONCATENATE("R2C",'Mapa final'!$O$20),"")</f>
        <v/>
      </c>
      <c r="AG27" s="69" t="str">
        <f>IF(AND('Mapa final'!$Y$21="Media",'Mapa final'!$AA$21="Mayor"),CONCATENATE("R2C",'Mapa final'!$O$21),"")</f>
        <v/>
      </c>
      <c r="AH27" s="70" t="str">
        <f ca="1">IF(AND('Mapa final'!$Y$16="Media",'Mapa final'!$AA$16="Catastrófico"),CONCATENATE("R2C",'Mapa final'!$O$16),"")</f>
        <v/>
      </c>
      <c r="AI27" s="71" t="str">
        <f ca="1">IF(AND('Mapa final'!$Y$17="Media",'Mapa final'!$AA$17="Catastrófico"),CONCATENATE("R2C",'Mapa final'!$O$17),"")</f>
        <v/>
      </c>
      <c r="AJ27" s="71" t="str">
        <f ca="1">IF(AND('Mapa final'!$Y$18="Media",'Mapa final'!$AA$18="Catastrófico"),CONCATENATE("R2C",'Mapa final'!$O$18),"")</f>
        <v/>
      </c>
      <c r="AK27" s="71" t="str">
        <f>IF(AND('Mapa final'!$Y$19="Media",'Mapa final'!$AA$19="Catastrófico"),CONCATENATE("R2C",'Mapa final'!$O$19),"")</f>
        <v/>
      </c>
      <c r="AL27" s="71" t="str">
        <f>IF(AND('Mapa final'!$Y$20="Media",'Mapa final'!$AA$20="Catastrófico"),CONCATENATE("R2C",'Mapa final'!$O$20),"")</f>
        <v/>
      </c>
      <c r="AM27" s="72" t="str">
        <f>IF(AND('Mapa final'!$Y$21="Media",'Mapa final'!$AA$21="Catastrófico"),CONCATENATE("R2C",'Mapa final'!$O$21),"")</f>
        <v/>
      </c>
      <c r="AN27" s="99"/>
      <c r="AO27" s="406"/>
      <c r="AP27" s="407"/>
      <c r="AQ27" s="407"/>
      <c r="AR27" s="407"/>
      <c r="AS27" s="407"/>
      <c r="AT27" s="408"/>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row>
    <row r="28" spans="1:76" ht="15" customHeight="1" x14ac:dyDescent="0.25">
      <c r="A28" s="99"/>
      <c r="B28" s="324"/>
      <c r="C28" s="324"/>
      <c r="D28" s="325"/>
      <c r="E28" s="365"/>
      <c r="F28" s="366"/>
      <c r="G28" s="366"/>
      <c r="H28" s="366"/>
      <c r="I28" s="367"/>
      <c r="J28" s="83" t="str">
        <f ca="1">IF(AND('Mapa final'!$Y$22="Media",'Mapa final'!$AA$22="Leve"),CONCATENATE("R3C",'Mapa final'!$O$22),"")</f>
        <v/>
      </c>
      <c r="K28" s="84" t="str">
        <f ca="1">IF(AND('Mapa final'!$Y$23="Media",'Mapa final'!$AA$23="Leve"),CONCATENATE("R3C",'Mapa final'!$O$23),"")</f>
        <v/>
      </c>
      <c r="L28" s="84" t="str">
        <f>IF(AND('Mapa final'!$Y$24="Media",'Mapa final'!$AA$24="Leve"),CONCATENATE("R3C",'Mapa final'!$O$24),"")</f>
        <v/>
      </c>
      <c r="M28" s="84" t="str">
        <f>IF(AND('Mapa final'!$Y$25="Media",'Mapa final'!$AA$25="Leve"),CONCATENATE("R3C",'Mapa final'!$O$25),"")</f>
        <v/>
      </c>
      <c r="N28" s="84" t="str">
        <f>IF(AND('Mapa final'!$Y$26="Media",'Mapa final'!$AA$26="Leve"),CONCATENATE("R3C",'Mapa final'!$O$26),"")</f>
        <v/>
      </c>
      <c r="O28" s="85" t="str">
        <f>IF(AND('Mapa final'!$Y$27="Media",'Mapa final'!$AA$27="Leve"),CONCATENATE("R3C",'Mapa final'!$O$27),"")</f>
        <v/>
      </c>
      <c r="P28" s="83" t="str">
        <f ca="1">IF(AND('Mapa final'!$Y$22="Media",'Mapa final'!$AA$22="Menor"),CONCATENATE("R3C",'Mapa final'!$O$22),"")</f>
        <v/>
      </c>
      <c r="Q28" s="84" t="str">
        <f ca="1">IF(AND('Mapa final'!$Y$23="Media",'Mapa final'!$AA$23="Menor"),CONCATENATE("R3C",'Mapa final'!$O$23),"")</f>
        <v/>
      </c>
      <c r="R28" s="84" t="str">
        <f>IF(AND('Mapa final'!$Y$24="Media",'Mapa final'!$AA$24="Menor"),CONCATENATE("R3C",'Mapa final'!$O$24),"")</f>
        <v/>
      </c>
      <c r="S28" s="84" t="str">
        <f>IF(AND('Mapa final'!$Y$25="Media",'Mapa final'!$AA$25="Menor"),CONCATENATE("R3C",'Mapa final'!$O$25),"")</f>
        <v/>
      </c>
      <c r="T28" s="84" t="str">
        <f>IF(AND('Mapa final'!$Y$26="Media",'Mapa final'!$AA$26="Menor"),CONCATENATE("R3C",'Mapa final'!$O$26),"")</f>
        <v/>
      </c>
      <c r="U28" s="85" t="str">
        <f>IF(AND('Mapa final'!$Y$27="Media",'Mapa final'!$AA$27="Menor"),CONCATENATE("R3C",'Mapa final'!$O$27),"")</f>
        <v/>
      </c>
      <c r="V28" s="83" t="str">
        <f ca="1">IF(AND('Mapa final'!$Y$22="Media",'Mapa final'!$AA$22="Moderado"),CONCATENATE("R3C",'Mapa final'!$O$22),"")</f>
        <v/>
      </c>
      <c r="W28" s="84" t="str">
        <f ca="1">IF(AND('Mapa final'!$Y$23="Media",'Mapa final'!$AA$23="Moderado"),CONCATENATE("R3C",'Mapa final'!$O$23),"")</f>
        <v/>
      </c>
      <c r="X28" s="84" t="str">
        <f>IF(AND('Mapa final'!$Y$24="Media",'Mapa final'!$AA$24="Moderado"),CONCATENATE("R3C",'Mapa final'!$O$24),"")</f>
        <v/>
      </c>
      <c r="Y28" s="84" t="str">
        <f>IF(AND('Mapa final'!$Y$25="Media",'Mapa final'!$AA$25="Moderado"),CONCATENATE("R3C",'Mapa final'!$O$25),"")</f>
        <v/>
      </c>
      <c r="Z28" s="84" t="str">
        <f>IF(AND('Mapa final'!$Y$26="Media",'Mapa final'!$AA$26="Moderado"),CONCATENATE("R3C",'Mapa final'!$O$26),"")</f>
        <v/>
      </c>
      <c r="AA28" s="85" t="str">
        <f>IF(AND('Mapa final'!$Y$27="Media",'Mapa final'!$AA$27="Moderado"),CONCATENATE("R3C",'Mapa final'!$O$27),"")</f>
        <v/>
      </c>
      <c r="AB28" s="67" t="str">
        <f ca="1">IF(AND('Mapa final'!$Y$22="Media",'Mapa final'!$AA$22="Mayor"),CONCATENATE("R3C",'Mapa final'!$O$22),"")</f>
        <v>R3C1</v>
      </c>
      <c r="AC28" s="68" t="str">
        <f ca="1">IF(AND('Mapa final'!$Y$23="Media",'Mapa final'!$AA$23="Mayor"),CONCATENATE("R3C",'Mapa final'!$O$23),"")</f>
        <v/>
      </c>
      <c r="AD28" s="68" t="str">
        <f>IF(AND('Mapa final'!$Y$24="Media",'Mapa final'!$AA$24="Mayor"),CONCATENATE("R3C",'Mapa final'!$O$24),"")</f>
        <v/>
      </c>
      <c r="AE28" s="68" t="str">
        <f>IF(AND('Mapa final'!$Y$25="Media",'Mapa final'!$AA$25="Mayor"),CONCATENATE("R3C",'Mapa final'!$O$25),"")</f>
        <v/>
      </c>
      <c r="AF28" s="68" t="str">
        <f>IF(AND('Mapa final'!$Y$26="Media",'Mapa final'!$AA$26="Mayor"),CONCATENATE("R3C",'Mapa final'!$O$26),"")</f>
        <v/>
      </c>
      <c r="AG28" s="69" t="str">
        <f>IF(AND('Mapa final'!$Y$27="Media",'Mapa final'!$AA$27="Mayor"),CONCATENATE("R3C",'Mapa final'!$O$27),"")</f>
        <v/>
      </c>
      <c r="AH28" s="70" t="str">
        <f ca="1">IF(AND('Mapa final'!$Y$22="Media",'Mapa final'!$AA$22="Catastrófico"),CONCATENATE("R3C",'Mapa final'!$O$22),"")</f>
        <v/>
      </c>
      <c r="AI28" s="71" t="str">
        <f ca="1">IF(AND('Mapa final'!$Y$23="Media",'Mapa final'!$AA$23="Catastrófico"),CONCATENATE("R3C",'Mapa final'!$O$23),"")</f>
        <v/>
      </c>
      <c r="AJ28" s="71" t="str">
        <f>IF(AND('Mapa final'!$Y$24="Media",'Mapa final'!$AA$24="Catastrófico"),CONCATENATE("R3C",'Mapa final'!$O$24),"")</f>
        <v/>
      </c>
      <c r="AK28" s="71" t="str">
        <f>IF(AND('Mapa final'!$Y$25="Media",'Mapa final'!$AA$25="Catastrófico"),CONCATENATE("R3C",'Mapa final'!$O$25),"")</f>
        <v/>
      </c>
      <c r="AL28" s="71" t="str">
        <f>IF(AND('Mapa final'!$Y$26="Media",'Mapa final'!$AA$26="Catastrófico"),CONCATENATE("R3C",'Mapa final'!$O$26),"")</f>
        <v/>
      </c>
      <c r="AM28" s="72" t="str">
        <f>IF(AND('Mapa final'!$Y$27="Media",'Mapa final'!$AA$27="Catastrófico"),CONCATENATE("R3C",'Mapa final'!$O$27),"")</f>
        <v/>
      </c>
      <c r="AN28" s="99"/>
      <c r="AO28" s="406"/>
      <c r="AP28" s="407"/>
      <c r="AQ28" s="407"/>
      <c r="AR28" s="407"/>
      <c r="AS28" s="407"/>
      <c r="AT28" s="408"/>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row>
    <row r="29" spans="1:76" ht="15" customHeight="1" x14ac:dyDescent="0.25">
      <c r="A29" s="99"/>
      <c r="B29" s="324"/>
      <c r="C29" s="324"/>
      <c r="D29" s="325"/>
      <c r="E29" s="365"/>
      <c r="F29" s="366"/>
      <c r="G29" s="366"/>
      <c r="H29" s="366"/>
      <c r="I29" s="367"/>
      <c r="J29" s="83" t="str">
        <f ca="1">IF(AND('Mapa final'!$Y$28="Media",'Mapa final'!$AA$28="Leve"),CONCATENATE("R4C",'Mapa final'!$O$28),"")</f>
        <v/>
      </c>
      <c r="K29" s="84" t="str">
        <f ca="1">IF(AND('Mapa final'!$Y$29="Media",'Mapa final'!$AA$29="Leve"),CONCATENATE("R4C",'Mapa final'!$O$29),"")</f>
        <v/>
      </c>
      <c r="L29" s="84" t="str">
        <f>IF(AND('Mapa final'!$Y$30="Media",'Mapa final'!$AA$30="Leve"),CONCATENATE("R4C",'Mapa final'!$O$30),"")</f>
        <v/>
      </c>
      <c r="M29" s="84" t="str">
        <f>IF(AND('Mapa final'!$Y$31="Media",'Mapa final'!$AA$31="Leve"),CONCATENATE("R4C",'Mapa final'!$O$31),"")</f>
        <v/>
      </c>
      <c r="N29" s="84" t="str">
        <f>IF(AND('Mapa final'!$Y$32="Media",'Mapa final'!$AA$32="Leve"),CONCATENATE("R4C",'Mapa final'!$O$32),"")</f>
        <v/>
      </c>
      <c r="O29" s="85" t="str">
        <f>IF(AND('Mapa final'!$Y$33="Media",'Mapa final'!$AA$33="Leve"),CONCATENATE("R4C",'Mapa final'!$O$33),"")</f>
        <v/>
      </c>
      <c r="P29" s="83" t="str">
        <f ca="1">IF(AND('Mapa final'!$Y$28="Media",'Mapa final'!$AA$28="Menor"),CONCATENATE("R4C",'Mapa final'!$O$28),"")</f>
        <v/>
      </c>
      <c r="Q29" s="84" t="str">
        <f ca="1">IF(AND('Mapa final'!$Y$29="Media",'Mapa final'!$AA$29="Menor"),CONCATENATE("R4C",'Mapa final'!$O$29),"")</f>
        <v/>
      </c>
      <c r="R29" s="84" t="str">
        <f>IF(AND('Mapa final'!$Y$30="Media",'Mapa final'!$AA$30="Menor"),CONCATENATE("R4C",'Mapa final'!$O$30),"")</f>
        <v/>
      </c>
      <c r="S29" s="84" t="str">
        <f>IF(AND('Mapa final'!$Y$31="Media",'Mapa final'!$AA$31="Menor"),CONCATENATE("R4C",'Mapa final'!$O$31),"")</f>
        <v/>
      </c>
      <c r="T29" s="84" t="str">
        <f>IF(AND('Mapa final'!$Y$32="Media",'Mapa final'!$AA$32="Menor"),CONCATENATE("R4C",'Mapa final'!$O$32),"")</f>
        <v/>
      </c>
      <c r="U29" s="85" t="str">
        <f>IF(AND('Mapa final'!$Y$33="Media",'Mapa final'!$AA$33="Menor"),CONCATENATE("R4C",'Mapa final'!$O$33),"")</f>
        <v/>
      </c>
      <c r="V29" s="83" t="str">
        <f ca="1">IF(AND('Mapa final'!$Y$28="Media",'Mapa final'!$AA$28="Moderado"),CONCATENATE("R4C",'Mapa final'!$O$28),"")</f>
        <v/>
      </c>
      <c r="W29" s="84" t="str">
        <f ca="1">IF(AND('Mapa final'!$Y$29="Media",'Mapa final'!$AA$29="Moderado"),CONCATENATE("R4C",'Mapa final'!$O$29),"")</f>
        <v/>
      </c>
      <c r="X29" s="84" t="str">
        <f>IF(AND('Mapa final'!$Y$30="Media",'Mapa final'!$AA$30="Moderado"),CONCATENATE("R4C",'Mapa final'!$O$30),"")</f>
        <v/>
      </c>
      <c r="Y29" s="84" t="str">
        <f>IF(AND('Mapa final'!$Y$31="Media",'Mapa final'!$AA$31="Moderado"),CONCATENATE("R4C",'Mapa final'!$O$31),"")</f>
        <v/>
      </c>
      <c r="Z29" s="84" t="str">
        <f>IF(AND('Mapa final'!$Y$32="Media",'Mapa final'!$AA$32="Moderado"),CONCATENATE("R4C",'Mapa final'!$O$32),"")</f>
        <v/>
      </c>
      <c r="AA29" s="85" t="str">
        <f>IF(AND('Mapa final'!$Y$33="Media",'Mapa final'!$AA$33="Moderado"),CONCATENATE("R4C",'Mapa final'!$O$33),"")</f>
        <v/>
      </c>
      <c r="AB29" s="67" t="str">
        <f ca="1">IF(AND('Mapa final'!$Y$28="Media",'Mapa final'!$AA$28="Mayor"),CONCATENATE("R4C",'Mapa final'!$O$28),"")</f>
        <v>R4C1</v>
      </c>
      <c r="AC29" s="68" t="str">
        <f ca="1">IF(AND('Mapa final'!$Y$29="Media",'Mapa final'!$AA$29="Mayor"),CONCATENATE("R4C",'Mapa final'!$O$29),"")</f>
        <v/>
      </c>
      <c r="AD29" s="73" t="str">
        <f>IF(AND('Mapa final'!$Y$30="Media",'Mapa final'!$AA$30="Mayor"),CONCATENATE("R4C",'Mapa final'!$O$30),"")</f>
        <v/>
      </c>
      <c r="AE29" s="73" t="str">
        <f>IF(AND('Mapa final'!$Y$31="Media",'Mapa final'!$AA$31="Mayor"),CONCATENATE("R4C",'Mapa final'!$O$31),"")</f>
        <v/>
      </c>
      <c r="AF29" s="73" t="str">
        <f>IF(AND('Mapa final'!$Y$32="Media",'Mapa final'!$AA$32="Mayor"),CONCATENATE("R4C",'Mapa final'!$O$32),"")</f>
        <v/>
      </c>
      <c r="AG29" s="69" t="str">
        <f>IF(AND('Mapa final'!$Y$33="Media",'Mapa final'!$AA$33="Mayor"),CONCATENATE("R4C",'Mapa final'!$O$33),"")</f>
        <v/>
      </c>
      <c r="AH29" s="70" t="str">
        <f ca="1">IF(AND('Mapa final'!$Y$28="Media",'Mapa final'!$AA$28="Catastrófico"),CONCATENATE("R4C",'Mapa final'!$O$28),"")</f>
        <v/>
      </c>
      <c r="AI29" s="71" t="str">
        <f ca="1">IF(AND('Mapa final'!$Y$29="Media",'Mapa final'!$AA$29="Catastrófico"),CONCATENATE("R4C",'Mapa final'!$O$29),"")</f>
        <v/>
      </c>
      <c r="AJ29" s="71" t="str">
        <f>IF(AND('Mapa final'!$Y$30="Media",'Mapa final'!$AA$30="Catastrófico"),CONCATENATE("R4C",'Mapa final'!$O$30),"")</f>
        <v/>
      </c>
      <c r="AK29" s="71" t="str">
        <f>IF(AND('Mapa final'!$Y$31="Media",'Mapa final'!$AA$31="Catastrófico"),CONCATENATE("R4C",'Mapa final'!$O$31),"")</f>
        <v/>
      </c>
      <c r="AL29" s="71" t="str">
        <f>IF(AND('Mapa final'!$Y$32="Media",'Mapa final'!$AA$32="Catastrófico"),CONCATENATE("R4C",'Mapa final'!$O$32),"")</f>
        <v/>
      </c>
      <c r="AM29" s="72" t="str">
        <f>IF(AND('Mapa final'!$Y$33="Media",'Mapa final'!$AA$33="Catastrófico"),CONCATENATE("R4C",'Mapa final'!$O$33),"")</f>
        <v/>
      </c>
      <c r="AN29" s="99"/>
      <c r="AO29" s="406"/>
      <c r="AP29" s="407"/>
      <c r="AQ29" s="407"/>
      <c r="AR29" s="407"/>
      <c r="AS29" s="407"/>
      <c r="AT29" s="408"/>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row>
    <row r="30" spans="1:76" ht="15" customHeight="1" x14ac:dyDescent="0.25">
      <c r="A30" s="99"/>
      <c r="B30" s="324"/>
      <c r="C30" s="324"/>
      <c r="D30" s="325"/>
      <c r="E30" s="365"/>
      <c r="F30" s="366"/>
      <c r="G30" s="366"/>
      <c r="H30" s="366"/>
      <c r="I30" s="367"/>
      <c r="J30" s="83" t="str">
        <f ca="1">IF(AND('Mapa final'!$Y$34="Media",'Mapa final'!$AA$34="Leve"),CONCATENATE("R5C",'Mapa final'!$O$34),"")</f>
        <v/>
      </c>
      <c r="K30" s="84" t="str">
        <f ca="1">IF(AND('Mapa final'!$Y$35="Media",'Mapa final'!$AA$35="Leve"),CONCATENATE("R5C",'Mapa final'!$O$35),"")</f>
        <v/>
      </c>
      <c r="L30" s="84" t="str">
        <f>IF(AND('Mapa final'!$Y$36="Media",'Mapa final'!$AA$36="Leve"),CONCATENATE("R5C",'Mapa final'!$O$36),"")</f>
        <v/>
      </c>
      <c r="M30" s="84" t="str">
        <f>IF(AND('Mapa final'!$Y$37="Media",'Mapa final'!$AA$37="Leve"),CONCATENATE("R5C",'Mapa final'!$O$37),"")</f>
        <v/>
      </c>
      <c r="N30" s="84" t="str">
        <f>IF(AND('Mapa final'!$Y$38="Media",'Mapa final'!$AA$38="Leve"),CONCATENATE("R5C",'Mapa final'!$O$38),"")</f>
        <v/>
      </c>
      <c r="O30" s="85" t="str">
        <f>IF(AND('Mapa final'!$Y$39="Media",'Mapa final'!$AA$39="Leve"),CONCATENATE("R5C",'Mapa final'!$O$39),"")</f>
        <v/>
      </c>
      <c r="P30" s="83" t="str">
        <f ca="1">IF(AND('Mapa final'!$Y$34="Media",'Mapa final'!$AA$34="Menor"),CONCATENATE("R5C",'Mapa final'!$O$34),"")</f>
        <v/>
      </c>
      <c r="Q30" s="84" t="str">
        <f ca="1">IF(AND('Mapa final'!$Y$35="Media",'Mapa final'!$AA$35="Menor"),CONCATENATE("R5C",'Mapa final'!$O$35),"")</f>
        <v/>
      </c>
      <c r="R30" s="84" t="str">
        <f>IF(AND('Mapa final'!$Y$36="Media",'Mapa final'!$AA$36="Menor"),CONCATENATE("R5C",'Mapa final'!$O$36),"")</f>
        <v/>
      </c>
      <c r="S30" s="84" t="str">
        <f>IF(AND('Mapa final'!$Y$37="Media",'Mapa final'!$AA$37="Menor"),CONCATENATE("R5C",'Mapa final'!$O$37),"")</f>
        <v/>
      </c>
      <c r="T30" s="84" t="str">
        <f>IF(AND('Mapa final'!$Y$38="Media",'Mapa final'!$AA$38="Menor"),CONCATENATE("R5C",'Mapa final'!$O$38),"")</f>
        <v/>
      </c>
      <c r="U30" s="85" t="str">
        <f>IF(AND('Mapa final'!$Y$39="Media",'Mapa final'!$AA$39="Menor"),CONCATENATE("R5C",'Mapa final'!$O$39),"")</f>
        <v/>
      </c>
      <c r="V30" s="83" t="str">
        <f ca="1">IF(AND('Mapa final'!$Y$34="Media",'Mapa final'!$AA$34="Moderado"),CONCATENATE("R5C",'Mapa final'!$O$34),"")</f>
        <v/>
      </c>
      <c r="W30" s="84" t="str">
        <f ca="1">IF(AND('Mapa final'!$Y$35="Media",'Mapa final'!$AA$35="Moderado"),CONCATENATE("R5C",'Mapa final'!$O$35),"")</f>
        <v/>
      </c>
      <c r="X30" s="84" t="str">
        <f>IF(AND('Mapa final'!$Y$36="Media",'Mapa final'!$AA$36="Moderado"),CONCATENATE("R5C",'Mapa final'!$O$36),"")</f>
        <v/>
      </c>
      <c r="Y30" s="84" t="str">
        <f>IF(AND('Mapa final'!$Y$37="Media",'Mapa final'!$AA$37="Moderado"),CONCATENATE("R5C",'Mapa final'!$O$37),"")</f>
        <v/>
      </c>
      <c r="Z30" s="84" t="str">
        <f>IF(AND('Mapa final'!$Y$38="Media",'Mapa final'!$AA$38="Moderado"),CONCATENATE("R5C",'Mapa final'!$O$38),"")</f>
        <v/>
      </c>
      <c r="AA30" s="85" t="str">
        <f>IF(AND('Mapa final'!$Y$39="Media",'Mapa final'!$AA$39="Moderado"),CONCATENATE("R5C",'Mapa final'!$O$39),"")</f>
        <v/>
      </c>
      <c r="AB30" s="67" t="str">
        <f ca="1">IF(AND('Mapa final'!$Y$34="Media",'Mapa final'!$AA$34="Mayor"),CONCATENATE("R5C",'Mapa final'!$O$34),"")</f>
        <v>R5C1</v>
      </c>
      <c r="AC30" s="68" t="str">
        <f ca="1">IF(AND('Mapa final'!$Y$35="Media",'Mapa final'!$AA$35="Mayor"),CONCATENATE("R5C",'Mapa final'!$O$35),"")</f>
        <v/>
      </c>
      <c r="AD30" s="73" t="str">
        <f>IF(AND('Mapa final'!$Y$36="Media",'Mapa final'!$AA$36="Mayor"),CONCATENATE("R5C",'Mapa final'!$O$36),"")</f>
        <v/>
      </c>
      <c r="AE30" s="73" t="str">
        <f>IF(AND('Mapa final'!$Y$37="Media",'Mapa final'!$AA$37="Mayor"),CONCATENATE("R5C",'Mapa final'!$O$37),"")</f>
        <v/>
      </c>
      <c r="AF30" s="73" t="str">
        <f>IF(AND('Mapa final'!$Y$38="Media",'Mapa final'!$AA$38="Mayor"),CONCATENATE("R5C",'Mapa final'!$O$38),"")</f>
        <v/>
      </c>
      <c r="AG30" s="69" t="str">
        <f>IF(AND('Mapa final'!$Y$39="Media",'Mapa final'!$AA$39="Mayor"),CONCATENATE("R5C",'Mapa final'!$O$39),"")</f>
        <v/>
      </c>
      <c r="AH30" s="70" t="str">
        <f ca="1">IF(AND('Mapa final'!$Y$34="Media",'Mapa final'!$AA$34="Catastrófico"),CONCATENATE("R5C",'Mapa final'!$O$34),"")</f>
        <v/>
      </c>
      <c r="AI30" s="71" t="str">
        <f ca="1">IF(AND('Mapa final'!$Y$35="Media",'Mapa final'!$AA$35="Catastrófico"),CONCATENATE("R5C",'Mapa final'!$O$35),"")</f>
        <v/>
      </c>
      <c r="AJ30" s="71" t="str">
        <f>IF(AND('Mapa final'!$Y$36="Media",'Mapa final'!$AA$36="Catastrófico"),CONCATENATE("R5C",'Mapa final'!$O$36),"")</f>
        <v/>
      </c>
      <c r="AK30" s="71" t="str">
        <f>IF(AND('Mapa final'!$Y$37="Media",'Mapa final'!$AA$37="Catastrófico"),CONCATENATE("R5C",'Mapa final'!$O$37),"")</f>
        <v/>
      </c>
      <c r="AL30" s="71" t="str">
        <f>IF(AND('Mapa final'!$Y$38="Media",'Mapa final'!$AA$38="Catastrófico"),CONCATENATE("R5C",'Mapa final'!$O$38),"")</f>
        <v/>
      </c>
      <c r="AM30" s="72" t="str">
        <f>IF(AND('Mapa final'!$Y$39="Media",'Mapa final'!$AA$39="Catastrófico"),CONCATENATE("R5C",'Mapa final'!$O$39),"")</f>
        <v/>
      </c>
      <c r="AN30" s="99"/>
      <c r="AO30" s="406"/>
      <c r="AP30" s="407"/>
      <c r="AQ30" s="407"/>
      <c r="AR30" s="407"/>
      <c r="AS30" s="407"/>
      <c r="AT30" s="408"/>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row>
    <row r="31" spans="1:76" ht="15" customHeight="1" x14ac:dyDescent="0.25">
      <c r="A31" s="99"/>
      <c r="B31" s="324"/>
      <c r="C31" s="324"/>
      <c r="D31" s="325"/>
      <c r="E31" s="365"/>
      <c r="F31" s="366"/>
      <c r="G31" s="366"/>
      <c r="H31" s="366"/>
      <c r="I31" s="367"/>
      <c r="J31" s="83" t="str">
        <f ca="1">IF(AND('Mapa final'!$Y$40="Media",'Mapa final'!$AA$40="Leve"),CONCATENATE("R6C",'Mapa final'!$O$40),"")</f>
        <v/>
      </c>
      <c r="K31" s="84" t="str">
        <f>IF(AND('Mapa final'!$Y$41="Media",'Mapa final'!$AA$41="Leve"),CONCATENATE("R6C",'Mapa final'!$O$41),"")</f>
        <v/>
      </c>
      <c r="L31" s="84" t="str">
        <f>IF(AND('Mapa final'!$Y$42="Media",'Mapa final'!$AA$42="Leve"),CONCATENATE("R6C",'Mapa final'!$O$42),"")</f>
        <v/>
      </c>
      <c r="M31" s="84" t="str">
        <f>IF(AND('Mapa final'!$Y$43="Media",'Mapa final'!$AA$43="Leve"),CONCATENATE("R6C",'Mapa final'!$O$43),"")</f>
        <v/>
      </c>
      <c r="N31" s="84" t="str">
        <f>IF(AND('Mapa final'!$Y$44="Media",'Mapa final'!$AA$44="Leve"),CONCATENATE("R6C",'Mapa final'!$O$44),"")</f>
        <v/>
      </c>
      <c r="O31" s="85" t="str">
        <f>IF(AND('Mapa final'!$Y$45="Media",'Mapa final'!$AA$45="Leve"),CONCATENATE("R6C",'Mapa final'!$O$45),"")</f>
        <v/>
      </c>
      <c r="P31" s="83" t="str">
        <f ca="1">IF(AND('Mapa final'!$Y$40="Media",'Mapa final'!$AA$40="Menor"),CONCATENATE("R6C",'Mapa final'!$O$40),"")</f>
        <v/>
      </c>
      <c r="Q31" s="84" t="str">
        <f>IF(AND('Mapa final'!$Y$41="Media",'Mapa final'!$AA$41="Menor"),CONCATENATE("R6C",'Mapa final'!$O$41),"")</f>
        <v/>
      </c>
      <c r="R31" s="84" t="str">
        <f>IF(AND('Mapa final'!$Y$42="Media",'Mapa final'!$AA$42="Menor"),CONCATENATE("R6C",'Mapa final'!$O$42),"")</f>
        <v/>
      </c>
      <c r="S31" s="84" t="str">
        <f>IF(AND('Mapa final'!$Y$43="Media",'Mapa final'!$AA$43="Menor"),CONCATENATE("R6C",'Mapa final'!$O$43),"")</f>
        <v/>
      </c>
      <c r="T31" s="84" t="str">
        <f>IF(AND('Mapa final'!$Y$44="Media",'Mapa final'!$AA$44="Menor"),CONCATENATE("R6C",'Mapa final'!$O$44),"")</f>
        <v/>
      </c>
      <c r="U31" s="85" t="str">
        <f>IF(AND('Mapa final'!$Y$45="Media",'Mapa final'!$AA$45="Menor"),CONCATENATE("R6C",'Mapa final'!$O$45),"")</f>
        <v/>
      </c>
      <c r="V31" s="83" t="str">
        <f ca="1">IF(AND('Mapa final'!$Y$40="Media",'Mapa final'!$AA$40="Moderado"),CONCATENATE("R6C",'Mapa final'!$O$40),"")</f>
        <v/>
      </c>
      <c r="W31" s="84" t="str">
        <f>IF(AND('Mapa final'!$Y$41="Media",'Mapa final'!$AA$41="Moderado"),CONCATENATE("R6C",'Mapa final'!$O$41),"")</f>
        <v/>
      </c>
      <c r="X31" s="84" t="str">
        <f>IF(AND('Mapa final'!$Y$42="Media",'Mapa final'!$AA$42="Moderado"),CONCATENATE("R6C",'Mapa final'!$O$42),"")</f>
        <v/>
      </c>
      <c r="Y31" s="84" t="str">
        <f>IF(AND('Mapa final'!$Y$43="Media",'Mapa final'!$AA$43="Moderado"),CONCATENATE("R6C",'Mapa final'!$O$43),"")</f>
        <v/>
      </c>
      <c r="Z31" s="84" t="str">
        <f>IF(AND('Mapa final'!$Y$44="Media",'Mapa final'!$AA$44="Moderado"),CONCATENATE("R6C",'Mapa final'!$O$44),"")</f>
        <v/>
      </c>
      <c r="AA31" s="85" t="str">
        <f>IF(AND('Mapa final'!$Y$45="Media",'Mapa final'!$AA$45="Moderado"),CONCATENATE("R6C",'Mapa final'!$O$45),"")</f>
        <v/>
      </c>
      <c r="AB31" s="67" t="str">
        <f ca="1">IF(AND('Mapa final'!$Y$40="Media",'Mapa final'!$AA$40="Mayor"),CONCATENATE("R6C",'Mapa final'!$O$40),"")</f>
        <v/>
      </c>
      <c r="AC31" s="68" t="str">
        <f>IF(AND('Mapa final'!$Y$41="Media",'Mapa final'!$AA$41="Mayor"),CONCATENATE("R6C",'Mapa final'!$O$41),"")</f>
        <v/>
      </c>
      <c r="AD31" s="73" t="str">
        <f>IF(AND('Mapa final'!$Y$42="Media",'Mapa final'!$AA$42="Mayor"),CONCATENATE("R6C",'Mapa final'!$O$42),"")</f>
        <v/>
      </c>
      <c r="AE31" s="73" t="str">
        <f>IF(AND('Mapa final'!$Y$43="Media",'Mapa final'!$AA$43="Mayor"),CONCATENATE("R6C",'Mapa final'!$O$43),"")</f>
        <v/>
      </c>
      <c r="AF31" s="73" t="str">
        <f>IF(AND('Mapa final'!$Y$44="Media",'Mapa final'!$AA$44="Mayor"),CONCATENATE("R6C",'Mapa final'!$O$44),"")</f>
        <v/>
      </c>
      <c r="AG31" s="69" t="str">
        <f>IF(AND('Mapa final'!$Y$45="Media",'Mapa final'!$AA$45="Mayor"),CONCATENATE("R6C",'Mapa final'!$O$45),"")</f>
        <v/>
      </c>
      <c r="AH31" s="70" t="str">
        <f ca="1">IF(AND('Mapa final'!$Y$40="Media",'Mapa final'!$AA$40="Catastrófico"),CONCATENATE("R6C",'Mapa final'!$O$40),"")</f>
        <v/>
      </c>
      <c r="AI31" s="71" t="str">
        <f>IF(AND('Mapa final'!$Y$41="Media",'Mapa final'!$AA$41="Catastrófico"),CONCATENATE("R6C",'Mapa final'!$O$41),"")</f>
        <v/>
      </c>
      <c r="AJ31" s="71" t="str">
        <f>IF(AND('Mapa final'!$Y$42="Media",'Mapa final'!$AA$42="Catastrófico"),CONCATENATE("R6C",'Mapa final'!$O$42),"")</f>
        <v/>
      </c>
      <c r="AK31" s="71" t="str">
        <f>IF(AND('Mapa final'!$Y$43="Media",'Mapa final'!$AA$43="Catastrófico"),CONCATENATE("R6C",'Mapa final'!$O$43),"")</f>
        <v/>
      </c>
      <c r="AL31" s="71" t="str">
        <f>IF(AND('Mapa final'!$Y$44="Media",'Mapa final'!$AA$44="Catastrófico"),CONCATENATE("R6C",'Mapa final'!$O$44),"")</f>
        <v/>
      </c>
      <c r="AM31" s="72" t="str">
        <f>IF(AND('Mapa final'!$Y$45="Media",'Mapa final'!$AA$45="Catastrófico"),CONCATENATE("R6C",'Mapa final'!$O$45),"")</f>
        <v/>
      </c>
      <c r="AN31" s="99"/>
      <c r="AO31" s="406"/>
      <c r="AP31" s="407"/>
      <c r="AQ31" s="407"/>
      <c r="AR31" s="407"/>
      <c r="AS31" s="407"/>
      <c r="AT31" s="408"/>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row>
    <row r="32" spans="1:76" ht="15" customHeight="1" x14ac:dyDescent="0.25">
      <c r="A32" s="99"/>
      <c r="B32" s="324"/>
      <c r="C32" s="324"/>
      <c r="D32" s="325"/>
      <c r="E32" s="365"/>
      <c r="F32" s="366"/>
      <c r="G32" s="366"/>
      <c r="H32" s="366"/>
      <c r="I32" s="367"/>
      <c r="J32" s="83" t="str">
        <f ca="1">IF(AND('Mapa final'!$Y$46="Media",'Mapa final'!$AA$46="Leve"),CONCATENATE("R7C",'Mapa final'!$O$46),"")</f>
        <v/>
      </c>
      <c r="K32" s="84" t="str">
        <f ca="1">IF(AND('Mapa final'!$Y$47="Media",'Mapa final'!$AA$47="Leve"),CONCATENATE("R7C",'Mapa final'!$O$47),"")</f>
        <v/>
      </c>
      <c r="L32" s="84" t="str">
        <f>IF(AND('Mapa final'!$Y$48="Media",'Mapa final'!$AA$48="Leve"),CONCATENATE("R7C",'Mapa final'!$O$48),"")</f>
        <v/>
      </c>
      <c r="M32" s="84" t="str">
        <f>IF(AND('Mapa final'!$Y$49="Media",'Mapa final'!$AA$49="Leve"),CONCATENATE("R7C",'Mapa final'!$O$49),"")</f>
        <v/>
      </c>
      <c r="N32" s="84" t="str">
        <f>IF(AND('Mapa final'!$Y$50="Media",'Mapa final'!$AA$50="Leve"),CONCATENATE("R7C",'Mapa final'!$O$50),"")</f>
        <v/>
      </c>
      <c r="O32" s="85" t="str">
        <f>IF(AND('Mapa final'!$Y$51="Media",'Mapa final'!$AA$51="Leve"),CONCATENATE("R7C",'Mapa final'!$O$51),"")</f>
        <v/>
      </c>
      <c r="P32" s="83" t="str">
        <f ca="1">IF(AND('Mapa final'!$Y$46="Media",'Mapa final'!$AA$46="Menor"),CONCATENATE("R7C",'Mapa final'!$O$46),"")</f>
        <v/>
      </c>
      <c r="Q32" s="84" t="str">
        <f ca="1">IF(AND('Mapa final'!$Y$47="Media",'Mapa final'!$AA$47="Menor"),CONCATENATE("R7C",'Mapa final'!$O$47),"")</f>
        <v/>
      </c>
      <c r="R32" s="84" t="str">
        <f>IF(AND('Mapa final'!$Y$48="Media",'Mapa final'!$AA$48="Menor"),CONCATENATE("R7C",'Mapa final'!$O$48),"")</f>
        <v/>
      </c>
      <c r="S32" s="84" t="str">
        <f>IF(AND('Mapa final'!$Y$49="Media",'Mapa final'!$AA$49="Menor"),CONCATENATE("R7C",'Mapa final'!$O$49),"")</f>
        <v/>
      </c>
      <c r="T32" s="84" t="str">
        <f>IF(AND('Mapa final'!$Y$50="Media",'Mapa final'!$AA$50="Menor"),CONCATENATE("R7C",'Mapa final'!$O$50),"")</f>
        <v/>
      </c>
      <c r="U32" s="85" t="str">
        <f>IF(AND('Mapa final'!$Y$51="Media",'Mapa final'!$AA$51="Menor"),CONCATENATE("R7C",'Mapa final'!$O$51),"")</f>
        <v/>
      </c>
      <c r="V32" s="83" t="str">
        <f ca="1">IF(AND('Mapa final'!$Y$46="Media",'Mapa final'!$AA$46="Moderado"),CONCATENATE("R7C",'Mapa final'!$O$46),"")</f>
        <v/>
      </c>
      <c r="W32" s="84" t="str">
        <f ca="1">IF(AND('Mapa final'!$Y$47="Media",'Mapa final'!$AA$47="Moderado"),CONCATENATE("R7C",'Mapa final'!$O$47),"")</f>
        <v/>
      </c>
      <c r="X32" s="84" t="str">
        <f>IF(AND('Mapa final'!$Y$48="Media",'Mapa final'!$AA$48="Moderado"),CONCATENATE("R7C",'Mapa final'!$O$48),"")</f>
        <v/>
      </c>
      <c r="Y32" s="84" t="str">
        <f>IF(AND('Mapa final'!$Y$49="Media",'Mapa final'!$AA$49="Moderado"),CONCATENATE("R7C",'Mapa final'!$O$49),"")</f>
        <v/>
      </c>
      <c r="Z32" s="84" t="str">
        <f>IF(AND('Mapa final'!$Y$50="Media",'Mapa final'!$AA$50="Moderado"),CONCATENATE("R7C",'Mapa final'!$O$50),"")</f>
        <v/>
      </c>
      <c r="AA32" s="85" t="str">
        <f>IF(AND('Mapa final'!$Y$51="Media",'Mapa final'!$AA$51="Moderado"),CONCATENATE("R7C",'Mapa final'!$O$51),"")</f>
        <v/>
      </c>
      <c r="AB32" s="67" t="str">
        <f ca="1">IF(AND('Mapa final'!$Y$46="Media",'Mapa final'!$AA$46="Mayor"),CONCATENATE("R7C",'Mapa final'!$O$46),"")</f>
        <v/>
      </c>
      <c r="AC32" s="68" t="str">
        <f ca="1">IF(AND('Mapa final'!$Y$47="Media",'Mapa final'!$AA$47="Mayor"),CONCATENATE("R7C",'Mapa final'!$O$47),"")</f>
        <v/>
      </c>
      <c r="AD32" s="73" t="str">
        <f>IF(AND('Mapa final'!$Y$48="Media",'Mapa final'!$AA$48="Mayor"),CONCATENATE("R7C",'Mapa final'!$O$48),"")</f>
        <v/>
      </c>
      <c r="AE32" s="73" t="str">
        <f>IF(AND('Mapa final'!$Y$49="Media",'Mapa final'!$AA$49="Mayor"),CONCATENATE("R7C",'Mapa final'!$O$49),"")</f>
        <v/>
      </c>
      <c r="AF32" s="73" t="str">
        <f>IF(AND('Mapa final'!$Y$50="Media",'Mapa final'!$AA$50="Mayor"),CONCATENATE("R7C",'Mapa final'!$O$50),"")</f>
        <v/>
      </c>
      <c r="AG32" s="69" t="str">
        <f>IF(AND('Mapa final'!$Y$51="Media",'Mapa final'!$AA$51="Mayor"),CONCATENATE("R7C",'Mapa final'!$O$51),"")</f>
        <v/>
      </c>
      <c r="AH32" s="70" t="str">
        <f ca="1">IF(AND('Mapa final'!$Y$46="Media",'Mapa final'!$AA$46="Catastrófico"),CONCATENATE("R7C",'Mapa final'!$O$46),"")</f>
        <v/>
      </c>
      <c r="AI32" s="71" t="str">
        <f ca="1">IF(AND('Mapa final'!$Y$47="Media",'Mapa final'!$AA$47="Catastrófico"),CONCATENATE("R7C",'Mapa final'!$O$47),"")</f>
        <v/>
      </c>
      <c r="AJ32" s="71" t="str">
        <f>IF(AND('Mapa final'!$Y$48="Media",'Mapa final'!$AA$48="Catastrófico"),CONCATENATE("R7C",'Mapa final'!$O$48),"")</f>
        <v/>
      </c>
      <c r="AK32" s="71" t="str">
        <f>IF(AND('Mapa final'!$Y$49="Media",'Mapa final'!$AA$49="Catastrófico"),CONCATENATE("R7C",'Mapa final'!$O$49),"")</f>
        <v/>
      </c>
      <c r="AL32" s="71" t="str">
        <f>IF(AND('Mapa final'!$Y$50="Media",'Mapa final'!$AA$50="Catastrófico"),CONCATENATE("R7C",'Mapa final'!$O$50),"")</f>
        <v/>
      </c>
      <c r="AM32" s="72" t="str">
        <f>IF(AND('Mapa final'!$Y$51="Media",'Mapa final'!$AA$51="Catastrófico"),CONCATENATE("R7C",'Mapa final'!$O$51),"")</f>
        <v/>
      </c>
      <c r="AN32" s="99"/>
      <c r="AO32" s="406"/>
      <c r="AP32" s="407"/>
      <c r="AQ32" s="407"/>
      <c r="AR32" s="407"/>
      <c r="AS32" s="407"/>
      <c r="AT32" s="408"/>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row>
    <row r="33" spans="1:80" ht="15" customHeight="1" x14ac:dyDescent="0.25">
      <c r="A33" s="99"/>
      <c r="B33" s="324"/>
      <c r="C33" s="324"/>
      <c r="D33" s="325"/>
      <c r="E33" s="365"/>
      <c r="F33" s="366"/>
      <c r="G33" s="366"/>
      <c r="H33" s="366"/>
      <c r="I33" s="367"/>
      <c r="J33" s="83" t="str">
        <f>IF(AND('Mapa final'!$Y$52="Media",'Mapa final'!$AA$52="Leve"),CONCATENATE("R8C",'Mapa final'!$O$52),"")</f>
        <v/>
      </c>
      <c r="K33" s="84" t="str">
        <f>IF(AND('Mapa final'!$Y$53="Media",'Mapa final'!$AA$53="Leve"),CONCATENATE("R8C",'Mapa final'!$O$53),"")</f>
        <v/>
      </c>
      <c r="L33" s="84" t="str">
        <f>IF(AND('Mapa final'!$Y$54="Media",'Mapa final'!$AA$54="Leve"),CONCATENATE("R8C",'Mapa final'!$O$54),"")</f>
        <v/>
      </c>
      <c r="M33" s="84" t="str">
        <f>IF(AND('Mapa final'!$Y$55="Media",'Mapa final'!$AA$55="Leve"),CONCATENATE("R8C",'Mapa final'!$O$55),"")</f>
        <v/>
      </c>
      <c r="N33" s="84" t="str">
        <f>IF(AND('Mapa final'!$Y$56="Media",'Mapa final'!$AA$56="Leve"),CONCATENATE("R8C",'Mapa final'!$O$56),"")</f>
        <v/>
      </c>
      <c r="O33" s="85" t="str">
        <f>IF(AND('Mapa final'!$Y$57="Media",'Mapa final'!$AA$57="Leve"),CONCATENATE("R8C",'Mapa final'!$O$57),"")</f>
        <v/>
      </c>
      <c r="P33" s="83" t="str">
        <f>IF(AND('Mapa final'!$Y$52="Media",'Mapa final'!$AA$52="Menor"),CONCATENATE("R8C",'Mapa final'!$O$52),"")</f>
        <v/>
      </c>
      <c r="Q33" s="84" t="str">
        <f>IF(AND('Mapa final'!$Y$53="Media",'Mapa final'!$AA$53="Menor"),CONCATENATE("R8C",'Mapa final'!$O$53),"")</f>
        <v/>
      </c>
      <c r="R33" s="84" t="str">
        <f>IF(AND('Mapa final'!$Y$54="Media",'Mapa final'!$AA$54="Menor"),CONCATENATE("R8C",'Mapa final'!$O$54),"")</f>
        <v/>
      </c>
      <c r="S33" s="84" t="str">
        <f>IF(AND('Mapa final'!$Y$55="Media",'Mapa final'!$AA$55="Menor"),CONCATENATE("R8C",'Mapa final'!$O$55),"")</f>
        <v/>
      </c>
      <c r="T33" s="84" t="str">
        <f>IF(AND('Mapa final'!$Y$56="Media",'Mapa final'!$AA$56="Menor"),CONCATENATE("R8C",'Mapa final'!$O$56),"")</f>
        <v/>
      </c>
      <c r="U33" s="85" t="str">
        <f>IF(AND('Mapa final'!$Y$57="Media",'Mapa final'!$AA$57="Menor"),CONCATENATE("R8C",'Mapa final'!$O$57),"")</f>
        <v/>
      </c>
      <c r="V33" s="83" t="str">
        <f>IF(AND('Mapa final'!$Y$52="Media",'Mapa final'!$AA$52="Moderado"),CONCATENATE("R8C",'Mapa final'!$O$52),"")</f>
        <v/>
      </c>
      <c r="W33" s="84" t="str">
        <f>IF(AND('Mapa final'!$Y$53="Media",'Mapa final'!$AA$53="Moderado"),CONCATENATE("R8C",'Mapa final'!$O$53),"")</f>
        <v/>
      </c>
      <c r="X33" s="84" t="str">
        <f>IF(AND('Mapa final'!$Y$54="Media",'Mapa final'!$AA$54="Moderado"),CONCATENATE("R8C",'Mapa final'!$O$54),"")</f>
        <v/>
      </c>
      <c r="Y33" s="84" t="str">
        <f>IF(AND('Mapa final'!$Y$55="Media",'Mapa final'!$AA$55="Moderado"),CONCATENATE("R8C",'Mapa final'!$O$55),"")</f>
        <v/>
      </c>
      <c r="Z33" s="84" t="str">
        <f>IF(AND('Mapa final'!$Y$56="Media",'Mapa final'!$AA$56="Moderado"),CONCATENATE("R8C",'Mapa final'!$O$56),"")</f>
        <v/>
      </c>
      <c r="AA33" s="85" t="str">
        <f>IF(AND('Mapa final'!$Y$57="Media",'Mapa final'!$AA$57="Moderado"),CONCATENATE("R8C",'Mapa final'!$O$57),"")</f>
        <v/>
      </c>
      <c r="AB33" s="67" t="str">
        <f>IF(AND('Mapa final'!$Y$52="Media",'Mapa final'!$AA$52="Mayor"),CONCATENATE("R8C",'Mapa final'!$O$52),"")</f>
        <v/>
      </c>
      <c r="AC33" s="68" t="str">
        <f>IF(AND('Mapa final'!$Y$53="Media",'Mapa final'!$AA$53="Mayor"),CONCATENATE("R8C",'Mapa final'!$O$53),"")</f>
        <v/>
      </c>
      <c r="AD33" s="73" t="str">
        <f>IF(AND('Mapa final'!$Y$54="Media",'Mapa final'!$AA$54="Mayor"),CONCATENATE("R8C",'Mapa final'!$O$54),"")</f>
        <v/>
      </c>
      <c r="AE33" s="73" t="str">
        <f>IF(AND('Mapa final'!$Y$55="Media",'Mapa final'!$AA$55="Mayor"),CONCATENATE("R8C",'Mapa final'!$O$55),"")</f>
        <v/>
      </c>
      <c r="AF33" s="73" t="str">
        <f>IF(AND('Mapa final'!$Y$56="Media",'Mapa final'!$AA$56="Mayor"),CONCATENATE("R8C",'Mapa final'!$O$56),"")</f>
        <v/>
      </c>
      <c r="AG33" s="69" t="str">
        <f>IF(AND('Mapa final'!$Y$57="Media",'Mapa final'!$AA$57="Mayor"),CONCATENATE("R8C",'Mapa final'!$O$57),"")</f>
        <v/>
      </c>
      <c r="AH33" s="70" t="str">
        <f>IF(AND('Mapa final'!$Y$52="Media",'Mapa final'!$AA$52="Catastrófico"),CONCATENATE("R8C",'Mapa final'!$O$52),"")</f>
        <v/>
      </c>
      <c r="AI33" s="71" t="str">
        <f>IF(AND('Mapa final'!$Y$53="Media",'Mapa final'!$AA$53="Catastrófico"),CONCATENATE("R8C",'Mapa final'!$O$53),"")</f>
        <v/>
      </c>
      <c r="AJ33" s="71" t="str">
        <f>IF(AND('Mapa final'!$Y$54="Media",'Mapa final'!$AA$54="Catastrófico"),CONCATENATE("R8C",'Mapa final'!$O$54),"")</f>
        <v/>
      </c>
      <c r="AK33" s="71" t="str">
        <f>IF(AND('Mapa final'!$Y$55="Media",'Mapa final'!$AA$55="Catastrófico"),CONCATENATE("R8C",'Mapa final'!$O$55),"")</f>
        <v/>
      </c>
      <c r="AL33" s="71" t="str">
        <f>IF(AND('Mapa final'!$Y$56="Media",'Mapa final'!$AA$56="Catastrófico"),CONCATENATE("R8C",'Mapa final'!$O$56),"")</f>
        <v/>
      </c>
      <c r="AM33" s="72" t="str">
        <f>IF(AND('Mapa final'!$Y$57="Media",'Mapa final'!$AA$57="Catastrófico"),CONCATENATE("R8C",'Mapa final'!$O$57),"")</f>
        <v/>
      </c>
      <c r="AN33" s="99"/>
      <c r="AO33" s="406"/>
      <c r="AP33" s="407"/>
      <c r="AQ33" s="407"/>
      <c r="AR33" s="407"/>
      <c r="AS33" s="407"/>
      <c r="AT33" s="408"/>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row>
    <row r="34" spans="1:80" ht="15" customHeight="1" x14ac:dyDescent="0.25">
      <c r="A34" s="99"/>
      <c r="B34" s="324"/>
      <c r="C34" s="324"/>
      <c r="D34" s="325"/>
      <c r="E34" s="365"/>
      <c r="F34" s="366"/>
      <c r="G34" s="366"/>
      <c r="H34" s="366"/>
      <c r="I34" s="367"/>
      <c r="J34" s="83" t="str">
        <f>IF(AND('Mapa final'!$Y$58="Media",'Mapa final'!$AA$58="Leve"),CONCATENATE("R9C",'Mapa final'!$O$58),"")</f>
        <v/>
      </c>
      <c r="K34" s="84" t="str">
        <f>IF(AND('Mapa final'!$Y$59="Media",'Mapa final'!$AA$59="Leve"),CONCATENATE("R9C",'Mapa final'!$O$59),"")</f>
        <v/>
      </c>
      <c r="L34" s="84" t="str">
        <f>IF(AND('Mapa final'!$Y$60="Media",'Mapa final'!$AA$60="Leve"),CONCATENATE("R9C",'Mapa final'!$O$60),"")</f>
        <v/>
      </c>
      <c r="M34" s="84" t="str">
        <f>IF(AND('Mapa final'!$Y$61="Media",'Mapa final'!$AA$61="Leve"),CONCATENATE("R9C",'Mapa final'!$O$61),"")</f>
        <v/>
      </c>
      <c r="N34" s="84" t="str">
        <f>IF(AND('Mapa final'!$Y$62="Media",'Mapa final'!$AA$62="Leve"),CONCATENATE("R9C",'Mapa final'!$O$62),"")</f>
        <v/>
      </c>
      <c r="O34" s="85" t="str">
        <f>IF(AND('Mapa final'!$Y$63="Media",'Mapa final'!$AA$63="Leve"),CONCATENATE("R9C",'Mapa final'!$O$63),"")</f>
        <v/>
      </c>
      <c r="P34" s="83" t="str">
        <f>IF(AND('Mapa final'!$Y$58="Media",'Mapa final'!$AA$58="Menor"),CONCATENATE("R9C",'Mapa final'!$O$58),"")</f>
        <v/>
      </c>
      <c r="Q34" s="84" t="str">
        <f>IF(AND('Mapa final'!$Y$59="Media",'Mapa final'!$AA$59="Menor"),CONCATENATE("R9C",'Mapa final'!$O$59),"")</f>
        <v/>
      </c>
      <c r="R34" s="84" t="str">
        <f>IF(AND('Mapa final'!$Y$60="Media",'Mapa final'!$AA$60="Menor"),CONCATENATE("R9C",'Mapa final'!$O$60),"")</f>
        <v/>
      </c>
      <c r="S34" s="84" t="str">
        <f>IF(AND('Mapa final'!$Y$61="Media",'Mapa final'!$AA$61="Menor"),CONCATENATE("R9C",'Mapa final'!$O$61),"")</f>
        <v/>
      </c>
      <c r="T34" s="84" t="str">
        <f>IF(AND('Mapa final'!$Y$62="Media",'Mapa final'!$AA$62="Menor"),CONCATENATE("R9C",'Mapa final'!$O$62),"")</f>
        <v/>
      </c>
      <c r="U34" s="85" t="str">
        <f>IF(AND('Mapa final'!$Y$63="Media",'Mapa final'!$AA$63="Menor"),CONCATENATE("R9C",'Mapa final'!$O$63),"")</f>
        <v/>
      </c>
      <c r="V34" s="83" t="str">
        <f>IF(AND('Mapa final'!$Y$58="Media",'Mapa final'!$AA$58="Moderado"),CONCATENATE("R9C",'Mapa final'!$O$58),"")</f>
        <v/>
      </c>
      <c r="W34" s="84" t="str">
        <f>IF(AND('Mapa final'!$Y$59="Media",'Mapa final'!$AA$59="Moderado"),CONCATENATE("R9C",'Mapa final'!$O$59),"")</f>
        <v/>
      </c>
      <c r="X34" s="84" t="str">
        <f>IF(AND('Mapa final'!$Y$60="Media",'Mapa final'!$AA$60="Moderado"),CONCATENATE("R9C",'Mapa final'!$O$60),"")</f>
        <v/>
      </c>
      <c r="Y34" s="84" t="str">
        <f>IF(AND('Mapa final'!$Y$61="Media",'Mapa final'!$AA$61="Moderado"),CONCATENATE("R9C",'Mapa final'!$O$61),"")</f>
        <v/>
      </c>
      <c r="Z34" s="84" t="str">
        <f>IF(AND('Mapa final'!$Y$62="Media",'Mapa final'!$AA$62="Moderado"),CONCATENATE("R9C",'Mapa final'!$O$62),"")</f>
        <v/>
      </c>
      <c r="AA34" s="85" t="str">
        <f>IF(AND('Mapa final'!$Y$63="Media",'Mapa final'!$AA$63="Moderado"),CONCATENATE("R9C",'Mapa final'!$O$63),"")</f>
        <v/>
      </c>
      <c r="AB34" s="67" t="str">
        <f>IF(AND('Mapa final'!$Y$58="Media",'Mapa final'!$AA$58="Mayor"),CONCATENATE("R9C",'Mapa final'!$O$58),"")</f>
        <v/>
      </c>
      <c r="AC34" s="68" t="str">
        <f>IF(AND('Mapa final'!$Y$59="Media",'Mapa final'!$AA$59="Mayor"),CONCATENATE("R9C",'Mapa final'!$O$59),"")</f>
        <v/>
      </c>
      <c r="AD34" s="73" t="str">
        <f>IF(AND('Mapa final'!$Y$60="Media",'Mapa final'!$AA$60="Mayor"),CONCATENATE("R9C",'Mapa final'!$O$60),"")</f>
        <v/>
      </c>
      <c r="AE34" s="73" t="str">
        <f>IF(AND('Mapa final'!$Y$61="Media",'Mapa final'!$AA$61="Mayor"),CONCATENATE("R9C",'Mapa final'!$O$61),"")</f>
        <v/>
      </c>
      <c r="AF34" s="73" t="str">
        <f>IF(AND('Mapa final'!$Y$62="Media",'Mapa final'!$AA$62="Mayor"),CONCATENATE("R9C",'Mapa final'!$O$62),"")</f>
        <v/>
      </c>
      <c r="AG34" s="69" t="str">
        <f>IF(AND('Mapa final'!$Y$63="Media",'Mapa final'!$AA$63="Mayor"),CONCATENATE("R9C",'Mapa final'!$O$63),"")</f>
        <v/>
      </c>
      <c r="AH34" s="70" t="str">
        <f>IF(AND('Mapa final'!$Y$58="Media",'Mapa final'!$AA$58="Catastrófico"),CONCATENATE("R9C",'Mapa final'!$O$58),"")</f>
        <v/>
      </c>
      <c r="AI34" s="71" t="str">
        <f>IF(AND('Mapa final'!$Y$59="Media",'Mapa final'!$AA$59="Catastrófico"),CONCATENATE("R9C",'Mapa final'!$O$59),"")</f>
        <v/>
      </c>
      <c r="AJ34" s="71" t="str">
        <f>IF(AND('Mapa final'!$Y$60="Media",'Mapa final'!$AA$60="Catastrófico"),CONCATENATE("R9C",'Mapa final'!$O$60),"")</f>
        <v/>
      </c>
      <c r="AK34" s="71" t="str">
        <f>IF(AND('Mapa final'!$Y$61="Media",'Mapa final'!$AA$61="Catastrófico"),CONCATENATE("R9C",'Mapa final'!$O$61),"")</f>
        <v/>
      </c>
      <c r="AL34" s="71" t="str">
        <f>IF(AND('Mapa final'!$Y$62="Media",'Mapa final'!$AA$62="Catastrófico"),CONCATENATE("R9C",'Mapa final'!$O$62),"")</f>
        <v/>
      </c>
      <c r="AM34" s="72" t="str">
        <f>IF(AND('Mapa final'!$Y$63="Media",'Mapa final'!$AA$63="Catastrófico"),CONCATENATE("R9C",'Mapa final'!$O$63),"")</f>
        <v/>
      </c>
      <c r="AN34" s="99"/>
      <c r="AO34" s="406"/>
      <c r="AP34" s="407"/>
      <c r="AQ34" s="407"/>
      <c r="AR34" s="407"/>
      <c r="AS34" s="407"/>
      <c r="AT34" s="408"/>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row>
    <row r="35" spans="1:80" ht="15.75" customHeight="1" thickBot="1" x14ac:dyDescent="0.3">
      <c r="A35" s="99"/>
      <c r="B35" s="324"/>
      <c r="C35" s="324"/>
      <c r="D35" s="325"/>
      <c r="E35" s="368"/>
      <c r="F35" s="369"/>
      <c r="G35" s="369"/>
      <c r="H35" s="369"/>
      <c r="I35" s="370"/>
      <c r="J35" s="83" t="str">
        <f>IF(AND('Mapa final'!$Y$64="Media",'Mapa final'!$AA$64="Leve"),CONCATENATE("R10C",'Mapa final'!$O$64),"")</f>
        <v/>
      </c>
      <c r="K35" s="84" t="str">
        <f>IF(AND('Mapa final'!$Y$65="Media",'Mapa final'!$AA$65="Leve"),CONCATENATE("R10C",'Mapa final'!$O$65),"")</f>
        <v/>
      </c>
      <c r="L35" s="84" t="str">
        <f>IF(AND('Mapa final'!$Y$66="Media",'Mapa final'!$AA$66="Leve"),CONCATENATE("R10C",'Mapa final'!$O$66),"")</f>
        <v/>
      </c>
      <c r="M35" s="84" t="str">
        <f>IF(AND('Mapa final'!$Y$67="Media",'Mapa final'!$AA$67="Leve"),CONCATENATE("R10C",'Mapa final'!$O$67),"")</f>
        <v/>
      </c>
      <c r="N35" s="84" t="str">
        <f>IF(AND('Mapa final'!$Y$68="Media",'Mapa final'!$AA$68="Leve"),CONCATENATE("R10C",'Mapa final'!$O$68),"")</f>
        <v/>
      </c>
      <c r="O35" s="85" t="str">
        <f>IF(AND('Mapa final'!$Y$69="Media",'Mapa final'!$AA$69="Leve"),CONCATENATE("R10C",'Mapa final'!$O$69),"")</f>
        <v/>
      </c>
      <c r="P35" s="83" t="str">
        <f>IF(AND('Mapa final'!$Y$64="Media",'Mapa final'!$AA$64="Menor"),CONCATENATE("R10C",'Mapa final'!$O$64),"")</f>
        <v/>
      </c>
      <c r="Q35" s="84" t="str">
        <f>IF(AND('Mapa final'!$Y$65="Media",'Mapa final'!$AA$65="Menor"),CONCATENATE("R10C",'Mapa final'!$O$65),"")</f>
        <v/>
      </c>
      <c r="R35" s="84" t="str">
        <f>IF(AND('Mapa final'!$Y$66="Media",'Mapa final'!$AA$66="Menor"),CONCATENATE("R10C",'Mapa final'!$O$66),"")</f>
        <v/>
      </c>
      <c r="S35" s="84" t="str">
        <f>IF(AND('Mapa final'!$Y$67="Media",'Mapa final'!$AA$67="Menor"),CONCATENATE("R10C",'Mapa final'!$O$67),"")</f>
        <v/>
      </c>
      <c r="T35" s="84" t="str">
        <f>IF(AND('Mapa final'!$Y$68="Media",'Mapa final'!$AA$68="Menor"),CONCATENATE("R10C",'Mapa final'!$O$68),"")</f>
        <v/>
      </c>
      <c r="U35" s="85" t="str">
        <f>IF(AND('Mapa final'!$Y$69="Media",'Mapa final'!$AA$69="Menor"),CONCATENATE("R10C",'Mapa final'!$O$69),"")</f>
        <v/>
      </c>
      <c r="V35" s="83" t="str">
        <f>IF(AND('Mapa final'!$Y$64="Media",'Mapa final'!$AA$64="Moderado"),CONCATENATE("R10C",'Mapa final'!$O$64),"")</f>
        <v/>
      </c>
      <c r="W35" s="84" t="str">
        <f>IF(AND('Mapa final'!$Y$65="Media",'Mapa final'!$AA$65="Moderado"),CONCATENATE("R10C",'Mapa final'!$O$65),"")</f>
        <v/>
      </c>
      <c r="X35" s="84" t="str">
        <f>IF(AND('Mapa final'!$Y$66="Media",'Mapa final'!$AA$66="Moderado"),CONCATENATE("R10C",'Mapa final'!$O$66),"")</f>
        <v/>
      </c>
      <c r="Y35" s="84" t="str">
        <f>IF(AND('Mapa final'!$Y$67="Media",'Mapa final'!$AA$67="Moderado"),CONCATENATE("R10C",'Mapa final'!$O$67),"")</f>
        <v/>
      </c>
      <c r="Z35" s="84" t="str">
        <f>IF(AND('Mapa final'!$Y$68="Media",'Mapa final'!$AA$68="Moderado"),CONCATENATE("R10C",'Mapa final'!$O$68),"")</f>
        <v/>
      </c>
      <c r="AA35" s="85" t="str">
        <f>IF(AND('Mapa final'!$Y$69="Media",'Mapa final'!$AA$69="Moderado"),CONCATENATE("R10C",'Mapa final'!$O$69),"")</f>
        <v/>
      </c>
      <c r="AB35" s="74" t="str">
        <f>IF(AND('Mapa final'!$Y$64="Media",'Mapa final'!$AA$64="Mayor"),CONCATENATE("R10C",'Mapa final'!$O$64),"")</f>
        <v/>
      </c>
      <c r="AC35" s="75" t="str">
        <f>IF(AND('Mapa final'!$Y$65="Media",'Mapa final'!$AA$65="Mayor"),CONCATENATE("R10C",'Mapa final'!$O$65),"")</f>
        <v/>
      </c>
      <c r="AD35" s="75" t="str">
        <f>IF(AND('Mapa final'!$Y$66="Media",'Mapa final'!$AA$66="Mayor"),CONCATENATE("R10C",'Mapa final'!$O$66),"")</f>
        <v/>
      </c>
      <c r="AE35" s="75" t="str">
        <f>IF(AND('Mapa final'!$Y$67="Media",'Mapa final'!$AA$67="Mayor"),CONCATENATE("R10C",'Mapa final'!$O$67),"")</f>
        <v/>
      </c>
      <c r="AF35" s="75" t="str">
        <f>IF(AND('Mapa final'!$Y$68="Media",'Mapa final'!$AA$68="Mayor"),CONCATENATE("R10C",'Mapa final'!$O$68),"")</f>
        <v/>
      </c>
      <c r="AG35" s="76" t="str">
        <f>IF(AND('Mapa final'!$Y$69="Media",'Mapa final'!$AA$69="Mayor"),CONCATENATE("R10C",'Mapa final'!$O$69),"")</f>
        <v/>
      </c>
      <c r="AH35" s="77" t="str">
        <f>IF(AND('Mapa final'!$Y$64="Media",'Mapa final'!$AA$64="Catastrófico"),CONCATENATE("R10C",'Mapa final'!$O$64),"")</f>
        <v/>
      </c>
      <c r="AI35" s="78" t="str">
        <f>IF(AND('Mapa final'!$Y$65="Media",'Mapa final'!$AA$65="Catastrófico"),CONCATENATE("R10C",'Mapa final'!$O$65),"")</f>
        <v/>
      </c>
      <c r="AJ35" s="78" t="str">
        <f>IF(AND('Mapa final'!$Y$66="Media",'Mapa final'!$AA$66="Catastrófico"),CONCATENATE("R10C",'Mapa final'!$O$66),"")</f>
        <v/>
      </c>
      <c r="AK35" s="78" t="str">
        <f>IF(AND('Mapa final'!$Y$67="Media",'Mapa final'!$AA$67="Catastrófico"),CONCATENATE("R10C",'Mapa final'!$O$67),"")</f>
        <v/>
      </c>
      <c r="AL35" s="78" t="str">
        <f>IF(AND('Mapa final'!$Y$68="Media",'Mapa final'!$AA$68="Catastrófico"),CONCATENATE("R10C",'Mapa final'!$O$68),"")</f>
        <v/>
      </c>
      <c r="AM35" s="79" t="str">
        <f>IF(AND('Mapa final'!$Y$69="Media",'Mapa final'!$AA$69="Catastrófico"),CONCATENATE("R10C",'Mapa final'!$O$69),"")</f>
        <v/>
      </c>
      <c r="AN35" s="99"/>
      <c r="AO35" s="409"/>
      <c r="AP35" s="410"/>
      <c r="AQ35" s="410"/>
      <c r="AR35" s="410"/>
      <c r="AS35" s="410"/>
      <c r="AT35" s="411"/>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row>
    <row r="36" spans="1:80" ht="15" customHeight="1" x14ac:dyDescent="0.25">
      <c r="A36" s="99"/>
      <c r="B36" s="324"/>
      <c r="C36" s="324"/>
      <c r="D36" s="325"/>
      <c r="E36" s="362" t="s">
        <v>114</v>
      </c>
      <c r="F36" s="363"/>
      <c r="G36" s="363"/>
      <c r="H36" s="363"/>
      <c r="I36" s="363"/>
      <c r="J36" s="89" t="str">
        <f ca="1">IF(AND('Mapa final'!$Y$10="Baja",'Mapa final'!$AA$10="Leve"),CONCATENATE("R1C",'Mapa final'!$O$10),"")</f>
        <v/>
      </c>
      <c r="K36" s="90" t="str">
        <f ca="1">IF(AND('Mapa final'!$Y$11="Baja",'Mapa final'!$AA$11="Leve"),CONCATENATE("R1C",'Mapa final'!$O$11),"")</f>
        <v/>
      </c>
      <c r="L36" s="90" t="str">
        <f ca="1">IF(AND('Mapa final'!$Y$12="Baja",'Mapa final'!$AA$12="Leve"),CONCATENATE("R1C",'Mapa final'!$O$12),"")</f>
        <v/>
      </c>
      <c r="M36" s="90" t="str">
        <f>IF(AND('Mapa final'!$Y$13="Baja",'Mapa final'!$AA$13="Leve"),CONCATENATE("R1C",'Mapa final'!$O$13),"")</f>
        <v/>
      </c>
      <c r="N36" s="90" t="str">
        <f>IF(AND('Mapa final'!$Y$14="Baja",'Mapa final'!$AA$14="Leve"),CONCATENATE("R1C",'Mapa final'!$O$14),"")</f>
        <v/>
      </c>
      <c r="O36" s="91" t="str">
        <f>IF(AND('Mapa final'!$Y$15="Baja",'Mapa final'!$AA$15="Leve"),CONCATENATE("R1C",'Mapa final'!$O$15),"")</f>
        <v/>
      </c>
      <c r="P36" s="80" t="str">
        <f ca="1">IF(AND('Mapa final'!$Y$10="Baja",'Mapa final'!$AA$10="Menor"),CONCATENATE("R1C",'Mapa final'!$O$10),"")</f>
        <v/>
      </c>
      <c r="Q36" s="81" t="str">
        <f ca="1">IF(AND('Mapa final'!$Y$11="Baja",'Mapa final'!$AA$11="Menor"),CONCATENATE("R1C",'Mapa final'!$O$11),"")</f>
        <v/>
      </c>
      <c r="R36" s="81" t="str">
        <f ca="1">IF(AND('Mapa final'!$Y$12="Baja",'Mapa final'!$AA$12="Menor"),CONCATENATE("R1C",'Mapa final'!$O$12),"")</f>
        <v/>
      </c>
      <c r="S36" s="81" t="str">
        <f>IF(AND('Mapa final'!$Y$13="Baja",'Mapa final'!$AA$13="Menor"),CONCATENATE("R1C",'Mapa final'!$O$13),"")</f>
        <v/>
      </c>
      <c r="T36" s="81" t="str">
        <f>IF(AND('Mapa final'!$Y$14="Baja",'Mapa final'!$AA$14="Menor"),CONCATENATE("R1C",'Mapa final'!$O$14),"")</f>
        <v/>
      </c>
      <c r="U36" s="82" t="str">
        <f>IF(AND('Mapa final'!$Y$15="Baja",'Mapa final'!$AA$15="Menor"),CONCATENATE("R1C",'Mapa final'!$O$15),"")</f>
        <v/>
      </c>
      <c r="V36" s="80" t="str">
        <f ca="1">IF(AND('Mapa final'!$Y$10="Baja",'Mapa final'!$AA$10="Moderado"),CONCATENATE("R1C",'Mapa final'!$O$10),"")</f>
        <v/>
      </c>
      <c r="W36" s="81" t="str">
        <f ca="1">IF(AND('Mapa final'!$Y$11="Baja",'Mapa final'!$AA$11="Moderado"),CONCATENATE("R1C",'Mapa final'!$O$11),"")</f>
        <v/>
      </c>
      <c r="X36" s="81" t="str">
        <f ca="1">IF(AND('Mapa final'!$Y$12="Baja",'Mapa final'!$AA$12="Moderado"),CONCATENATE("R1C",'Mapa final'!$O$12),"")</f>
        <v/>
      </c>
      <c r="Y36" s="81" t="str">
        <f>IF(AND('Mapa final'!$Y$13="Baja",'Mapa final'!$AA$13="Moderado"),CONCATENATE("R1C",'Mapa final'!$O$13),"")</f>
        <v/>
      </c>
      <c r="Z36" s="81" t="str">
        <f>IF(AND('Mapa final'!$Y$14="Baja",'Mapa final'!$AA$14="Moderado"),CONCATENATE("R1C",'Mapa final'!$O$14),"")</f>
        <v/>
      </c>
      <c r="AA36" s="82" t="str">
        <f>IF(AND('Mapa final'!$Y$15="Baja",'Mapa final'!$AA$15="Moderado"),CONCATENATE("R1C",'Mapa final'!$O$15),"")</f>
        <v/>
      </c>
      <c r="AB36" s="61" t="str">
        <f ca="1">IF(AND('Mapa final'!$Y$10="Baja",'Mapa final'!$AA$10="Mayor"),CONCATENATE("R1C",'Mapa final'!$O$10),"")</f>
        <v/>
      </c>
      <c r="AC36" s="62" t="str">
        <f ca="1">IF(AND('Mapa final'!$Y$11="Baja",'Mapa final'!$AA$11="Mayor"),CONCATENATE("R1C",'Mapa final'!$O$11),"")</f>
        <v>R1C2</v>
      </c>
      <c r="AD36" s="62" t="str">
        <f ca="1">IF(AND('Mapa final'!$Y$12="Baja",'Mapa final'!$AA$12="Mayor"),CONCATENATE("R1C",'Mapa final'!$O$12),"")</f>
        <v/>
      </c>
      <c r="AE36" s="62" t="str">
        <f>IF(AND('Mapa final'!$Y$13="Baja",'Mapa final'!$AA$13="Mayor"),CONCATENATE("R1C",'Mapa final'!$O$13),"")</f>
        <v/>
      </c>
      <c r="AF36" s="62" t="str">
        <f>IF(AND('Mapa final'!$Y$14="Baja",'Mapa final'!$AA$14="Mayor"),CONCATENATE("R1C",'Mapa final'!$O$14),"")</f>
        <v/>
      </c>
      <c r="AG36" s="63" t="str">
        <f>IF(AND('Mapa final'!$Y$15="Baja",'Mapa final'!$AA$15="Mayor"),CONCATENATE("R1C",'Mapa final'!$O$15),"")</f>
        <v/>
      </c>
      <c r="AH36" s="64" t="str">
        <f ca="1">IF(AND('Mapa final'!$Y$10="Baja",'Mapa final'!$AA$10="Catastrófico"),CONCATENATE("R1C",'Mapa final'!$O$10),"")</f>
        <v/>
      </c>
      <c r="AI36" s="65" t="str">
        <f ca="1">IF(AND('Mapa final'!$Y$11="Baja",'Mapa final'!$AA$11="Catastrófico"),CONCATENATE("R1C",'Mapa final'!$O$11),"")</f>
        <v/>
      </c>
      <c r="AJ36" s="65" t="str">
        <f ca="1">IF(AND('Mapa final'!$Y$12="Baja",'Mapa final'!$AA$12="Catastrófico"),CONCATENATE("R1C",'Mapa final'!$O$12),"")</f>
        <v/>
      </c>
      <c r="AK36" s="65" t="str">
        <f>IF(AND('Mapa final'!$Y$13="Baja",'Mapa final'!$AA$13="Catastrófico"),CONCATENATE("R1C",'Mapa final'!$O$13),"")</f>
        <v/>
      </c>
      <c r="AL36" s="65" t="str">
        <f>IF(AND('Mapa final'!$Y$14="Baja",'Mapa final'!$AA$14="Catastrófico"),CONCATENATE("R1C",'Mapa final'!$O$14),"")</f>
        <v/>
      </c>
      <c r="AM36" s="66" t="str">
        <f>IF(AND('Mapa final'!$Y$15="Baja",'Mapa final'!$AA$15="Catastrófico"),CONCATENATE("R1C",'Mapa final'!$O$15),"")</f>
        <v/>
      </c>
      <c r="AN36" s="99"/>
      <c r="AO36" s="394" t="s">
        <v>82</v>
      </c>
      <c r="AP36" s="395"/>
      <c r="AQ36" s="395"/>
      <c r="AR36" s="395"/>
      <c r="AS36" s="395"/>
      <c r="AT36" s="396"/>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row>
    <row r="37" spans="1:80" ht="15" customHeight="1" x14ac:dyDescent="0.25">
      <c r="A37" s="99"/>
      <c r="B37" s="324"/>
      <c r="C37" s="324"/>
      <c r="D37" s="325"/>
      <c r="E37" s="381"/>
      <c r="F37" s="382"/>
      <c r="G37" s="382"/>
      <c r="H37" s="382"/>
      <c r="I37" s="382"/>
      <c r="J37" s="92" t="str">
        <f ca="1">IF(AND('Mapa final'!$Y$16="Baja",'Mapa final'!$AA$16="Leve"),CONCATENATE("R2C",'Mapa final'!$O$16),"")</f>
        <v/>
      </c>
      <c r="K37" s="93" t="str">
        <f ca="1">IF(AND('Mapa final'!$Y$17="Baja",'Mapa final'!$AA$17="Leve"),CONCATENATE("R2C",'Mapa final'!$O$17),"")</f>
        <v/>
      </c>
      <c r="L37" s="93" t="str">
        <f ca="1">IF(AND('Mapa final'!$Y$18="Baja",'Mapa final'!$AA$18="Leve"),CONCATENATE("R2C",'Mapa final'!$O$18),"")</f>
        <v/>
      </c>
      <c r="M37" s="93" t="str">
        <f>IF(AND('Mapa final'!$Y$19="Baja",'Mapa final'!$AA$19="Leve"),CONCATENATE("R2C",'Mapa final'!$O$19),"")</f>
        <v/>
      </c>
      <c r="N37" s="93" t="str">
        <f>IF(AND('Mapa final'!$Y$20="Baja",'Mapa final'!$AA$20="Leve"),CONCATENATE("R2C",'Mapa final'!$O$20),"")</f>
        <v/>
      </c>
      <c r="O37" s="94" t="str">
        <f>IF(AND('Mapa final'!$Y$21="Baja",'Mapa final'!$AA$21="Leve"),CONCATENATE("R2C",'Mapa final'!$O$21),"")</f>
        <v/>
      </c>
      <c r="P37" s="83" t="str">
        <f ca="1">IF(AND('Mapa final'!$Y$16="Baja",'Mapa final'!$AA$16="Menor"),CONCATENATE("R2C",'Mapa final'!$O$16),"")</f>
        <v/>
      </c>
      <c r="Q37" s="84" t="str">
        <f ca="1">IF(AND('Mapa final'!$Y$17="Baja",'Mapa final'!$AA$17="Menor"),CONCATENATE("R2C",'Mapa final'!$O$17),"")</f>
        <v/>
      </c>
      <c r="R37" s="84" t="str">
        <f ca="1">IF(AND('Mapa final'!$Y$18="Baja",'Mapa final'!$AA$18="Menor"),CONCATENATE("R2C",'Mapa final'!$O$18),"")</f>
        <v/>
      </c>
      <c r="S37" s="84" t="str">
        <f>IF(AND('Mapa final'!$Y$19="Baja",'Mapa final'!$AA$19="Menor"),CONCATENATE("R2C",'Mapa final'!$O$19),"")</f>
        <v/>
      </c>
      <c r="T37" s="84" t="str">
        <f>IF(AND('Mapa final'!$Y$20="Baja",'Mapa final'!$AA$20="Menor"),CONCATENATE("R2C",'Mapa final'!$O$20),"")</f>
        <v/>
      </c>
      <c r="U37" s="85" t="str">
        <f>IF(AND('Mapa final'!$Y$21="Baja",'Mapa final'!$AA$21="Menor"),CONCATENATE("R2C",'Mapa final'!$O$21),"")</f>
        <v/>
      </c>
      <c r="V37" s="83" t="str">
        <f ca="1">IF(AND('Mapa final'!$Y$16="Baja",'Mapa final'!$AA$16="Moderado"),CONCATENATE("R2C",'Mapa final'!$O$16),"")</f>
        <v/>
      </c>
      <c r="W37" s="84" t="str">
        <f ca="1">IF(AND('Mapa final'!$Y$17="Baja",'Mapa final'!$AA$17="Moderado"),CONCATENATE("R2C",'Mapa final'!$O$17),"")</f>
        <v/>
      </c>
      <c r="X37" s="84" t="str">
        <f ca="1">IF(AND('Mapa final'!$Y$18="Baja",'Mapa final'!$AA$18="Moderado"),CONCATENATE("R2C",'Mapa final'!$O$18),"")</f>
        <v/>
      </c>
      <c r="Y37" s="84" t="str">
        <f>IF(AND('Mapa final'!$Y$19="Baja",'Mapa final'!$AA$19="Moderado"),CONCATENATE("R2C",'Mapa final'!$O$19),"")</f>
        <v/>
      </c>
      <c r="Z37" s="84" t="str">
        <f>IF(AND('Mapa final'!$Y$20="Baja",'Mapa final'!$AA$20="Moderado"),CONCATENATE("R2C",'Mapa final'!$O$20),"")</f>
        <v/>
      </c>
      <c r="AA37" s="85" t="str">
        <f>IF(AND('Mapa final'!$Y$21="Baja",'Mapa final'!$AA$21="Moderado"),CONCATENATE("R2C",'Mapa final'!$O$21),"")</f>
        <v/>
      </c>
      <c r="AB37" s="67" t="str">
        <f ca="1">IF(AND('Mapa final'!$Y$16="Baja",'Mapa final'!$AA$16="Mayor"),CONCATENATE("R2C",'Mapa final'!$O$16),"")</f>
        <v/>
      </c>
      <c r="AC37" s="68" t="str">
        <f ca="1">IF(AND('Mapa final'!$Y$17="Baja",'Mapa final'!$AA$17="Mayor"),CONCATENATE("R2C",'Mapa final'!$O$17),"")</f>
        <v/>
      </c>
      <c r="AD37" s="68" t="str">
        <f ca="1">IF(AND('Mapa final'!$Y$18="Baja",'Mapa final'!$AA$18="Mayor"),CONCATENATE("R2C",'Mapa final'!$O$18),"")</f>
        <v>R2C3</v>
      </c>
      <c r="AE37" s="68" t="str">
        <f>IF(AND('Mapa final'!$Y$19="Baja",'Mapa final'!$AA$19="Mayor"),CONCATENATE("R2C",'Mapa final'!$O$19),"")</f>
        <v/>
      </c>
      <c r="AF37" s="68" t="str">
        <f>IF(AND('Mapa final'!$Y$20="Baja",'Mapa final'!$AA$20="Mayor"),CONCATENATE("R2C",'Mapa final'!$O$20),"")</f>
        <v/>
      </c>
      <c r="AG37" s="69" t="str">
        <f>IF(AND('Mapa final'!$Y$21="Baja",'Mapa final'!$AA$21="Mayor"),CONCATENATE("R2C",'Mapa final'!$O$21),"")</f>
        <v/>
      </c>
      <c r="AH37" s="70" t="str">
        <f ca="1">IF(AND('Mapa final'!$Y$16="Baja",'Mapa final'!$AA$16="Catastrófico"),CONCATENATE("R2C",'Mapa final'!$O$16),"")</f>
        <v/>
      </c>
      <c r="AI37" s="71" t="str">
        <f ca="1">IF(AND('Mapa final'!$Y$17="Baja",'Mapa final'!$AA$17="Catastrófico"),CONCATENATE("R2C",'Mapa final'!$O$17),"")</f>
        <v/>
      </c>
      <c r="AJ37" s="71" t="str">
        <f ca="1">IF(AND('Mapa final'!$Y$18="Baja",'Mapa final'!$AA$18="Catastrófico"),CONCATENATE("R2C",'Mapa final'!$O$18),"")</f>
        <v/>
      </c>
      <c r="AK37" s="71" t="str">
        <f>IF(AND('Mapa final'!$Y$19="Baja",'Mapa final'!$AA$19="Catastrófico"),CONCATENATE("R2C",'Mapa final'!$O$19),"")</f>
        <v/>
      </c>
      <c r="AL37" s="71" t="str">
        <f>IF(AND('Mapa final'!$Y$20="Baja",'Mapa final'!$AA$20="Catastrófico"),CONCATENATE("R2C",'Mapa final'!$O$20),"")</f>
        <v/>
      </c>
      <c r="AM37" s="72" t="str">
        <f>IF(AND('Mapa final'!$Y$21="Baja",'Mapa final'!$AA$21="Catastrófico"),CONCATENATE("R2C",'Mapa final'!$O$21),"")</f>
        <v/>
      </c>
      <c r="AN37" s="99"/>
      <c r="AO37" s="397"/>
      <c r="AP37" s="398"/>
      <c r="AQ37" s="398"/>
      <c r="AR37" s="398"/>
      <c r="AS37" s="398"/>
      <c r="AT37" s="3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row>
    <row r="38" spans="1:80" ht="15" customHeight="1" x14ac:dyDescent="0.25">
      <c r="A38" s="99"/>
      <c r="B38" s="324"/>
      <c r="C38" s="324"/>
      <c r="D38" s="325"/>
      <c r="E38" s="365"/>
      <c r="F38" s="366"/>
      <c r="G38" s="366"/>
      <c r="H38" s="366"/>
      <c r="I38" s="382"/>
      <c r="J38" s="92" t="str">
        <f ca="1">IF(AND('Mapa final'!$Y$22="Baja",'Mapa final'!$AA$22="Leve"),CONCATENATE("R3C",'Mapa final'!$O$22),"")</f>
        <v/>
      </c>
      <c r="K38" s="93" t="str">
        <f ca="1">IF(AND('Mapa final'!$Y$23="Baja",'Mapa final'!$AA$23="Leve"),CONCATENATE("R3C",'Mapa final'!$O$23),"")</f>
        <v>R3C2</v>
      </c>
      <c r="L38" s="93" t="str">
        <f>IF(AND('Mapa final'!$Y$24="Baja",'Mapa final'!$AA$24="Leve"),CONCATENATE("R3C",'Mapa final'!$O$24),"")</f>
        <v/>
      </c>
      <c r="M38" s="93" t="str">
        <f>IF(AND('Mapa final'!$Y$25="Baja",'Mapa final'!$AA$25="Leve"),CONCATENATE("R3C",'Mapa final'!$O$25),"")</f>
        <v/>
      </c>
      <c r="N38" s="93" t="str">
        <f>IF(AND('Mapa final'!$Y$26="Baja",'Mapa final'!$AA$26="Leve"),CONCATENATE("R3C",'Mapa final'!$O$26),"")</f>
        <v/>
      </c>
      <c r="O38" s="94" t="str">
        <f>IF(AND('Mapa final'!$Y$27="Baja",'Mapa final'!$AA$27="Leve"),CONCATENATE("R3C",'Mapa final'!$O$27),"")</f>
        <v/>
      </c>
      <c r="P38" s="83" t="str">
        <f ca="1">IF(AND('Mapa final'!$Y$22="Baja",'Mapa final'!$AA$22="Menor"),CONCATENATE("R3C",'Mapa final'!$O$22),"")</f>
        <v/>
      </c>
      <c r="Q38" s="84" t="str">
        <f ca="1">IF(AND('Mapa final'!$Y$23="Baja",'Mapa final'!$AA$23="Menor"),CONCATENATE("R3C",'Mapa final'!$O$23),"")</f>
        <v/>
      </c>
      <c r="R38" s="84" t="str">
        <f>IF(AND('Mapa final'!$Y$24="Baja",'Mapa final'!$AA$24="Menor"),CONCATENATE("R3C",'Mapa final'!$O$24),"")</f>
        <v/>
      </c>
      <c r="S38" s="84" t="str">
        <f>IF(AND('Mapa final'!$Y$25="Baja",'Mapa final'!$AA$25="Menor"),CONCATENATE("R3C",'Mapa final'!$O$25),"")</f>
        <v/>
      </c>
      <c r="T38" s="84" t="str">
        <f>IF(AND('Mapa final'!$Y$26="Baja",'Mapa final'!$AA$26="Menor"),CONCATENATE("R3C",'Mapa final'!$O$26),"")</f>
        <v/>
      </c>
      <c r="U38" s="85" t="str">
        <f>IF(AND('Mapa final'!$Y$27="Baja",'Mapa final'!$AA$27="Menor"),CONCATENATE("R3C",'Mapa final'!$O$27),"")</f>
        <v/>
      </c>
      <c r="V38" s="83" t="str">
        <f ca="1">IF(AND('Mapa final'!$Y$22="Baja",'Mapa final'!$AA$22="Moderado"),CONCATENATE("R3C",'Mapa final'!$O$22),"")</f>
        <v/>
      </c>
      <c r="W38" s="84" t="str">
        <f ca="1">IF(AND('Mapa final'!$Y$23="Baja",'Mapa final'!$AA$23="Moderado"),CONCATENATE("R3C",'Mapa final'!$O$23),"")</f>
        <v/>
      </c>
      <c r="X38" s="84" t="str">
        <f>IF(AND('Mapa final'!$Y$24="Baja",'Mapa final'!$AA$24="Moderado"),CONCATENATE("R3C",'Mapa final'!$O$24),"")</f>
        <v/>
      </c>
      <c r="Y38" s="84" t="str">
        <f>IF(AND('Mapa final'!$Y$25="Baja",'Mapa final'!$AA$25="Moderado"),CONCATENATE("R3C",'Mapa final'!$O$25),"")</f>
        <v/>
      </c>
      <c r="Z38" s="84" t="str">
        <f>IF(AND('Mapa final'!$Y$26="Baja",'Mapa final'!$AA$26="Moderado"),CONCATENATE("R3C",'Mapa final'!$O$26),"")</f>
        <v/>
      </c>
      <c r="AA38" s="85" t="str">
        <f>IF(AND('Mapa final'!$Y$27="Baja",'Mapa final'!$AA$27="Moderado"),CONCATENATE("R3C",'Mapa final'!$O$27),"")</f>
        <v/>
      </c>
      <c r="AB38" s="67" t="str">
        <f ca="1">IF(AND('Mapa final'!$Y$22="Baja",'Mapa final'!$AA$22="Mayor"),CONCATENATE("R3C",'Mapa final'!$O$22),"")</f>
        <v/>
      </c>
      <c r="AC38" s="68" t="str">
        <f ca="1">IF(AND('Mapa final'!$Y$23="Baja",'Mapa final'!$AA$23="Mayor"),CONCATENATE("R3C",'Mapa final'!$O$23),"")</f>
        <v/>
      </c>
      <c r="AD38" s="68" t="str">
        <f>IF(AND('Mapa final'!$Y$24="Baja",'Mapa final'!$AA$24="Mayor"),CONCATENATE("R3C",'Mapa final'!$O$24),"")</f>
        <v/>
      </c>
      <c r="AE38" s="68" t="str">
        <f>IF(AND('Mapa final'!$Y$25="Baja",'Mapa final'!$AA$25="Mayor"),CONCATENATE("R3C",'Mapa final'!$O$25),"")</f>
        <v/>
      </c>
      <c r="AF38" s="68" t="str">
        <f>IF(AND('Mapa final'!$Y$26="Baja",'Mapa final'!$AA$26="Mayor"),CONCATENATE("R3C",'Mapa final'!$O$26),"")</f>
        <v/>
      </c>
      <c r="AG38" s="69" t="str">
        <f>IF(AND('Mapa final'!$Y$27="Baja",'Mapa final'!$AA$27="Mayor"),CONCATENATE("R3C",'Mapa final'!$O$27),"")</f>
        <v/>
      </c>
      <c r="AH38" s="70" t="str">
        <f ca="1">IF(AND('Mapa final'!$Y$22="Baja",'Mapa final'!$AA$22="Catastrófico"),CONCATENATE("R3C",'Mapa final'!$O$22),"")</f>
        <v/>
      </c>
      <c r="AI38" s="71" t="str">
        <f ca="1">IF(AND('Mapa final'!$Y$23="Baja",'Mapa final'!$AA$23="Catastrófico"),CONCATENATE("R3C",'Mapa final'!$O$23),"")</f>
        <v/>
      </c>
      <c r="AJ38" s="71" t="str">
        <f>IF(AND('Mapa final'!$Y$24="Baja",'Mapa final'!$AA$24="Catastrófico"),CONCATENATE("R3C",'Mapa final'!$O$24),"")</f>
        <v/>
      </c>
      <c r="AK38" s="71" t="str">
        <f>IF(AND('Mapa final'!$Y$25="Baja",'Mapa final'!$AA$25="Catastrófico"),CONCATENATE("R3C",'Mapa final'!$O$25),"")</f>
        <v/>
      </c>
      <c r="AL38" s="71" t="str">
        <f>IF(AND('Mapa final'!$Y$26="Baja",'Mapa final'!$AA$26="Catastrófico"),CONCATENATE("R3C",'Mapa final'!$O$26),"")</f>
        <v/>
      </c>
      <c r="AM38" s="72" t="str">
        <f>IF(AND('Mapa final'!$Y$27="Baja",'Mapa final'!$AA$27="Catastrófico"),CONCATENATE("R3C",'Mapa final'!$O$27),"")</f>
        <v/>
      </c>
      <c r="AN38" s="99"/>
      <c r="AO38" s="397"/>
      <c r="AP38" s="398"/>
      <c r="AQ38" s="398"/>
      <c r="AR38" s="398"/>
      <c r="AS38" s="398"/>
      <c r="AT38" s="3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row>
    <row r="39" spans="1:80" ht="15" customHeight="1" x14ac:dyDescent="0.25">
      <c r="A39" s="99"/>
      <c r="B39" s="324"/>
      <c r="C39" s="324"/>
      <c r="D39" s="325"/>
      <c r="E39" s="365"/>
      <c r="F39" s="366"/>
      <c r="G39" s="366"/>
      <c r="H39" s="366"/>
      <c r="I39" s="382"/>
      <c r="J39" s="92" t="str">
        <f ca="1">IF(AND('Mapa final'!$Y$28="Baja",'Mapa final'!$AA$28="Leve"),CONCATENATE("R4C",'Mapa final'!$O$28),"")</f>
        <v/>
      </c>
      <c r="K39" s="93" t="str">
        <f ca="1">IF(AND('Mapa final'!$Y$29="Baja",'Mapa final'!$AA$29="Leve"),CONCATENATE("R4C",'Mapa final'!$O$29),"")</f>
        <v/>
      </c>
      <c r="L39" s="93" t="str">
        <f>IF(AND('Mapa final'!$Y$30="Baja",'Mapa final'!$AA$30="Leve"),CONCATENATE("R4C",'Mapa final'!$O$30),"")</f>
        <v/>
      </c>
      <c r="M39" s="93" t="str">
        <f>IF(AND('Mapa final'!$Y$31="Baja",'Mapa final'!$AA$31="Leve"),CONCATENATE("R4C",'Mapa final'!$O$31),"")</f>
        <v/>
      </c>
      <c r="N39" s="93" t="str">
        <f>IF(AND('Mapa final'!$Y$32="Baja",'Mapa final'!$AA$32="Leve"),CONCATENATE("R4C",'Mapa final'!$O$32),"")</f>
        <v/>
      </c>
      <c r="O39" s="94" t="str">
        <f>IF(AND('Mapa final'!$Y$33="Baja",'Mapa final'!$AA$33="Leve"),CONCATENATE("R4C",'Mapa final'!$O$33),"")</f>
        <v/>
      </c>
      <c r="P39" s="83" t="str">
        <f ca="1">IF(AND('Mapa final'!$Y$28="Baja",'Mapa final'!$AA$28="Menor"),CONCATENATE("R4C",'Mapa final'!$O$28),"")</f>
        <v/>
      </c>
      <c r="Q39" s="84" t="str">
        <f ca="1">IF(AND('Mapa final'!$Y$29="Baja",'Mapa final'!$AA$29="Menor"),CONCATENATE("R4C",'Mapa final'!$O$29),"")</f>
        <v/>
      </c>
      <c r="R39" s="84" t="str">
        <f>IF(AND('Mapa final'!$Y$30="Baja",'Mapa final'!$AA$30="Menor"),CONCATENATE("R4C",'Mapa final'!$O$30),"")</f>
        <v/>
      </c>
      <c r="S39" s="84" t="str">
        <f>IF(AND('Mapa final'!$Y$31="Baja",'Mapa final'!$AA$31="Menor"),CONCATENATE("R4C",'Mapa final'!$O$31),"")</f>
        <v/>
      </c>
      <c r="T39" s="84" t="str">
        <f>IF(AND('Mapa final'!$Y$32="Baja",'Mapa final'!$AA$32="Menor"),CONCATENATE("R4C",'Mapa final'!$O$32),"")</f>
        <v/>
      </c>
      <c r="U39" s="85" t="str">
        <f>IF(AND('Mapa final'!$Y$33="Baja",'Mapa final'!$AA$33="Menor"),CONCATENATE("R4C",'Mapa final'!$O$33),"")</f>
        <v/>
      </c>
      <c r="V39" s="83" t="str">
        <f ca="1">IF(AND('Mapa final'!$Y$28="Baja",'Mapa final'!$AA$28="Moderado"),CONCATENATE("R4C",'Mapa final'!$O$28),"")</f>
        <v/>
      </c>
      <c r="W39" s="84" t="str">
        <f ca="1">IF(AND('Mapa final'!$Y$29="Baja",'Mapa final'!$AA$29="Moderado"),CONCATENATE("R4C",'Mapa final'!$O$29),"")</f>
        <v/>
      </c>
      <c r="X39" s="84" t="str">
        <f>IF(AND('Mapa final'!$Y$30="Baja",'Mapa final'!$AA$30="Moderado"),CONCATENATE("R4C",'Mapa final'!$O$30),"")</f>
        <v/>
      </c>
      <c r="Y39" s="84" t="str">
        <f>IF(AND('Mapa final'!$Y$31="Baja",'Mapa final'!$AA$31="Moderado"),CONCATENATE("R4C",'Mapa final'!$O$31),"")</f>
        <v/>
      </c>
      <c r="Z39" s="84" t="str">
        <f>IF(AND('Mapa final'!$Y$32="Baja",'Mapa final'!$AA$32="Moderado"),CONCATENATE("R4C",'Mapa final'!$O$32),"")</f>
        <v/>
      </c>
      <c r="AA39" s="85" t="str">
        <f>IF(AND('Mapa final'!$Y$33="Baja",'Mapa final'!$AA$33="Moderado"),CONCATENATE("R4C",'Mapa final'!$O$33),"")</f>
        <v/>
      </c>
      <c r="AB39" s="67" t="str">
        <f ca="1">IF(AND('Mapa final'!$Y$28="Baja",'Mapa final'!$AA$28="Mayor"),CONCATENATE("R4C",'Mapa final'!$O$28),"")</f>
        <v/>
      </c>
      <c r="AC39" s="68" t="str">
        <f ca="1">IF(AND('Mapa final'!$Y$29="Baja",'Mapa final'!$AA$29="Mayor"),CONCATENATE("R4C",'Mapa final'!$O$29),"")</f>
        <v>R4C2</v>
      </c>
      <c r="AD39" s="68" t="str">
        <f>IF(AND('Mapa final'!$Y$30="Baja",'Mapa final'!$AA$30="Mayor"),CONCATENATE("R4C",'Mapa final'!$O$30),"")</f>
        <v/>
      </c>
      <c r="AE39" s="68" t="str">
        <f>IF(AND('Mapa final'!$Y$31="Baja",'Mapa final'!$AA$31="Mayor"),CONCATENATE("R4C",'Mapa final'!$O$31),"")</f>
        <v/>
      </c>
      <c r="AF39" s="68" t="str">
        <f>IF(AND('Mapa final'!$Y$32="Baja",'Mapa final'!$AA$32="Mayor"),CONCATENATE("R4C",'Mapa final'!$O$32),"")</f>
        <v/>
      </c>
      <c r="AG39" s="69" t="str">
        <f>IF(AND('Mapa final'!$Y$33="Baja",'Mapa final'!$AA$33="Mayor"),CONCATENATE("R4C",'Mapa final'!$O$33),"")</f>
        <v/>
      </c>
      <c r="AH39" s="70" t="str">
        <f ca="1">IF(AND('Mapa final'!$Y$28="Baja",'Mapa final'!$AA$28="Catastrófico"),CONCATENATE("R4C",'Mapa final'!$O$28),"")</f>
        <v/>
      </c>
      <c r="AI39" s="71" t="str">
        <f ca="1">IF(AND('Mapa final'!$Y$29="Baja",'Mapa final'!$AA$29="Catastrófico"),CONCATENATE("R4C",'Mapa final'!$O$29),"")</f>
        <v/>
      </c>
      <c r="AJ39" s="71" t="str">
        <f>IF(AND('Mapa final'!$Y$30="Baja",'Mapa final'!$AA$30="Catastrófico"),CONCATENATE("R4C",'Mapa final'!$O$30),"")</f>
        <v/>
      </c>
      <c r="AK39" s="71" t="str">
        <f>IF(AND('Mapa final'!$Y$31="Baja",'Mapa final'!$AA$31="Catastrófico"),CONCATENATE("R4C",'Mapa final'!$O$31),"")</f>
        <v/>
      </c>
      <c r="AL39" s="71" t="str">
        <f>IF(AND('Mapa final'!$Y$32="Baja",'Mapa final'!$AA$32="Catastrófico"),CONCATENATE("R4C",'Mapa final'!$O$32),"")</f>
        <v/>
      </c>
      <c r="AM39" s="72" t="str">
        <f>IF(AND('Mapa final'!$Y$33="Baja",'Mapa final'!$AA$33="Catastrófico"),CONCATENATE("R4C",'Mapa final'!$O$33),"")</f>
        <v/>
      </c>
      <c r="AN39" s="99"/>
      <c r="AO39" s="397"/>
      <c r="AP39" s="398"/>
      <c r="AQ39" s="398"/>
      <c r="AR39" s="398"/>
      <c r="AS39" s="398"/>
      <c r="AT39" s="3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row>
    <row r="40" spans="1:80" ht="15" customHeight="1" x14ac:dyDescent="0.25">
      <c r="A40" s="99"/>
      <c r="B40" s="324"/>
      <c r="C40" s="324"/>
      <c r="D40" s="325"/>
      <c r="E40" s="365"/>
      <c r="F40" s="366"/>
      <c r="G40" s="366"/>
      <c r="H40" s="366"/>
      <c r="I40" s="382"/>
      <c r="J40" s="92" t="str">
        <f ca="1">IF(AND('Mapa final'!$Y$34="Baja",'Mapa final'!$AA$34="Leve"),CONCATENATE("R5C",'Mapa final'!$O$34),"")</f>
        <v/>
      </c>
      <c r="K40" s="93" t="str">
        <f ca="1">IF(AND('Mapa final'!$Y$35="Baja",'Mapa final'!$AA$35="Leve"),CONCATENATE("R5C",'Mapa final'!$O$35),"")</f>
        <v/>
      </c>
      <c r="L40" s="93" t="str">
        <f>IF(AND('Mapa final'!$Y$36="Baja",'Mapa final'!$AA$36="Leve"),CONCATENATE("R5C",'Mapa final'!$O$36),"")</f>
        <v/>
      </c>
      <c r="M40" s="93" t="str">
        <f>IF(AND('Mapa final'!$Y$37="Baja",'Mapa final'!$AA$37="Leve"),CONCATENATE("R5C",'Mapa final'!$O$37),"")</f>
        <v/>
      </c>
      <c r="N40" s="93" t="str">
        <f>IF(AND('Mapa final'!$Y$38="Baja",'Mapa final'!$AA$38="Leve"),CONCATENATE("R5C",'Mapa final'!$O$38),"")</f>
        <v/>
      </c>
      <c r="O40" s="94" t="str">
        <f>IF(AND('Mapa final'!$Y$39="Baja",'Mapa final'!$AA$39="Leve"),CONCATENATE("R5C",'Mapa final'!$O$39),"")</f>
        <v/>
      </c>
      <c r="P40" s="83" t="str">
        <f ca="1">IF(AND('Mapa final'!$Y$34="Baja",'Mapa final'!$AA$34="Menor"),CONCATENATE("R5C",'Mapa final'!$O$34),"")</f>
        <v/>
      </c>
      <c r="Q40" s="84" t="str">
        <f ca="1">IF(AND('Mapa final'!$Y$35="Baja",'Mapa final'!$AA$35="Menor"),CONCATENATE("R5C",'Mapa final'!$O$35),"")</f>
        <v/>
      </c>
      <c r="R40" s="84" t="str">
        <f>IF(AND('Mapa final'!$Y$36="Baja",'Mapa final'!$AA$36="Menor"),CONCATENATE("R5C",'Mapa final'!$O$36),"")</f>
        <v/>
      </c>
      <c r="S40" s="84" t="str">
        <f>IF(AND('Mapa final'!$Y$37="Baja",'Mapa final'!$AA$37="Menor"),CONCATENATE("R5C",'Mapa final'!$O$37),"")</f>
        <v/>
      </c>
      <c r="T40" s="84" t="str">
        <f>IF(AND('Mapa final'!$Y$38="Baja",'Mapa final'!$AA$38="Menor"),CONCATENATE("R5C",'Mapa final'!$O$38),"")</f>
        <v/>
      </c>
      <c r="U40" s="85" t="str">
        <f>IF(AND('Mapa final'!$Y$39="Baja",'Mapa final'!$AA$39="Menor"),CONCATENATE("R5C",'Mapa final'!$O$39),"")</f>
        <v/>
      </c>
      <c r="V40" s="83" t="str">
        <f ca="1">IF(AND('Mapa final'!$Y$34="Baja",'Mapa final'!$AA$34="Moderado"),CONCATENATE("R5C",'Mapa final'!$O$34),"")</f>
        <v/>
      </c>
      <c r="W40" s="84" t="str">
        <f ca="1">IF(AND('Mapa final'!$Y$35="Baja",'Mapa final'!$AA$35="Moderado"),CONCATENATE("R5C",'Mapa final'!$O$35),"")</f>
        <v/>
      </c>
      <c r="X40" s="84" t="str">
        <f>IF(AND('Mapa final'!$Y$36="Baja",'Mapa final'!$AA$36="Moderado"),CONCATENATE("R5C",'Mapa final'!$O$36),"")</f>
        <v/>
      </c>
      <c r="Y40" s="84" t="str">
        <f>IF(AND('Mapa final'!$Y$37="Baja",'Mapa final'!$AA$37="Moderado"),CONCATENATE("R5C",'Mapa final'!$O$37),"")</f>
        <v/>
      </c>
      <c r="Z40" s="84" t="str">
        <f>IF(AND('Mapa final'!$Y$38="Baja",'Mapa final'!$AA$38="Moderado"),CONCATENATE("R5C",'Mapa final'!$O$38),"")</f>
        <v/>
      </c>
      <c r="AA40" s="85" t="str">
        <f>IF(AND('Mapa final'!$Y$39="Baja",'Mapa final'!$AA$39="Moderado"),CONCATENATE("R5C",'Mapa final'!$O$39),"")</f>
        <v/>
      </c>
      <c r="AB40" s="67" t="str">
        <f ca="1">IF(AND('Mapa final'!$Y$34="Baja",'Mapa final'!$AA$34="Mayor"),CONCATENATE("R5C",'Mapa final'!$O$34),"")</f>
        <v/>
      </c>
      <c r="AC40" s="68" t="str">
        <f ca="1">IF(AND('Mapa final'!$Y$35="Baja",'Mapa final'!$AA$35="Mayor"),CONCATENATE("R5C",'Mapa final'!$O$35),"")</f>
        <v>R5C2</v>
      </c>
      <c r="AD40" s="73" t="str">
        <f>IF(AND('Mapa final'!$Y$36="Baja",'Mapa final'!$AA$36="Mayor"),CONCATENATE("R5C",'Mapa final'!$O$36),"")</f>
        <v/>
      </c>
      <c r="AE40" s="73" t="str">
        <f>IF(AND('Mapa final'!$Y$37="Baja",'Mapa final'!$AA$37="Mayor"),CONCATENATE("R5C",'Mapa final'!$O$37),"")</f>
        <v/>
      </c>
      <c r="AF40" s="73" t="str">
        <f>IF(AND('Mapa final'!$Y$38="Baja",'Mapa final'!$AA$38="Mayor"),CONCATENATE("R5C",'Mapa final'!$O$38),"")</f>
        <v/>
      </c>
      <c r="AG40" s="69" t="str">
        <f>IF(AND('Mapa final'!$Y$39="Baja",'Mapa final'!$AA$39="Mayor"),CONCATENATE("R5C",'Mapa final'!$O$39),"")</f>
        <v/>
      </c>
      <c r="AH40" s="70" t="str">
        <f ca="1">IF(AND('Mapa final'!$Y$34="Baja",'Mapa final'!$AA$34="Catastrófico"),CONCATENATE("R5C",'Mapa final'!$O$34),"")</f>
        <v/>
      </c>
      <c r="AI40" s="71" t="str">
        <f ca="1">IF(AND('Mapa final'!$Y$35="Baja",'Mapa final'!$AA$35="Catastrófico"),CONCATENATE("R5C",'Mapa final'!$O$35),"")</f>
        <v/>
      </c>
      <c r="AJ40" s="71" t="str">
        <f>IF(AND('Mapa final'!$Y$36="Baja",'Mapa final'!$AA$36="Catastrófico"),CONCATENATE("R5C",'Mapa final'!$O$36),"")</f>
        <v/>
      </c>
      <c r="AK40" s="71" t="str">
        <f>IF(AND('Mapa final'!$Y$37="Baja",'Mapa final'!$AA$37="Catastrófico"),CONCATENATE("R5C",'Mapa final'!$O$37),"")</f>
        <v/>
      </c>
      <c r="AL40" s="71" t="str">
        <f>IF(AND('Mapa final'!$Y$38="Baja",'Mapa final'!$AA$38="Catastrófico"),CONCATENATE("R5C",'Mapa final'!$O$38),"")</f>
        <v/>
      </c>
      <c r="AM40" s="72" t="str">
        <f>IF(AND('Mapa final'!$Y$39="Baja",'Mapa final'!$AA$39="Catastrófico"),CONCATENATE("R5C",'Mapa final'!$O$39),"")</f>
        <v/>
      </c>
      <c r="AN40" s="99"/>
      <c r="AO40" s="397"/>
      <c r="AP40" s="398"/>
      <c r="AQ40" s="398"/>
      <c r="AR40" s="398"/>
      <c r="AS40" s="398"/>
      <c r="AT40" s="3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row>
    <row r="41" spans="1:80" ht="15" customHeight="1" x14ac:dyDescent="0.25">
      <c r="A41" s="99"/>
      <c r="B41" s="324"/>
      <c r="C41" s="324"/>
      <c r="D41" s="325"/>
      <c r="E41" s="365"/>
      <c r="F41" s="366"/>
      <c r="G41" s="366"/>
      <c r="H41" s="366"/>
      <c r="I41" s="382"/>
      <c r="J41" s="92" t="str">
        <f ca="1">IF(AND('Mapa final'!$Y$40="Baja",'Mapa final'!$AA$40="Leve"),CONCATENATE("R6C",'Mapa final'!$O$40),"")</f>
        <v/>
      </c>
      <c r="K41" s="93" t="str">
        <f>IF(AND('Mapa final'!$Y$41="Baja",'Mapa final'!$AA$41="Leve"),CONCATENATE("R6C",'Mapa final'!$O$41),"")</f>
        <v/>
      </c>
      <c r="L41" s="93" t="str">
        <f>IF(AND('Mapa final'!$Y$42="Baja",'Mapa final'!$AA$42="Leve"),CONCATENATE("R6C",'Mapa final'!$O$42),"")</f>
        <v/>
      </c>
      <c r="M41" s="93" t="str">
        <f>IF(AND('Mapa final'!$Y$43="Baja",'Mapa final'!$AA$43="Leve"),CONCATENATE("R6C",'Mapa final'!$O$43),"")</f>
        <v/>
      </c>
      <c r="N41" s="93" t="str">
        <f>IF(AND('Mapa final'!$Y$44="Baja",'Mapa final'!$AA$44="Leve"),CONCATENATE("R6C",'Mapa final'!$O$44),"")</f>
        <v/>
      </c>
      <c r="O41" s="94" t="str">
        <f>IF(AND('Mapa final'!$Y$45="Baja",'Mapa final'!$AA$45="Leve"),CONCATENATE("R6C",'Mapa final'!$O$45),"")</f>
        <v/>
      </c>
      <c r="P41" s="83" t="str">
        <f ca="1">IF(AND('Mapa final'!$Y$40="Baja",'Mapa final'!$AA$40="Menor"),CONCATENATE("R6C",'Mapa final'!$O$40),"")</f>
        <v/>
      </c>
      <c r="Q41" s="84" t="str">
        <f>IF(AND('Mapa final'!$Y$41="Baja",'Mapa final'!$AA$41="Menor"),CONCATENATE("R6C",'Mapa final'!$O$41),"")</f>
        <v/>
      </c>
      <c r="R41" s="84" t="str">
        <f>IF(AND('Mapa final'!$Y$42="Baja",'Mapa final'!$AA$42="Menor"),CONCATENATE("R6C",'Mapa final'!$O$42),"")</f>
        <v/>
      </c>
      <c r="S41" s="84" t="str">
        <f>IF(AND('Mapa final'!$Y$43="Baja",'Mapa final'!$AA$43="Menor"),CONCATENATE("R6C",'Mapa final'!$O$43),"")</f>
        <v/>
      </c>
      <c r="T41" s="84" t="str">
        <f>IF(AND('Mapa final'!$Y$44="Baja",'Mapa final'!$AA$44="Menor"),CONCATENATE("R6C",'Mapa final'!$O$44),"")</f>
        <v/>
      </c>
      <c r="U41" s="85" t="str">
        <f>IF(AND('Mapa final'!$Y$45="Baja",'Mapa final'!$AA$45="Menor"),CONCATENATE("R6C",'Mapa final'!$O$45),"")</f>
        <v/>
      </c>
      <c r="V41" s="83" t="str">
        <f ca="1">IF(AND('Mapa final'!$Y$40="Baja",'Mapa final'!$AA$40="Moderado"),CONCATENATE("R6C",'Mapa final'!$O$40),"")</f>
        <v/>
      </c>
      <c r="W41" s="84" t="str">
        <f>IF(AND('Mapa final'!$Y$41="Baja",'Mapa final'!$AA$41="Moderado"),CONCATENATE("R6C",'Mapa final'!$O$41),"")</f>
        <v/>
      </c>
      <c r="X41" s="84" t="str">
        <f>IF(AND('Mapa final'!$Y$42="Baja",'Mapa final'!$AA$42="Moderado"),CONCATENATE("R6C",'Mapa final'!$O$42),"")</f>
        <v/>
      </c>
      <c r="Y41" s="84" t="str">
        <f>IF(AND('Mapa final'!$Y$43="Baja",'Mapa final'!$AA$43="Moderado"),CONCATENATE("R6C",'Mapa final'!$O$43),"")</f>
        <v/>
      </c>
      <c r="Z41" s="84" t="str">
        <f>IF(AND('Mapa final'!$Y$44="Baja",'Mapa final'!$AA$44="Moderado"),CONCATENATE("R6C",'Mapa final'!$O$44),"")</f>
        <v/>
      </c>
      <c r="AA41" s="85" t="str">
        <f>IF(AND('Mapa final'!$Y$45="Baja",'Mapa final'!$AA$45="Moderado"),CONCATENATE("R6C",'Mapa final'!$O$45),"")</f>
        <v/>
      </c>
      <c r="AB41" s="67" t="str">
        <f ca="1">IF(AND('Mapa final'!$Y$40="Baja",'Mapa final'!$AA$40="Mayor"),CONCATENATE("R6C",'Mapa final'!$O$40),"")</f>
        <v>R6C1</v>
      </c>
      <c r="AC41" s="68" t="str">
        <f>IF(AND('Mapa final'!$Y$41="Baja",'Mapa final'!$AA$41="Mayor"),CONCATENATE("R6C",'Mapa final'!$O$41),"")</f>
        <v/>
      </c>
      <c r="AD41" s="73" t="str">
        <f>IF(AND('Mapa final'!$Y$42="Baja",'Mapa final'!$AA$42="Mayor"),CONCATENATE("R6C",'Mapa final'!$O$42),"")</f>
        <v/>
      </c>
      <c r="AE41" s="73" t="str">
        <f>IF(AND('Mapa final'!$Y$43="Baja",'Mapa final'!$AA$43="Mayor"),CONCATENATE("R6C",'Mapa final'!$O$43),"")</f>
        <v/>
      </c>
      <c r="AF41" s="73" t="str">
        <f>IF(AND('Mapa final'!$Y$44="Baja",'Mapa final'!$AA$44="Mayor"),CONCATENATE("R6C",'Mapa final'!$O$44),"")</f>
        <v/>
      </c>
      <c r="AG41" s="69" t="str">
        <f>IF(AND('Mapa final'!$Y$45="Baja",'Mapa final'!$AA$45="Mayor"),CONCATENATE("R6C",'Mapa final'!$O$45),"")</f>
        <v/>
      </c>
      <c r="AH41" s="70" t="str">
        <f ca="1">IF(AND('Mapa final'!$Y$40="Baja",'Mapa final'!$AA$40="Catastrófico"),CONCATENATE("R6C",'Mapa final'!$O$40),"")</f>
        <v/>
      </c>
      <c r="AI41" s="71" t="str">
        <f>IF(AND('Mapa final'!$Y$41="Baja",'Mapa final'!$AA$41="Catastrófico"),CONCATENATE("R6C",'Mapa final'!$O$41),"")</f>
        <v/>
      </c>
      <c r="AJ41" s="71" t="str">
        <f>IF(AND('Mapa final'!$Y$42="Baja",'Mapa final'!$AA$42="Catastrófico"),CONCATENATE("R6C",'Mapa final'!$O$42),"")</f>
        <v/>
      </c>
      <c r="AK41" s="71" t="str">
        <f>IF(AND('Mapa final'!$Y$43="Baja",'Mapa final'!$AA$43="Catastrófico"),CONCATENATE("R6C",'Mapa final'!$O$43),"")</f>
        <v/>
      </c>
      <c r="AL41" s="71" t="str">
        <f>IF(AND('Mapa final'!$Y$44="Baja",'Mapa final'!$AA$44="Catastrófico"),CONCATENATE("R6C",'Mapa final'!$O$44),"")</f>
        <v/>
      </c>
      <c r="AM41" s="72" t="str">
        <f>IF(AND('Mapa final'!$Y$45="Baja",'Mapa final'!$AA$45="Catastrófico"),CONCATENATE("R6C",'Mapa final'!$O$45),"")</f>
        <v/>
      </c>
      <c r="AN41" s="99"/>
      <c r="AO41" s="397"/>
      <c r="AP41" s="398"/>
      <c r="AQ41" s="398"/>
      <c r="AR41" s="398"/>
      <c r="AS41" s="398"/>
      <c r="AT41" s="3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row>
    <row r="42" spans="1:80" ht="15" customHeight="1" x14ac:dyDescent="0.25">
      <c r="A42" s="99"/>
      <c r="B42" s="324"/>
      <c r="C42" s="324"/>
      <c r="D42" s="325"/>
      <c r="E42" s="365"/>
      <c r="F42" s="366"/>
      <c r="G42" s="366"/>
      <c r="H42" s="366"/>
      <c r="I42" s="382"/>
      <c r="J42" s="92" t="str">
        <f ca="1">IF(AND('Mapa final'!$Y$46="Baja",'Mapa final'!$AA$46="Leve"),CONCATENATE("R7C",'Mapa final'!$O$46),"")</f>
        <v/>
      </c>
      <c r="K42" s="93" t="str">
        <f ca="1">IF(AND('Mapa final'!$Y$47="Baja",'Mapa final'!$AA$47="Leve"),CONCATENATE("R7C",'Mapa final'!$O$47),"")</f>
        <v/>
      </c>
      <c r="L42" s="93" t="str">
        <f>IF(AND('Mapa final'!$Y$48="Baja",'Mapa final'!$AA$48="Leve"),CONCATENATE("R7C",'Mapa final'!$O$48),"")</f>
        <v/>
      </c>
      <c r="M42" s="93" t="str">
        <f>IF(AND('Mapa final'!$Y$49="Baja",'Mapa final'!$AA$49="Leve"),CONCATENATE("R7C",'Mapa final'!$O$49),"")</f>
        <v/>
      </c>
      <c r="N42" s="93" t="str">
        <f>IF(AND('Mapa final'!$Y$50="Baja",'Mapa final'!$AA$50="Leve"),CONCATENATE("R7C",'Mapa final'!$O$50),"")</f>
        <v/>
      </c>
      <c r="O42" s="94" t="str">
        <f>IF(AND('Mapa final'!$Y$51="Baja",'Mapa final'!$AA$51="Leve"),CONCATENATE("R7C",'Mapa final'!$O$51),"")</f>
        <v/>
      </c>
      <c r="P42" s="83" t="str">
        <f ca="1">IF(AND('Mapa final'!$Y$46="Baja",'Mapa final'!$AA$46="Menor"),CONCATENATE("R7C",'Mapa final'!$O$46),"")</f>
        <v/>
      </c>
      <c r="Q42" s="84" t="str">
        <f ca="1">IF(AND('Mapa final'!$Y$47="Baja",'Mapa final'!$AA$47="Menor"),CONCATENATE("R7C",'Mapa final'!$O$47),"")</f>
        <v/>
      </c>
      <c r="R42" s="84" t="str">
        <f>IF(AND('Mapa final'!$Y$48="Baja",'Mapa final'!$AA$48="Menor"),CONCATENATE("R7C",'Mapa final'!$O$48),"")</f>
        <v/>
      </c>
      <c r="S42" s="84" t="str">
        <f>IF(AND('Mapa final'!$Y$49="Baja",'Mapa final'!$AA$49="Menor"),CONCATENATE("R7C",'Mapa final'!$O$49),"")</f>
        <v/>
      </c>
      <c r="T42" s="84" t="str">
        <f>IF(AND('Mapa final'!$Y$50="Baja",'Mapa final'!$AA$50="Menor"),CONCATENATE("R7C",'Mapa final'!$O$50),"")</f>
        <v/>
      </c>
      <c r="U42" s="85" t="str">
        <f>IF(AND('Mapa final'!$Y$51="Baja",'Mapa final'!$AA$51="Menor"),CONCATENATE("R7C",'Mapa final'!$O$51),"")</f>
        <v/>
      </c>
      <c r="V42" s="83" t="str">
        <f ca="1">IF(AND('Mapa final'!$Y$46="Baja",'Mapa final'!$AA$46="Moderado"),CONCATENATE("R7C",'Mapa final'!$O$46),"")</f>
        <v>R7C1</v>
      </c>
      <c r="W42" s="84" t="str">
        <f ca="1">IF(AND('Mapa final'!$Y$47="Baja",'Mapa final'!$AA$47="Moderado"),CONCATENATE("R7C",'Mapa final'!$O$47),"")</f>
        <v/>
      </c>
      <c r="X42" s="84" t="str">
        <f>IF(AND('Mapa final'!$Y$48="Baja",'Mapa final'!$AA$48="Moderado"),CONCATENATE("R7C",'Mapa final'!$O$48),"")</f>
        <v/>
      </c>
      <c r="Y42" s="84" t="str">
        <f>IF(AND('Mapa final'!$Y$49="Baja",'Mapa final'!$AA$49="Moderado"),CONCATENATE("R7C",'Mapa final'!$O$49),"")</f>
        <v/>
      </c>
      <c r="Z42" s="84" t="str">
        <f>IF(AND('Mapa final'!$Y$50="Baja",'Mapa final'!$AA$50="Moderado"),CONCATENATE("R7C",'Mapa final'!$O$50),"")</f>
        <v/>
      </c>
      <c r="AA42" s="85" t="str">
        <f>IF(AND('Mapa final'!$Y$51="Baja",'Mapa final'!$AA$51="Moderado"),CONCATENATE("R7C",'Mapa final'!$O$51),"")</f>
        <v/>
      </c>
      <c r="AB42" s="67" t="str">
        <f ca="1">IF(AND('Mapa final'!$Y$46="Baja",'Mapa final'!$AA$46="Mayor"),CONCATENATE("R7C",'Mapa final'!$O$46),"")</f>
        <v/>
      </c>
      <c r="AC42" s="68" t="str">
        <f ca="1">IF(AND('Mapa final'!$Y$47="Baja",'Mapa final'!$AA$47="Mayor"),CONCATENATE("R7C",'Mapa final'!$O$47),"")</f>
        <v>R7C2</v>
      </c>
      <c r="AD42" s="73" t="str">
        <f>IF(AND('Mapa final'!$Y$48="Baja",'Mapa final'!$AA$48="Mayor"),CONCATENATE("R7C",'Mapa final'!$O$48),"")</f>
        <v/>
      </c>
      <c r="AE42" s="73" t="str">
        <f>IF(AND('Mapa final'!$Y$49="Baja",'Mapa final'!$AA$49="Mayor"),CONCATENATE("R7C",'Mapa final'!$O$49),"")</f>
        <v/>
      </c>
      <c r="AF42" s="73" t="str">
        <f>IF(AND('Mapa final'!$Y$50="Baja",'Mapa final'!$AA$50="Mayor"),CONCATENATE("R7C",'Mapa final'!$O$50),"")</f>
        <v/>
      </c>
      <c r="AG42" s="69" t="str">
        <f>IF(AND('Mapa final'!$Y$51="Baja",'Mapa final'!$AA$51="Mayor"),CONCATENATE("R7C",'Mapa final'!$O$51),"")</f>
        <v/>
      </c>
      <c r="AH42" s="70" t="str">
        <f ca="1">IF(AND('Mapa final'!$Y$46="Baja",'Mapa final'!$AA$46="Catastrófico"),CONCATENATE("R7C",'Mapa final'!$O$46),"")</f>
        <v/>
      </c>
      <c r="AI42" s="71" t="str">
        <f ca="1">IF(AND('Mapa final'!$Y$47="Baja",'Mapa final'!$AA$47="Catastrófico"),CONCATENATE("R7C",'Mapa final'!$O$47),"")</f>
        <v/>
      </c>
      <c r="AJ42" s="71" t="str">
        <f>IF(AND('Mapa final'!$Y$48="Baja",'Mapa final'!$AA$48="Catastrófico"),CONCATENATE("R7C",'Mapa final'!$O$48),"")</f>
        <v/>
      </c>
      <c r="AK42" s="71" t="str">
        <f>IF(AND('Mapa final'!$Y$49="Baja",'Mapa final'!$AA$49="Catastrófico"),CONCATENATE("R7C",'Mapa final'!$O$49),"")</f>
        <v/>
      </c>
      <c r="AL42" s="71" t="str">
        <f>IF(AND('Mapa final'!$Y$50="Baja",'Mapa final'!$AA$50="Catastrófico"),CONCATENATE("R7C",'Mapa final'!$O$50),"")</f>
        <v/>
      </c>
      <c r="AM42" s="72" t="str">
        <f>IF(AND('Mapa final'!$Y$51="Baja",'Mapa final'!$AA$51="Catastrófico"),CONCATENATE("R7C",'Mapa final'!$O$51),"")</f>
        <v/>
      </c>
      <c r="AN42" s="99"/>
      <c r="AO42" s="397"/>
      <c r="AP42" s="398"/>
      <c r="AQ42" s="398"/>
      <c r="AR42" s="398"/>
      <c r="AS42" s="398"/>
      <c r="AT42" s="3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row>
    <row r="43" spans="1:80" ht="15" customHeight="1" x14ac:dyDescent="0.25">
      <c r="A43" s="99"/>
      <c r="B43" s="324"/>
      <c r="C43" s="324"/>
      <c r="D43" s="325"/>
      <c r="E43" s="365"/>
      <c r="F43" s="366"/>
      <c r="G43" s="366"/>
      <c r="H43" s="366"/>
      <c r="I43" s="382"/>
      <c r="J43" s="92" t="str">
        <f>IF(AND('Mapa final'!$Y$52="Baja",'Mapa final'!$AA$52="Leve"),CONCATENATE("R8C",'Mapa final'!$O$52),"")</f>
        <v/>
      </c>
      <c r="K43" s="93" t="str">
        <f>IF(AND('Mapa final'!$Y$53="Baja",'Mapa final'!$AA$53="Leve"),CONCATENATE("R8C",'Mapa final'!$O$53),"")</f>
        <v/>
      </c>
      <c r="L43" s="93" t="str">
        <f>IF(AND('Mapa final'!$Y$54="Baja",'Mapa final'!$AA$54="Leve"),CONCATENATE("R8C",'Mapa final'!$O$54),"")</f>
        <v/>
      </c>
      <c r="M43" s="93" t="str">
        <f>IF(AND('Mapa final'!$Y$55="Baja",'Mapa final'!$AA$55="Leve"),CONCATENATE("R8C",'Mapa final'!$O$55),"")</f>
        <v/>
      </c>
      <c r="N43" s="93" t="str">
        <f>IF(AND('Mapa final'!$Y$56="Baja",'Mapa final'!$AA$56="Leve"),CONCATENATE("R8C",'Mapa final'!$O$56),"")</f>
        <v/>
      </c>
      <c r="O43" s="94" t="str">
        <f>IF(AND('Mapa final'!$Y$57="Baja",'Mapa final'!$AA$57="Leve"),CONCATENATE("R8C",'Mapa final'!$O$57),"")</f>
        <v/>
      </c>
      <c r="P43" s="83" t="str">
        <f>IF(AND('Mapa final'!$Y$52="Baja",'Mapa final'!$AA$52="Menor"),CONCATENATE("R8C",'Mapa final'!$O$52),"")</f>
        <v/>
      </c>
      <c r="Q43" s="84" t="str">
        <f>IF(AND('Mapa final'!$Y$53="Baja",'Mapa final'!$AA$53="Menor"),CONCATENATE("R8C",'Mapa final'!$O$53),"")</f>
        <v/>
      </c>
      <c r="R43" s="84" t="str">
        <f>IF(AND('Mapa final'!$Y$54="Baja",'Mapa final'!$AA$54="Menor"),CONCATENATE("R8C",'Mapa final'!$O$54),"")</f>
        <v/>
      </c>
      <c r="S43" s="84" t="str">
        <f>IF(AND('Mapa final'!$Y$55="Baja",'Mapa final'!$AA$55="Menor"),CONCATENATE("R8C",'Mapa final'!$O$55),"")</f>
        <v/>
      </c>
      <c r="T43" s="84" t="str">
        <f>IF(AND('Mapa final'!$Y$56="Baja",'Mapa final'!$AA$56="Menor"),CONCATENATE("R8C",'Mapa final'!$O$56),"")</f>
        <v/>
      </c>
      <c r="U43" s="85" t="str">
        <f>IF(AND('Mapa final'!$Y$57="Baja",'Mapa final'!$AA$57="Menor"),CONCATENATE("R8C",'Mapa final'!$O$57),"")</f>
        <v/>
      </c>
      <c r="V43" s="83" t="str">
        <f>IF(AND('Mapa final'!$Y$52="Baja",'Mapa final'!$AA$52="Moderado"),CONCATENATE("R8C",'Mapa final'!$O$52),"")</f>
        <v/>
      </c>
      <c r="W43" s="84" t="str">
        <f>IF(AND('Mapa final'!$Y$53="Baja",'Mapa final'!$AA$53="Moderado"),CONCATENATE("R8C",'Mapa final'!$O$53),"")</f>
        <v/>
      </c>
      <c r="X43" s="84" t="str">
        <f>IF(AND('Mapa final'!$Y$54="Baja",'Mapa final'!$AA$54="Moderado"),CONCATENATE("R8C",'Mapa final'!$O$54),"")</f>
        <v/>
      </c>
      <c r="Y43" s="84" t="str">
        <f>IF(AND('Mapa final'!$Y$55="Baja",'Mapa final'!$AA$55="Moderado"),CONCATENATE("R8C",'Mapa final'!$O$55),"")</f>
        <v/>
      </c>
      <c r="Z43" s="84" t="str">
        <f>IF(AND('Mapa final'!$Y$56="Baja",'Mapa final'!$AA$56="Moderado"),CONCATENATE("R8C",'Mapa final'!$O$56),"")</f>
        <v/>
      </c>
      <c r="AA43" s="85" t="str">
        <f>IF(AND('Mapa final'!$Y$57="Baja",'Mapa final'!$AA$57="Moderado"),CONCATENATE("R8C",'Mapa final'!$O$57),"")</f>
        <v/>
      </c>
      <c r="AB43" s="67" t="str">
        <f>IF(AND('Mapa final'!$Y$52="Baja",'Mapa final'!$AA$52="Mayor"),CONCATENATE("R8C",'Mapa final'!$O$52),"")</f>
        <v/>
      </c>
      <c r="AC43" s="68" t="str">
        <f>IF(AND('Mapa final'!$Y$53="Baja",'Mapa final'!$AA$53="Mayor"),CONCATENATE("R8C",'Mapa final'!$O$53),"")</f>
        <v/>
      </c>
      <c r="AD43" s="73" t="str">
        <f>IF(AND('Mapa final'!$Y$54="Baja",'Mapa final'!$AA$54="Mayor"),CONCATENATE("R8C",'Mapa final'!$O$54),"")</f>
        <v/>
      </c>
      <c r="AE43" s="73" t="str">
        <f>IF(AND('Mapa final'!$Y$55="Baja",'Mapa final'!$AA$55="Mayor"),CONCATENATE("R8C",'Mapa final'!$O$55),"")</f>
        <v/>
      </c>
      <c r="AF43" s="73" t="str">
        <f>IF(AND('Mapa final'!$Y$56="Baja",'Mapa final'!$AA$56="Mayor"),CONCATENATE("R8C",'Mapa final'!$O$56),"")</f>
        <v/>
      </c>
      <c r="AG43" s="69" t="str">
        <f>IF(AND('Mapa final'!$Y$57="Baja",'Mapa final'!$AA$57="Mayor"),CONCATENATE("R8C",'Mapa final'!$O$57),"")</f>
        <v/>
      </c>
      <c r="AH43" s="70" t="str">
        <f>IF(AND('Mapa final'!$Y$52="Baja",'Mapa final'!$AA$52="Catastrófico"),CONCATENATE("R8C",'Mapa final'!$O$52),"")</f>
        <v/>
      </c>
      <c r="AI43" s="71" t="str">
        <f>IF(AND('Mapa final'!$Y$53="Baja",'Mapa final'!$AA$53="Catastrófico"),CONCATENATE("R8C",'Mapa final'!$O$53),"")</f>
        <v/>
      </c>
      <c r="AJ43" s="71" t="str">
        <f>IF(AND('Mapa final'!$Y$54="Baja",'Mapa final'!$AA$54="Catastrófico"),CONCATENATE("R8C",'Mapa final'!$O$54),"")</f>
        <v/>
      </c>
      <c r="AK43" s="71" t="str">
        <f>IF(AND('Mapa final'!$Y$55="Baja",'Mapa final'!$AA$55="Catastrófico"),CONCATENATE("R8C",'Mapa final'!$O$55),"")</f>
        <v/>
      </c>
      <c r="AL43" s="71" t="str">
        <f>IF(AND('Mapa final'!$Y$56="Baja",'Mapa final'!$AA$56="Catastrófico"),CONCATENATE("R8C",'Mapa final'!$O$56),"")</f>
        <v/>
      </c>
      <c r="AM43" s="72" t="str">
        <f>IF(AND('Mapa final'!$Y$57="Baja",'Mapa final'!$AA$57="Catastrófico"),CONCATENATE("R8C",'Mapa final'!$O$57),"")</f>
        <v/>
      </c>
      <c r="AN43" s="99"/>
      <c r="AO43" s="397"/>
      <c r="AP43" s="398"/>
      <c r="AQ43" s="398"/>
      <c r="AR43" s="398"/>
      <c r="AS43" s="398"/>
      <c r="AT43" s="3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row>
    <row r="44" spans="1:80" ht="15" customHeight="1" x14ac:dyDescent="0.25">
      <c r="A44" s="99"/>
      <c r="B44" s="324"/>
      <c r="C44" s="324"/>
      <c r="D44" s="325"/>
      <c r="E44" s="365"/>
      <c r="F44" s="366"/>
      <c r="G44" s="366"/>
      <c r="H44" s="366"/>
      <c r="I44" s="382"/>
      <c r="J44" s="92" t="str">
        <f>IF(AND('Mapa final'!$Y$58="Baja",'Mapa final'!$AA$58="Leve"),CONCATENATE("R9C",'Mapa final'!$O$58),"")</f>
        <v/>
      </c>
      <c r="K44" s="93" t="str">
        <f>IF(AND('Mapa final'!$Y$59="Baja",'Mapa final'!$AA$59="Leve"),CONCATENATE("R9C",'Mapa final'!$O$59),"")</f>
        <v/>
      </c>
      <c r="L44" s="93" t="str">
        <f>IF(AND('Mapa final'!$Y$60="Baja",'Mapa final'!$AA$60="Leve"),CONCATENATE("R9C",'Mapa final'!$O$60),"")</f>
        <v/>
      </c>
      <c r="M44" s="93" t="str">
        <f>IF(AND('Mapa final'!$Y$61="Baja",'Mapa final'!$AA$61="Leve"),CONCATENATE("R9C",'Mapa final'!$O$61),"")</f>
        <v/>
      </c>
      <c r="N44" s="93" t="str">
        <f>IF(AND('Mapa final'!$Y$62="Baja",'Mapa final'!$AA$62="Leve"),CONCATENATE("R9C",'Mapa final'!$O$62),"")</f>
        <v/>
      </c>
      <c r="O44" s="94" t="str">
        <f>IF(AND('Mapa final'!$Y$63="Baja",'Mapa final'!$AA$63="Leve"),CONCATENATE("R9C",'Mapa final'!$O$63),"")</f>
        <v/>
      </c>
      <c r="P44" s="83" t="str">
        <f>IF(AND('Mapa final'!$Y$58="Baja",'Mapa final'!$AA$58="Menor"),CONCATENATE("R9C",'Mapa final'!$O$58),"")</f>
        <v/>
      </c>
      <c r="Q44" s="84" t="str">
        <f>IF(AND('Mapa final'!$Y$59="Baja",'Mapa final'!$AA$59="Menor"),CONCATENATE("R9C",'Mapa final'!$O$59),"")</f>
        <v/>
      </c>
      <c r="R44" s="84" t="str">
        <f>IF(AND('Mapa final'!$Y$60="Baja",'Mapa final'!$AA$60="Menor"),CONCATENATE("R9C",'Mapa final'!$O$60),"")</f>
        <v/>
      </c>
      <c r="S44" s="84" t="str">
        <f>IF(AND('Mapa final'!$Y$61="Baja",'Mapa final'!$AA$61="Menor"),CONCATENATE("R9C",'Mapa final'!$O$61),"")</f>
        <v/>
      </c>
      <c r="T44" s="84" t="str">
        <f>IF(AND('Mapa final'!$Y$62="Baja",'Mapa final'!$AA$62="Menor"),CONCATENATE("R9C",'Mapa final'!$O$62),"")</f>
        <v/>
      </c>
      <c r="U44" s="85" t="str">
        <f>IF(AND('Mapa final'!$Y$63="Baja",'Mapa final'!$AA$63="Menor"),CONCATENATE("R9C",'Mapa final'!$O$63),"")</f>
        <v/>
      </c>
      <c r="V44" s="83" t="str">
        <f>IF(AND('Mapa final'!$Y$58="Baja",'Mapa final'!$AA$58="Moderado"),CONCATENATE("R9C",'Mapa final'!$O$58),"")</f>
        <v/>
      </c>
      <c r="W44" s="84" t="str">
        <f>IF(AND('Mapa final'!$Y$59="Baja",'Mapa final'!$AA$59="Moderado"),CONCATENATE("R9C",'Mapa final'!$O$59),"")</f>
        <v/>
      </c>
      <c r="X44" s="84" t="str">
        <f>IF(AND('Mapa final'!$Y$60="Baja",'Mapa final'!$AA$60="Moderado"),CONCATENATE("R9C",'Mapa final'!$O$60),"")</f>
        <v/>
      </c>
      <c r="Y44" s="84" t="str">
        <f>IF(AND('Mapa final'!$Y$61="Baja",'Mapa final'!$AA$61="Moderado"),CONCATENATE("R9C",'Mapa final'!$O$61),"")</f>
        <v/>
      </c>
      <c r="Z44" s="84" t="str">
        <f>IF(AND('Mapa final'!$Y$62="Baja",'Mapa final'!$AA$62="Moderado"),CONCATENATE("R9C",'Mapa final'!$O$62),"")</f>
        <v/>
      </c>
      <c r="AA44" s="85" t="str">
        <f>IF(AND('Mapa final'!$Y$63="Baja",'Mapa final'!$AA$63="Moderado"),CONCATENATE("R9C",'Mapa final'!$O$63),"")</f>
        <v/>
      </c>
      <c r="AB44" s="67" t="str">
        <f>IF(AND('Mapa final'!$Y$58="Baja",'Mapa final'!$AA$58="Mayor"),CONCATENATE("R9C",'Mapa final'!$O$58),"")</f>
        <v/>
      </c>
      <c r="AC44" s="68" t="str">
        <f>IF(AND('Mapa final'!$Y$59="Baja",'Mapa final'!$AA$59="Mayor"),CONCATENATE("R9C",'Mapa final'!$O$59),"")</f>
        <v/>
      </c>
      <c r="AD44" s="73" t="str">
        <f>IF(AND('Mapa final'!$Y$60="Baja",'Mapa final'!$AA$60="Mayor"),CONCATENATE("R9C",'Mapa final'!$O$60),"")</f>
        <v/>
      </c>
      <c r="AE44" s="73" t="str">
        <f>IF(AND('Mapa final'!$Y$61="Baja",'Mapa final'!$AA$61="Mayor"),CONCATENATE("R9C",'Mapa final'!$O$61),"")</f>
        <v/>
      </c>
      <c r="AF44" s="73" t="str">
        <f>IF(AND('Mapa final'!$Y$62="Baja",'Mapa final'!$AA$62="Mayor"),CONCATENATE("R9C",'Mapa final'!$O$62),"")</f>
        <v/>
      </c>
      <c r="AG44" s="69" t="str">
        <f>IF(AND('Mapa final'!$Y$63="Baja",'Mapa final'!$AA$63="Mayor"),CONCATENATE("R9C",'Mapa final'!$O$63),"")</f>
        <v/>
      </c>
      <c r="AH44" s="70" t="str">
        <f>IF(AND('Mapa final'!$Y$58="Baja",'Mapa final'!$AA$58="Catastrófico"),CONCATENATE("R9C",'Mapa final'!$O$58),"")</f>
        <v/>
      </c>
      <c r="AI44" s="71" t="str">
        <f>IF(AND('Mapa final'!$Y$59="Baja",'Mapa final'!$AA$59="Catastrófico"),CONCATENATE("R9C",'Mapa final'!$O$59),"")</f>
        <v/>
      </c>
      <c r="AJ44" s="71" t="str">
        <f>IF(AND('Mapa final'!$Y$60="Baja",'Mapa final'!$AA$60="Catastrófico"),CONCATENATE("R9C",'Mapa final'!$O$60),"")</f>
        <v/>
      </c>
      <c r="AK44" s="71" t="str">
        <f>IF(AND('Mapa final'!$Y$61="Baja",'Mapa final'!$AA$61="Catastrófico"),CONCATENATE("R9C",'Mapa final'!$O$61),"")</f>
        <v/>
      </c>
      <c r="AL44" s="71" t="str">
        <f>IF(AND('Mapa final'!$Y$62="Baja",'Mapa final'!$AA$62="Catastrófico"),CONCATENATE("R9C",'Mapa final'!$O$62),"")</f>
        <v/>
      </c>
      <c r="AM44" s="72" t="str">
        <f>IF(AND('Mapa final'!$Y$63="Baja",'Mapa final'!$AA$63="Catastrófico"),CONCATENATE("R9C",'Mapa final'!$O$63),"")</f>
        <v/>
      </c>
      <c r="AN44" s="99"/>
      <c r="AO44" s="397"/>
      <c r="AP44" s="398"/>
      <c r="AQ44" s="398"/>
      <c r="AR44" s="398"/>
      <c r="AS44" s="398"/>
      <c r="AT44" s="3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row>
    <row r="45" spans="1:80" ht="15.75" customHeight="1" thickBot="1" x14ac:dyDescent="0.3">
      <c r="A45" s="99"/>
      <c r="B45" s="324"/>
      <c r="C45" s="324"/>
      <c r="D45" s="325"/>
      <c r="E45" s="368"/>
      <c r="F45" s="369"/>
      <c r="G45" s="369"/>
      <c r="H45" s="369"/>
      <c r="I45" s="369"/>
      <c r="J45" s="95" t="str">
        <f>IF(AND('Mapa final'!$Y$64="Baja",'Mapa final'!$AA$64="Leve"),CONCATENATE("R10C",'Mapa final'!$O$64),"")</f>
        <v/>
      </c>
      <c r="K45" s="96" t="str">
        <f>IF(AND('Mapa final'!$Y$65="Baja",'Mapa final'!$AA$65="Leve"),CONCATENATE("R10C",'Mapa final'!$O$65),"")</f>
        <v/>
      </c>
      <c r="L45" s="96" t="str">
        <f>IF(AND('Mapa final'!$Y$66="Baja",'Mapa final'!$AA$66="Leve"),CONCATENATE("R10C",'Mapa final'!$O$66),"")</f>
        <v/>
      </c>
      <c r="M45" s="96" t="str">
        <f>IF(AND('Mapa final'!$Y$67="Baja",'Mapa final'!$AA$67="Leve"),CONCATENATE("R10C",'Mapa final'!$O$67),"")</f>
        <v/>
      </c>
      <c r="N45" s="96" t="str">
        <f>IF(AND('Mapa final'!$Y$68="Baja",'Mapa final'!$AA$68="Leve"),CONCATENATE("R10C",'Mapa final'!$O$68),"")</f>
        <v/>
      </c>
      <c r="O45" s="97" t="str">
        <f>IF(AND('Mapa final'!$Y$69="Baja",'Mapa final'!$AA$69="Leve"),CONCATENATE("R10C",'Mapa final'!$O$69),"")</f>
        <v/>
      </c>
      <c r="P45" s="83" t="str">
        <f>IF(AND('Mapa final'!$Y$64="Baja",'Mapa final'!$AA$64="Menor"),CONCATENATE("R10C",'Mapa final'!$O$64),"")</f>
        <v/>
      </c>
      <c r="Q45" s="84" t="str">
        <f>IF(AND('Mapa final'!$Y$65="Baja",'Mapa final'!$AA$65="Menor"),CONCATENATE("R10C",'Mapa final'!$O$65),"")</f>
        <v/>
      </c>
      <c r="R45" s="84" t="str">
        <f>IF(AND('Mapa final'!$Y$66="Baja",'Mapa final'!$AA$66="Menor"),CONCATENATE("R10C",'Mapa final'!$O$66),"")</f>
        <v/>
      </c>
      <c r="S45" s="84" t="str">
        <f>IF(AND('Mapa final'!$Y$67="Baja",'Mapa final'!$AA$67="Menor"),CONCATENATE("R10C",'Mapa final'!$O$67),"")</f>
        <v/>
      </c>
      <c r="T45" s="84" t="str">
        <f>IF(AND('Mapa final'!$Y$68="Baja",'Mapa final'!$AA$68="Menor"),CONCATENATE("R10C",'Mapa final'!$O$68),"")</f>
        <v/>
      </c>
      <c r="U45" s="85" t="str">
        <f>IF(AND('Mapa final'!$Y$69="Baja",'Mapa final'!$AA$69="Menor"),CONCATENATE("R10C",'Mapa final'!$O$69),"")</f>
        <v/>
      </c>
      <c r="V45" s="86" t="str">
        <f>IF(AND('Mapa final'!$Y$64="Baja",'Mapa final'!$AA$64="Moderado"),CONCATENATE("R10C",'Mapa final'!$O$64),"")</f>
        <v/>
      </c>
      <c r="W45" s="87" t="str">
        <f>IF(AND('Mapa final'!$Y$65="Baja",'Mapa final'!$AA$65="Moderado"),CONCATENATE("R10C",'Mapa final'!$O$65),"")</f>
        <v/>
      </c>
      <c r="X45" s="87" t="str">
        <f>IF(AND('Mapa final'!$Y$66="Baja",'Mapa final'!$AA$66="Moderado"),CONCATENATE("R10C",'Mapa final'!$O$66),"")</f>
        <v/>
      </c>
      <c r="Y45" s="87" t="str">
        <f>IF(AND('Mapa final'!$Y$67="Baja",'Mapa final'!$AA$67="Moderado"),CONCATENATE("R10C",'Mapa final'!$O$67),"")</f>
        <v/>
      </c>
      <c r="Z45" s="87" t="str">
        <f>IF(AND('Mapa final'!$Y$68="Baja",'Mapa final'!$AA$68="Moderado"),CONCATENATE("R10C",'Mapa final'!$O$68),"")</f>
        <v/>
      </c>
      <c r="AA45" s="88" t="str">
        <f>IF(AND('Mapa final'!$Y$69="Baja",'Mapa final'!$AA$69="Moderado"),CONCATENATE("R10C",'Mapa final'!$O$69),"")</f>
        <v/>
      </c>
      <c r="AB45" s="74" t="str">
        <f>IF(AND('Mapa final'!$Y$64="Baja",'Mapa final'!$AA$64="Mayor"),CONCATENATE("R10C",'Mapa final'!$O$64),"")</f>
        <v/>
      </c>
      <c r="AC45" s="75" t="str">
        <f>IF(AND('Mapa final'!$Y$65="Baja",'Mapa final'!$AA$65="Mayor"),CONCATENATE("R10C",'Mapa final'!$O$65),"")</f>
        <v/>
      </c>
      <c r="AD45" s="75" t="str">
        <f>IF(AND('Mapa final'!$Y$66="Baja",'Mapa final'!$AA$66="Mayor"),CONCATENATE("R10C",'Mapa final'!$O$66),"")</f>
        <v/>
      </c>
      <c r="AE45" s="75" t="str">
        <f>IF(AND('Mapa final'!$Y$67="Baja",'Mapa final'!$AA$67="Mayor"),CONCATENATE("R10C",'Mapa final'!$O$67),"")</f>
        <v/>
      </c>
      <c r="AF45" s="75" t="str">
        <f>IF(AND('Mapa final'!$Y$68="Baja",'Mapa final'!$AA$68="Mayor"),CONCATENATE("R10C",'Mapa final'!$O$68),"")</f>
        <v/>
      </c>
      <c r="AG45" s="76" t="str">
        <f>IF(AND('Mapa final'!$Y$69="Baja",'Mapa final'!$AA$69="Mayor"),CONCATENATE("R10C",'Mapa final'!$O$69),"")</f>
        <v/>
      </c>
      <c r="AH45" s="77" t="str">
        <f>IF(AND('Mapa final'!$Y$64="Baja",'Mapa final'!$AA$64="Catastrófico"),CONCATENATE("R10C",'Mapa final'!$O$64),"")</f>
        <v/>
      </c>
      <c r="AI45" s="78" t="str">
        <f>IF(AND('Mapa final'!$Y$65="Baja",'Mapa final'!$AA$65="Catastrófico"),CONCATENATE("R10C",'Mapa final'!$O$65),"")</f>
        <v/>
      </c>
      <c r="AJ45" s="78" t="str">
        <f>IF(AND('Mapa final'!$Y$66="Baja",'Mapa final'!$AA$66="Catastrófico"),CONCATENATE("R10C",'Mapa final'!$O$66),"")</f>
        <v/>
      </c>
      <c r="AK45" s="78" t="str">
        <f>IF(AND('Mapa final'!$Y$67="Baja",'Mapa final'!$AA$67="Catastrófico"),CONCATENATE("R10C",'Mapa final'!$O$67),"")</f>
        <v/>
      </c>
      <c r="AL45" s="78" t="str">
        <f>IF(AND('Mapa final'!$Y$68="Baja",'Mapa final'!$AA$68="Catastrófico"),CONCATENATE("R10C",'Mapa final'!$O$68),"")</f>
        <v/>
      </c>
      <c r="AM45" s="79" t="str">
        <f>IF(AND('Mapa final'!$Y$69="Baja",'Mapa final'!$AA$69="Catastrófico"),CONCATENATE("R10C",'Mapa final'!$O$69),"")</f>
        <v/>
      </c>
      <c r="AN45" s="99"/>
      <c r="AO45" s="400"/>
      <c r="AP45" s="401"/>
      <c r="AQ45" s="401"/>
      <c r="AR45" s="401"/>
      <c r="AS45" s="401"/>
      <c r="AT45" s="402"/>
    </row>
    <row r="46" spans="1:80" ht="46.5" customHeight="1" x14ac:dyDescent="0.35">
      <c r="A46" s="99"/>
      <c r="B46" s="324"/>
      <c r="C46" s="324"/>
      <c r="D46" s="325"/>
      <c r="E46" s="362" t="s">
        <v>113</v>
      </c>
      <c r="F46" s="363"/>
      <c r="G46" s="363"/>
      <c r="H46" s="363"/>
      <c r="I46" s="364"/>
      <c r="J46" s="89" t="str">
        <f ca="1">IF(AND('Mapa final'!$Y$10="Muy Baja",'Mapa final'!$AA$10="Leve"),CONCATENATE("R1C",'Mapa final'!$O$10),"")</f>
        <v/>
      </c>
      <c r="K46" s="90" t="str">
        <f ca="1">IF(AND('Mapa final'!$Y$11="Muy Baja",'Mapa final'!$AA$11="Leve"),CONCATENATE("R1C",'Mapa final'!$O$11),"")</f>
        <v/>
      </c>
      <c r="L46" s="90" t="str">
        <f ca="1">IF(AND('Mapa final'!$Y$12="Muy Baja",'Mapa final'!$AA$12="Leve"),CONCATENATE("R1C",'Mapa final'!$O$12),"")</f>
        <v/>
      </c>
      <c r="M46" s="90" t="str">
        <f>IF(AND('Mapa final'!$Y$13="Muy Baja",'Mapa final'!$AA$13="Leve"),CONCATENATE("R1C",'Mapa final'!$O$13),"")</f>
        <v/>
      </c>
      <c r="N46" s="90" t="str">
        <f>IF(AND('Mapa final'!$Y$14="Muy Baja",'Mapa final'!$AA$14="Leve"),CONCATENATE("R1C",'Mapa final'!$O$14),"")</f>
        <v/>
      </c>
      <c r="O46" s="91" t="str">
        <f>IF(AND('Mapa final'!$Y$15="Muy Baja",'Mapa final'!$AA$15="Leve"),CONCATENATE("R1C",'Mapa final'!$O$15),"")</f>
        <v/>
      </c>
      <c r="P46" s="89" t="str">
        <f ca="1">IF(AND('Mapa final'!$Y$10="Muy Baja",'Mapa final'!$AA$10="Menor"),CONCATENATE("R1C",'Mapa final'!$O$10),"")</f>
        <v/>
      </c>
      <c r="Q46" s="90" t="str">
        <f ca="1">IF(AND('Mapa final'!$Y$11="Muy Baja",'Mapa final'!$AA$11="Menor"),CONCATENATE("R1C",'Mapa final'!$O$11),"")</f>
        <v/>
      </c>
      <c r="R46" s="90" t="str">
        <f ca="1">IF(AND('Mapa final'!$Y$12="Muy Baja",'Mapa final'!$AA$12="Menor"),CONCATENATE("R1C",'Mapa final'!$O$12),"")</f>
        <v/>
      </c>
      <c r="S46" s="90" t="str">
        <f>IF(AND('Mapa final'!$Y$13="Muy Baja",'Mapa final'!$AA$13="Menor"),CONCATENATE("R1C",'Mapa final'!$O$13),"")</f>
        <v/>
      </c>
      <c r="T46" s="90" t="str">
        <f>IF(AND('Mapa final'!$Y$14="Muy Baja",'Mapa final'!$AA$14="Menor"),CONCATENATE("R1C",'Mapa final'!$O$14),"")</f>
        <v/>
      </c>
      <c r="U46" s="91" t="str">
        <f>IF(AND('Mapa final'!$Y$15="Muy Baja",'Mapa final'!$AA$15="Menor"),CONCATENATE("R1C",'Mapa final'!$O$15),"")</f>
        <v/>
      </c>
      <c r="V46" s="80" t="str">
        <f ca="1">IF(AND('Mapa final'!$Y$10="Muy Baja",'Mapa final'!$AA$10="Moderado"),CONCATENATE("R1C",'Mapa final'!$O$10),"")</f>
        <v/>
      </c>
      <c r="W46" s="98" t="str">
        <f ca="1">IF(AND('Mapa final'!$Y$11="Muy Baja",'Mapa final'!$AA$11="Moderado"),CONCATENATE("R1C",'Mapa final'!$O$11),"")</f>
        <v/>
      </c>
      <c r="X46" s="81" t="str">
        <f ca="1">IF(AND('Mapa final'!$Y$12="Muy Baja",'Mapa final'!$AA$12="Moderado"),CONCATENATE("R1C",'Mapa final'!$O$12),"")</f>
        <v/>
      </c>
      <c r="Y46" s="81" t="str">
        <f>IF(AND('Mapa final'!$Y$13="Muy Baja",'Mapa final'!$AA$13="Moderado"),CONCATENATE("R1C",'Mapa final'!$O$13),"")</f>
        <v/>
      </c>
      <c r="Z46" s="81" t="str">
        <f>IF(AND('Mapa final'!$Y$14="Muy Baja",'Mapa final'!$AA$14="Moderado"),CONCATENATE("R1C",'Mapa final'!$O$14),"")</f>
        <v/>
      </c>
      <c r="AA46" s="82" t="str">
        <f>IF(AND('Mapa final'!$Y$15="Muy Baja",'Mapa final'!$AA$15="Moderado"),CONCATENATE("R1C",'Mapa final'!$O$15),"")</f>
        <v/>
      </c>
      <c r="AB46" s="61" t="str">
        <f ca="1">IF(AND('Mapa final'!$Y$10="Muy Baja",'Mapa final'!$AA$10="Mayor"),CONCATENATE("R1C",'Mapa final'!$O$10),"")</f>
        <v/>
      </c>
      <c r="AC46" s="62" t="str">
        <f ca="1">IF(AND('Mapa final'!$Y$11="Muy Baja",'Mapa final'!$AA$11="Mayor"),CONCATENATE("R1C",'Mapa final'!$O$11),"")</f>
        <v/>
      </c>
      <c r="AD46" s="62" t="str">
        <f ca="1">IF(AND('Mapa final'!$Y$12="Muy Baja",'Mapa final'!$AA$12="Mayor"),CONCATENATE("R1C",'Mapa final'!$O$12),"")</f>
        <v>R1C3</v>
      </c>
      <c r="AE46" s="62" t="str">
        <f>IF(AND('Mapa final'!$Y$13="Muy Baja",'Mapa final'!$AA$13="Mayor"),CONCATENATE("R1C",'Mapa final'!$O$13),"")</f>
        <v/>
      </c>
      <c r="AF46" s="62" t="str">
        <f>IF(AND('Mapa final'!$Y$14="Muy Baja",'Mapa final'!$AA$14="Mayor"),CONCATENATE("R1C",'Mapa final'!$O$14),"")</f>
        <v/>
      </c>
      <c r="AG46" s="63" t="str">
        <f>IF(AND('Mapa final'!$Y$15="Muy Baja",'Mapa final'!$AA$15="Mayor"),CONCATENATE("R1C",'Mapa final'!$O$15),"")</f>
        <v/>
      </c>
      <c r="AH46" s="64" t="str">
        <f ca="1">IF(AND('Mapa final'!$Y$10="Muy Baja",'Mapa final'!$AA$10="Catastrófico"),CONCATENATE("R1C",'Mapa final'!$O$10),"")</f>
        <v/>
      </c>
      <c r="AI46" s="65" t="str">
        <f ca="1">IF(AND('Mapa final'!$Y$11="Muy Baja",'Mapa final'!$AA$11="Catastrófico"),CONCATENATE("R1C",'Mapa final'!$O$11),"")</f>
        <v/>
      </c>
      <c r="AJ46" s="65" t="str">
        <f ca="1">IF(AND('Mapa final'!$Y$12="Muy Baja",'Mapa final'!$AA$12="Catastrófico"),CONCATENATE("R1C",'Mapa final'!$O$12),"")</f>
        <v/>
      </c>
      <c r="AK46" s="65" t="str">
        <f>IF(AND('Mapa final'!$Y$13="Muy Baja",'Mapa final'!$AA$13="Catastrófico"),CONCATENATE("R1C",'Mapa final'!$O$13),"")</f>
        <v/>
      </c>
      <c r="AL46" s="65" t="str">
        <f>IF(AND('Mapa final'!$Y$14="Muy Baja",'Mapa final'!$AA$14="Catastrófico"),CONCATENATE("R1C",'Mapa final'!$O$14),"")</f>
        <v/>
      </c>
      <c r="AM46" s="66" t="str">
        <f>IF(AND('Mapa final'!$Y$15="Muy Baja",'Mapa final'!$AA$15="Catastrófico"),CONCATENATE("R1C",'Mapa final'!$O$15),"")</f>
        <v/>
      </c>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row>
    <row r="47" spans="1:80" ht="46.5" customHeight="1" x14ac:dyDescent="0.25">
      <c r="A47" s="99"/>
      <c r="B47" s="324"/>
      <c r="C47" s="324"/>
      <c r="D47" s="325"/>
      <c r="E47" s="381"/>
      <c r="F47" s="382"/>
      <c r="G47" s="382"/>
      <c r="H47" s="382"/>
      <c r="I47" s="367"/>
      <c r="J47" s="92" t="str">
        <f ca="1">IF(AND('Mapa final'!$Y$16="Muy Baja",'Mapa final'!$AA$16="Leve"),CONCATENATE("R2C",'Mapa final'!$O$16),"")</f>
        <v/>
      </c>
      <c r="K47" s="93" t="str">
        <f ca="1">IF(AND('Mapa final'!$Y$17="Muy Baja",'Mapa final'!$AA$17="Leve"),CONCATENATE("R2C",'Mapa final'!$O$17),"")</f>
        <v/>
      </c>
      <c r="L47" s="93" t="str">
        <f ca="1">IF(AND('Mapa final'!$Y$18="Muy Baja",'Mapa final'!$AA$18="Leve"),CONCATENATE("R2C",'Mapa final'!$O$18),"")</f>
        <v/>
      </c>
      <c r="M47" s="93" t="str">
        <f>IF(AND('Mapa final'!$Y$19="Muy Baja",'Mapa final'!$AA$19="Leve"),CONCATENATE("R2C",'Mapa final'!$O$19),"")</f>
        <v/>
      </c>
      <c r="N47" s="93" t="str">
        <f>IF(AND('Mapa final'!$Y$20="Muy Baja",'Mapa final'!$AA$20="Leve"),CONCATENATE("R2C",'Mapa final'!$O$20),"")</f>
        <v/>
      </c>
      <c r="O47" s="94" t="str">
        <f>IF(AND('Mapa final'!$Y$21="Muy Baja",'Mapa final'!$AA$21="Leve"),CONCATENATE("R2C",'Mapa final'!$O$21),"")</f>
        <v/>
      </c>
      <c r="P47" s="92" t="str">
        <f ca="1">IF(AND('Mapa final'!$Y$16="Muy Baja",'Mapa final'!$AA$16="Menor"),CONCATENATE("R2C",'Mapa final'!$O$16),"")</f>
        <v/>
      </c>
      <c r="Q47" s="93" t="str">
        <f ca="1">IF(AND('Mapa final'!$Y$17="Muy Baja",'Mapa final'!$AA$17="Menor"),CONCATENATE("R2C",'Mapa final'!$O$17),"")</f>
        <v/>
      </c>
      <c r="R47" s="93" t="str">
        <f ca="1">IF(AND('Mapa final'!$Y$18="Muy Baja",'Mapa final'!$AA$18="Menor"),CONCATENATE("R2C",'Mapa final'!$O$18),"")</f>
        <v/>
      </c>
      <c r="S47" s="93" t="str">
        <f>IF(AND('Mapa final'!$Y$19="Muy Baja",'Mapa final'!$AA$19="Menor"),CONCATENATE("R2C",'Mapa final'!$O$19),"")</f>
        <v/>
      </c>
      <c r="T47" s="93" t="str">
        <f>IF(AND('Mapa final'!$Y$20="Muy Baja",'Mapa final'!$AA$20="Menor"),CONCATENATE("R2C",'Mapa final'!$O$20),"")</f>
        <v/>
      </c>
      <c r="U47" s="94" t="str">
        <f>IF(AND('Mapa final'!$Y$21="Muy Baja",'Mapa final'!$AA$21="Menor"),CONCATENATE("R2C",'Mapa final'!$O$21),"")</f>
        <v/>
      </c>
      <c r="V47" s="83" t="str">
        <f ca="1">IF(AND('Mapa final'!$Y$16="Muy Baja",'Mapa final'!$AA$16="Moderado"),CONCATENATE("R2C",'Mapa final'!$O$16),"")</f>
        <v/>
      </c>
      <c r="W47" s="84" t="str">
        <f ca="1">IF(AND('Mapa final'!$Y$17="Muy Baja",'Mapa final'!$AA$17="Moderado"),CONCATENATE("R2C",'Mapa final'!$O$17),"")</f>
        <v/>
      </c>
      <c r="X47" s="84" t="str">
        <f ca="1">IF(AND('Mapa final'!$Y$18="Muy Baja",'Mapa final'!$AA$18="Moderado"),CONCATENATE("R2C",'Mapa final'!$O$18),"")</f>
        <v/>
      </c>
      <c r="Y47" s="84" t="str">
        <f>IF(AND('Mapa final'!$Y$19="Muy Baja",'Mapa final'!$AA$19="Moderado"),CONCATENATE("R2C",'Mapa final'!$O$19),"")</f>
        <v/>
      </c>
      <c r="Z47" s="84" t="str">
        <f>IF(AND('Mapa final'!$Y$20="Muy Baja",'Mapa final'!$AA$20="Moderado"),CONCATENATE("R2C",'Mapa final'!$O$20),"")</f>
        <v/>
      </c>
      <c r="AA47" s="85" t="str">
        <f>IF(AND('Mapa final'!$Y$21="Muy Baja",'Mapa final'!$AA$21="Moderado"),CONCATENATE("R2C",'Mapa final'!$O$21),"")</f>
        <v/>
      </c>
      <c r="AB47" s="67" t="str">
        <f ca="1">IF(AND('Mapa final'!$Y$16="Muy Baja",'Mapa final'!$AA$16="Mayor"),CONCATENATE("R2C",'Mapa final'!$O$16),"")</f>
        <v/>
      </c>
      <c r="AC47" s="68" t="str">
        <f ca="1">IF(AND('Mapa final'!$Y$17="Muy Baja",'Mapa final'!$AA$17="Mayor"),CONCATENATE("R2C",'Mapa final'!$O$17),"")</f>
        <v/>
      </c>
      <c r="AD47" s="68" t="str">
        <f ca="1">IF(AND('Mapa final'!$Y$18="Muy Baja",'Mapa final'!$AA$18="Mayor"),CONCATENATE("R2C",'Mapa final'!$O$18),"")</f>
        <v/>
      </c>
      <c r="AE47" s="68" t="str">
        <f>IF(AND('Mapa final'!$Y$19="Muy Baja",'Mapa final'!$AA$19="Mayor"),CONCATENATE("R2C",'Mapa final'!$O$19),"")</f>
        <v/>
      </c>
      <c r="AF47" s="68" t="str">
        <f>IF(AND('Mapa final'!$Y$20="Muy Baja",'Mapa final'!$AA$20="Mayor"),CONCATENATE("R2C",'Mapa final'!$O$20),"")</f>
        <v/>
      </c>
      <c r="AG47" s="69" t="str">
        <f>IF(AND('Mapa final'!$Y$21="Muy Baja",'Mapa final'!$AA$21="Mayor"),CONCATENATE("R2C",'Mapa final'!$O$21),"")</f>
        <v/>
      </c>
      <c r="AH47" s="70" t="str">
        <f ca="1">IF(AND('Mapa final'!$Y$16="Muy Baja",'Mapa final'!$AA$16="Catastrófico"),CONCATENATE("R2C",'Mapa final'!$O$16),"")</f>
        <v/>
      </c>
      <c r="AI47" s="71" t="str">
        <f ca="1">IF(AND('Mapa final'!$Y$17="Muy Baja",'Mapa final'!$AA$17="Catastrófico"),CONCATENATE("R2C",'Mapa final'!$O$17),"")</f>
        <v/>
      </c>
      <c r="AJ47" s="71" t="str">
        <f ca="1">IF(AND('Mapa final'!$Y$18="Muy Baja",'Mapa final'!$AA$18="Catastrófico"),CONCATENATE("R2C",'Mapa final'!$O$18),"")</f>
        <v/>
      </c>
      <c r="AK47" s="71" t="str">
        <f>IF(AND('Mapa final'!$Y$19="Muy Baja",'Mapa final'!$AA$19="Catastrófico"),CONCATENATE("R2C",'Mapa final'!$O$19),"")</f>
        <v/>
      </c>
      <c r="AL47" s="71" t="str">
        <f>IF(AND('Mapa final'!$Y$20="Muy Baja",'Mapa final'!$AA$20="Catastrófico"),CONCATENATE("R2C",'Mapa final'!$O$20),"")</f>
        <v/>
      </c>
      <c r="AM47" s="72" t="str">
        <f>IF(AND('Mapa final'!$Y$21="Muy Baja",'Mapa final'!$AA$21="Catastrófico"),CONCATENATE("R2C",'Mapa final'!$O$21),"")</f>
        <v/>
      </c>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row>
    <row r="48" spans="1:80" ht="15" customHeight="1" x14ac:dyDescent="0.25">
      <c r="A48" s="99"/>
      <c r="B48" s="324"/>
      <c r="C48" s="324"/>
      <c r="D48" s="325"/>
      <c r="E48" s="381"/>
      <c r="F48" s="382"/>
      <c r="G48" s="382"/>
      <c r="H48" s="382"/>
      <c r="I48" s="367"/>
      <c r="J48" s="92" t="str">
        <f ca="1">IF(AND('Mapa final'!$Y$22="Muy Baja",'Mapa final'!$AA$22="Leve"),CONCATENATE("R3C",'Mapa final'!$O$22),"")</f>
        <v/>
      </c>
      <c r="K48" s="93" t="str">
        <f ca="1">IF(AND('Mapa final'!$Y$23="Muy Baja",'Mapa final'!$AA$23="Leve"),CONCATENATE("R3C",'Mapa final'!$O$23),"")</f>
        <v/>
      </c>
      <c r="L48" s="93" t="str">
        <f>IF(AND('Mapa final'!$Y$24="Muy Baja",'Mapa final'!$AA$24="Leve"),CONCATENATE("R3C",'Mapa final'!$O$24),"")</f>
        <v/>
      </c>
      <c r="M48" s="93" t="str">
        <f>IF(AND('Mapa final'!$Y$25="Muy Baja",'Mapa final'!$AA$25="Leve"),CONCATENATE("R3C",'Mapa final'!$O$25),"")</f>
        <v/>
      </c>
      <c r="N48" s="93" t="str">
        <f>IF(AND('Mapa final'!$Y$26="Muy Baja",'Mapa final'!$AA$26="Leve"),CONCATENATE("R3C",'Mapa final'!$O$26),"")</f>
        <v/>
      </c>
      <c r="O48" s="94" t="str">
        <f>IF(AND('Mapa final'!$Y$27="Muy Baja",'Mapa final'!$AA$27="Leve"),CONCATENATE("R3C",'Mapa final'!$O$27),"")</f>
        <v/>
      </c>
      <c r="P48" s="92" t="str">
        <f ca="1">IF(AND('Mapa final'!$Y$22="Muy Baja",'Mapa final'!$AA$22="Menor"),CONCATENATE("R3C",'Mapa final'!$O$22),"")</f>
        <v/>
      </c>
      <c r="Q48" s="93" t="str">
        <f ca="1">IF(AND('Mapa final'!$Y$23="Muy Baja",'Mapa final'!$AA$23="Menor"),CONCATENATE("R3C",'Mapa final'!$O$23),"")</f>
        <v/>
      </c>
      <c r="R48" s="93" t="str">
        <f>IF(AND('Mapa final'!$Y$24="Muy Baja",'Mapa final'!$AA$24="Menor"),CONCATENATE("R3C",'Mapa final'!$O$24),"")</f>
        <v/>
      </c>
      <c r="S48" s="93" t="str">
        <f>IF(AND('Mapa final'!$Y$25="Muy Baja",'Mapa final'!$AA$25="Menor"),CONCATENATE("R3C",'Mapa final'!$O$25),"")</f>
        <v/>
      </c>
      <c r="T48" s="93" t="str">
        <f>IF(AND('Mapa final'!$Y$26="Muy Baja",'Mapa final'!$AA$26="Menor"),CONCATENATE("R3C",'Mapa final'!$O$26),"")</f>
        <v/>
      </c>
      <c r="U48" s="94" t="str">
        <f>IF(AND('Mapa final'!$Y$27="Muy Baja",'Mapa final'!$AA$27="Menor"),CONCATENATE("R3C",'Mapa final'!$O$27),"")</f>
        <v/>
      </c>
      <c r="V48" s="83" t="str">
        <f ca="1">IF(AND('Mapa final'!$Y$22="Muy Baja",'Mapa final'!$AA$22="Moderado"),CONCATENATE("R3C",'Mapa final'!$O$22),"")</f>
        <v/>
      </c>
      <c r="W48" s="84" t="str">
        <f ca="1">IF(AND('Mapa final'!$Y$23="Muy Baja",'Mapa final'!$AA$23="Moderado"),CONCATENATE("R3C",'Mapa final'!$O$23),"")</f>
        <v/>
      </c>
      <c r="X48" s="84" t="str">
        <f>IF(AND('Mapa final'!$Y$24="Muy Baja",'Mapa final'!$AA$24="Moderado"),CONCATENATE("R3C",'Mapa final'!$O$24),"")</f>
        <v/>
      </c>
      <c r="Y48" s="84" t="str">
        <f>IF(AND('Mapa final'!$Y$25="Muy Baja",'Mapa final'!$AA$25="Moderado"),CONCATENATE("R3C",'Mapa final'!$O$25),"")</f>
        <v/>
      </c>
      <c r="Z48" s="84" t="str">
        <f>IF(AND('Mapa final'!$Y$26="Muy Baja",'Mapa final'!$AA$26="Moderado"),CONCATENATE("R3C",'Mapa final'!$O$26),"")</f>
        <v/>
      </c>
      <c r="AA48" s="85" t="str">
        <f>IF(AND('Mapa final'!$Y$27="Muy Baja",'Mapa final'!$AA$27="Moderado"),CONCATENATE("R3C",'Mapa final'!$O$27),"")</f>
        <v/>
      </c>
      <c r="AB48" s="67" t="str">
        <f ca="1">IF(AND('Mapa final'!$Y$22="Muy Baja",'Mapa final'!$AA$22="Mayor"),CONCATENATE("R3C",'Mapa final'!$O$22),"")</f>
        <v/>
      </c>
      <c r="AC48" s="68" t="str">
        <f ca="1">IF(AND('Mapa final'!$Y$23="Muy Baja",'Mapa final'!$AA$23="Mayor"),CONCATENATE("R3C",'Mapa final'!$O$23),"")</f>
        <v/>
      </c>
      <c r="AD48" s="68" t="str">
        <f>IF(AND('Mapa final'!$Y$24="Muy Baja",'Mapa final'!$AA$24="Mayor"),CONCATENATE("R3C",'Mapa final'!$O$24),"")</f>
        <v/>
      </c>
      <c r="AE48" s="68" t="str">
        <f>IF(AND('Mapa final'!$Y$25="Muy Baja",'Mapa final'!$AA$25="Mayor"),CONCATENATE("R3C",'Mapa final'!$O$25),"")</f>
        <v/>
      </c>
      <c r="AF48" s="68" t="str">
        <f>IF(AND('Mapa final'!$Y$26="Muy Baja",'Mapa final'!$AA$26="Mayor"),CONCATENATE("R3C",'Mapa final'!$O$26),"")</f>
        <v/>
      </c>
      <c r="AG48" s="69" t="str">
        <f>IF(AND('Mapa final'!$Y$27="Muy Baja",'Mapa final'!$AA$27="Mayor"),CONCATENATE("R3C",'Mapa final'!$O$27),"")</f>
        <v/>
      </c>
      <c r="AH48" s="70" t="str">
        <f ca="1">IF(AND('Mapa final'!$Y$22="Muy Baja",'Mapa final'!$AA$22="Catastrófico"),CONCATENATE("R3C",'Mapa final'!$O$22),"")</f>
        <v/>
      </c>
      <c r="AI48" s="71" t="str">
        <f ca="1">IF(AND('Mapa final'!$Y$23="Muy Baja",'Mapa final'!$AA$23="Catastrófico"),CONCATENATE("R3C",'Mapa final'!$O$23),"")</f>
        <v/>
      </c>
      <c r="AJ48" s="71" t="str">
        <f>IF(AND('Mapa final'!$Y$24="Muy Baja",'Mapa final'!$AA$24="Catastrófico"),CONCATENATE("R3C",'Mapa final'!$O$24),"")</f>
        <v/>
      </c>
      <c r="AK48" s="71" t="str">
        <f>IF(AND('Mapa final'!$Y$25="Muy Baja",'Mapa final'!$AA$25="Catastrófico"),CONCATENATE("R3C",'Mapa final'!$O$25),"")</f>
        <v/>
      </c>
      <c r="AL48" s="71" t="str">
        <f>IF(AND('Mapa final'!$Y$26="Muy Baja",'Mapa final'!$AA$26="Catastrófico"),CONCATENATE("R3C",'Mapa final'!$O$26),"")</f>
        <v/>
      </c>
      <c r="AM48" s="72" t="str">
        <f>IF(AND('Mapa final'!$Y$27="Muy Baja",'Mapa final'!$AA$27="Catastrófico"),CONCATENATE("R3C",'Mapa final'!$O$27),"")</f>
        <v/>
      </c>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row>
    <row r="49" spans="1:80" ht="15" customHeight="1" x14ac:dyDescent="0.25">
      <c r="A49" s="99"/>
      <c r="B49" s="324"/>
      <c r="C49" s="324"/>
      <c r="D49" s="325"/>
      <c r="E49" s="365"/>
      <c r="F49" s="366"/>
      <c r="G49" s="366"/>
      <c r="H49" s="366"/>
      <c r="I49" s="367"/>
      <c r="J49" s="92" t="str">
        <f ca="1">IF(AND('Mapa final'!$Y$28="Muy Baja",'Mapa final'!$AA$28="Leve"),CONCATENATE("R4C",'Mapa final'!$O$28),"")</f>
        <v/>
      </c>
      <c r="K49" s="93" t="str">
        <f ca="1">IF(AND('Mapa final'!$Y$29="Muy Baja",'Mapa final'!$AA$29="Leve"),CONCATENATE("R4C",'Mapa final'!$O$29),"")</f>
        <v/>
      </c>
      <c r="L49" s="93" t="str">
        <f>IF(AND('Mapa final'!$Y$30="Muy Baja",'Mapa final'!$AA$30="Leve"),CONCATENATE("R4C",'Mapa final'!$O$30),"")</f>
        <v/>
      </c>
      <c r="M49" s="93" t="str">
        <f>IF(AND('Mapa final'!$Y$31="Muy Baja",'Mapa final'!$AA$31="Leve"),CONCATENATE("R4C",'Mapa final'!$O$31),"")</f>
        <v/>
      </c>
      <c r="N49" s="93" t="str">
        <f>IF(AND('Mapa final'!$Y$32="Muy Baja",'Mapa final'!$AA$32="Leve"),CONCATENATE("R4C",'Mapa final'!$O$32),"")</f>
        <v/>
      </c>
      <c r="O49" s="94" t="str">
        <f>IF(AND('Mapa final'!$Y$33="Muy Baja",'Mapa final'!$AA$33="Leve"),CONCATENATE("R4C",'Mapa final'!$O$33),"")</f>
        <v/>
      </c>
      <c r="P49" s="92" t="str">
        <f ca="1">IF(AND('Mapa final'!$Y$28="Muy Baja",'Mapa final'!$AA$28="Menor"),CONCATENATE("R4C",'Mapa final'!$O$28),"")</f>
        <v/>
      </c>
      <c r="Q49" s="93" t="str">
        <f ca="1">IF(AND('Mapa final'!$Y$29="Muy Baja",'Mapa final'!$AA$29="Menor"),CONCATENATE("R4C",'Mapa final'!$O$29),"")</f>
        <v/>
      </c>
      <c r="R49" s="93" t="str">
        <f>IF(AND('Mapa final'!$Y$30="Muy Baja",'Mapa final'!$AA$30="Menor"),CONCATENATE("R4C",'Mapa final'!$O$30),"")</f>
        <v/>
      </c>
      <c r="S49" s="93" t="str">
        <f>IF(AND('Mapa final'!$Y$31="Muy Baja",'Mapa final'!$AA$31="Menor"),CONCATENATE("R4C",'Mapa final'!$O$31),"")</f>
        <v/>
      </c>
      <c r="T49" s="93" t="str">
        <f>IF(AND('Mapa final'!$Y$32="Muy Baja",'Mapa final'!$AA$32="Menor"),CONCATENATE("R4C",'Mapa final'!$O$32),"")</f>
        <v/>
      </c>
      <c r="U49" s="94" t="str">
        <f>IF(AND('Mapa final'!$Y$33="Muy Baja",'Mapa final'!$AA$33="Menor"),CONCATENATE("R4C",'Mapa final'!$O$33),"")</f>
        <v/>
      </c>
      <c r="V49" s="83" t="str">
        <f ca="1">IF(AND('Mapa final'!$Y$28="Muy Baja",'Mapa final'!$AA$28="Moderado"),CONCATENATE("R4C",'Mapa final'!$O$28),"")</f>
        <v/>
      </c>
      <c r="W49" s="84" t="str">
        <f ca="1">IF(AND('Mapa final'!$Y$29="Muy Baja",'Mapa final'!$AA$29="Moderado"),CONCATENATE("R4C",'Mapa final'!$O$29),"")</f>
        <v/>
      </c>
      <c r="X49" s="84" t="str">
        <f>IF(AND('Mapa final'!$Y$30="Muy Baja",'Mapa final'!$AA$30="Moderado"),CONCATENATE("R4C",'Mapa final'!$O$30),"")</f>
        <v/>
      </c>
      <c r="Y49" s="84" t="str">
        <f>IF(AND('Mapa final'!$Y$31="Muy Baja",'Mapa final'!$AA$31="Moderado"),CONCATENATE("R4C",'Mapa final'!$O$31),"")</f>
        <v/>
      </c>
      <c r="Z49" s="84" t="str">
        <f>IF(AND('Mapa final'!$Y$32="Muy Baja",'Mapa final'!$AA$32="Moderado"),CONCATENATE("R4C",'Mapa final'!$O$32),"")</f>
        <v/>
      </c>
      <c r="AA49" s="85" t="str">
        <f>IF(AND('Mapa final'!$Y$33="Muy Baja",'Mapa final'!$AA$33="Moderado"),CONCATENATE("R4C",'Mapa final'!$O$33),"")</f>
        <v/>
      </c>
      <c r="AB49" s="67" t="str">
        <f ca="1">IF(AND('Mapa final'!$Y$28="Muy Baja",'Mapa final'!$AA$28="Mayor"),CONCATENATE("R4C",'Mapa final'!$O$28),"")</f>
        <v/>
      </c>
      <c r="AC49" s="68" t="str">
        <f ca="1">IF(AND('Mapa final'!$Y$29="Muy Baja",'Mapa final'!$AA$29="Mayor"),CONCATENATE("R4C",'Mapa final'!$O$29),"")</f>
        <v/>
      </c>
      <c r="AD49" s="68" t="str">
        <f>IF(AND('Mapa final'!$Y$30="Muy Baja",'Mapa final'!$AA$30="Mayor"),CONCATENATE("R4C",'Mapa final'!$O$30),"")</f>
        <v/>
      </c>
      <c r="AE49" s="68" t="str">
        <f>IF(AND('Mapa final'!$Y$31="Muy Baja",'Mapa final'!$AA$31="Mayor"),CONCATENATE("R4C",'Mapa final'!$O$31),"")</f>
        <v/>
      </c>
      <c r="AF49" s="68" t="str">
        <f>IF(AND('Mapa final'!$Y$32="Muy Baja",'Mapa final'!$AA$32="Mayor"),CONCATENATE("R4C",'Mapa final'!$O$32),"")</f>
        <v/>
      </c>
      <c r="AG49" s="69" t="str">
        <f>IF(AND('Mapa final'!$Y$33="Muy Baja",'Mapa final'!$AA$33="Mayor"),CONCATENATE("R4C",'Mapa final'!$O$33),"")</f>
        <v/>
      </c>
      <c r="AH49" s="70" t="str">
        <f ca="1">IF(AND('Mapa final'!$Y$28="Muy Baja",'Mapa final'!$AA$28="Catastrófico"),CONCATENATE("R4C",'Mapa final'!$O$28),"")</f>
        <v/>
      </c>
      <c r="AI49" s="71" t="str">
        <f ca="1">IF(AND('Mapa final'!$Y$29="Muy Baja",'Mapa final'!$AA$29="Catastrófico"),CONCATENATE("R4C",'Mapa final'!$O$29),"")</f>
        <v/>
      </c>
      <c r="AJ49" s="71" t="str">
        <f>IF(AND('Mapa final'!$Y$30="Muy Baja",'Mapa final'!$AA$30="Catastrófico"),CONCATENATE("R4C",'Mapa final'!$O$30),"")</f>
        <v/>
      </c>
      <c r="AK49" s="71" t="str">
        <f>IF(AND('Mapa final'!$Y$31="Muy Baja",'Mapa final'!$AA$31="Catastrófico"),CONCATENATE("R4C",'Mapa final'!$O$31),"")</f>
        <v/>
      </c>
      <c r="AL49" s="71" t="str">
        <f>IF(AND('Mapa final'!$Y$32="Muy Baja",'Mapa final'!$AA$32="Catastrófico"),CONCATENATE("R4C",'Mapa final'!$O$32),"")</f>
        <v/>
      </c>
      <c r="AM49" s="72" t="str">
        <f>IF(AND('Mapa final'!$Y$33="Muy Baja",'Mapa final'!$AA$33="Catastrófico"),CONCATENATE("R4C",'Mapa final'!$O$33),"")</f>
        <v/>
      </c>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row>
    <row r="50" spans="1:80" ht="15" customHeight="1" x14ac:dyDescent="0.25">
      <c r="A50" s="99"/>
      <c r="B50" s="324"/>
      <c r="C50" s="324"/>
      <c r="D50" s="325"/>
      <c r="E50" s="365"/>
      <c r="F50" s="366"/>
      <c r="G50" s="366"/>
      <c r="H50" s="366"/>
      <c r="I50" s="367"/>
      <c r="J50" s="92" t="str">
        <f ca="1">IF(AND('Mapa final'!$Y$34="Muy Baja",'Mapa final'!$AA$34="Leve"),CONCATENATE("R5C",'Mapa final'!$O$34),"")</f>
        <v/>
      </c>
      <c r="K50" s="93" t="str">
        <f ca="1">IF(AND('Mapa final'!$Y$35="Muy Baja",'Mapa final'!$AA$35="Leve"),CONCATENATE("R5C",'Mapa final'!$O$35),"")</f>
        <v/>
      </c>
      <c r="L50" s="93" t="str">
        <f>IF(AND('Mapa final'!$Y$36="Muy Baja",'Mapa final'!$AA$36="Leve"),CONCATENATE("R5C",'Mapa final'!$O$36),"")</f>
        <v/>
      </c>
      <c r="M50" s="93" t="str">
        <f>IF(AND('Mapa final'!$Y$37="Muy Baja",'Mapa final'!$AA$37="Leve"),CONCATENATE("R5C",'Mapa final'!$O$37),"")</f>
        <v/>
      </c>
      <c r="N50" s="93" t="str">
        <f>IF(AND('Mapa final'!$Y$38="Muy Baja",'Mapa final'!$AA$38="Leve"),CONCATENATE("R5C",'Mapa final'!$O$38),"")</f>
        <v/>
      </c>
      <c r="O50" s="94" t="str">
        <f>IF(AND('Mapa final'!$Y$39="Muy Baja",'Mapa final'!$AA$39="Leve"),CONCATENATE("R5C",'Mapa final'!$O$39),"")</f>
        <v/>
      </c>
      <c r="P50" s="92" t="str">
        <f ca="1">IF(AND('Mapa final'!$Y$34="Muy Baja",'Mapa final'!$AA$34="Menor"),CONCATENATE("R5C",'Mapa final'!$O$34),"")</f>
        <v/>
      </c>
      <c r="Q50" s="93" t="str">
        <f ca="1">IF(AND('Mapa final'!$Y$35="Muy Baja",'Mapa final'!$AA$35="Menor"),CONCATENATE("R5C",'Mapa final'!$O$35),"")</f>
        <v/>
      </c>
      <c r="R50" s="93" t="str">
        <f>IF(AND('Mapa final'!$Y$36="Muy Baja",'Mapa final'!$AA$36="Menor"),CONCATENATE("R5C",'Mapa final'!$O$36),"")</f>
        <v/>
      </c>
      <c r="S50" s="93" t="str">
        <f>IF(AND('Mapa final'!$Y$37="Muy Baja",'Mapa final'!$AA$37="Menor"),CONCATENATE("R5C",'Mapa final'!$O$37),"")</f>
        <v/>
      </c>
      <c r="T50" s="93" t="str">
        <f>IF(AND('Mapa final'!$Y$38="Muy Baja",'Mapa final'!$AA$38="Menor"),CONCATENATE("R5C",'Mapa final'!$O$38),"")</f>
        <v/>
      </c>
      <c r="U50" s="94" t="str">
        <f>IF(AND('Mapa final'!$Y$39="Muy Baja",'Mapa final'!$AA$39="Menor"),CONCATENATE("R5C",'Mapa final'!$O$39),"")</f>
        <v/>
      </c>
      <c r="V50" s="83" t="str">
        <f ca="1">IF(AND('Mapa final'!$Y$34="Muy Baja",'Mapa final'!$AA$34="Moderado"),CONCATENATE("R5C",'Mapa final'!$O$34),"")</f>
        <v/>
      </c>
      <c r="W50" s="84" t="str">
        <f ca="1">IF(AND('Mapa final'!$Y$35="Muy Baja",'Mapa final'!$AA$35="Moderado"),CONCATENATE("R5C",'Mapa final'!$O$35),"")</f>
        <v/>
      </c>
      <c r="X50" s="84" t="str">
        <f>IF(AND('Mapa final'!$Y$36="Muy Baja",'Mapa final'!$AA$36="Moderado"),CONCATENATE("R5C",'Mapa final'!$O$36),"")</f>
        <v/>
      </c>
      <c r="Y50" s="84" t="str">
        <f>IF(AND('Mapa final'!$Y$37="Muy Baja",'Mapa final'!$AA$37="Moderado"),CONCATENATE("R5C",'Mapa final'!$O$37),"")</f>
        <v/>
      </c>
      <c r="Z50" s="84" t="str">
        <f>IF(AND('Mapa final'!$Y$38="Muy Baja",'Mapa final'!$AA$38="Moderado"),CONCATENATE("R5C",'Mapa final'!$O$38),"")</f>
        <v/>
      </c>
      <c r="AA50" s="85" t="str">
        <f>IF(AND('Mapa final'!$Y$39="Muy Baja",'Mapa final'!$AA$39="Moderado"),CONCATENATE("R5C",'Mapa final'!$O$39),"")</f>
        <v/>
      </c>
      <c r="AB50" s="67" t="str">
        <f ca="1">IF(AND('Mapa final'!$Y$34="Muy Baja",'Mapa final'!$AA$34="Mayor"),CONCATENATE("R5C",'Mapa final'!$O$34),"")</f>
        <v/>
      </c>
      <c r="AC50" s="68" t="str">
        <f ca="1">IF(AND('Mapa final'!$Y$35="Muy Baja",'Mapa final'!$AA$35="Mayor"),CONCATENATE("R5C",'Mapa final'!$O$35),"")</f>
        <v/>
      </c>
      <c r="AD50" s="73" t="str">
        <f>IF(AND('Mapa final'!$Y$36="Muy Baja",'Mapa final'!$AA$36="Mayor"),CONCATENATE("R5C",'Mapa final'!$O$36),"")</f>
        <v/>
      </c>
      <c r="AE50" s="73" t="str">
        <f>IF(AND('Mapa final'!$Y$37="Muy Baja",'Mapa final'!$AA$37="Mayor"),CONCATENATE("R5C",'Mapa final'!$O$37),"")</f>
        <v/>
      </c>
      <c r="AF50" s="73" t="str">
        <f>IF(AND('Mapa final'!$Y$38="Muy Baja",'Mapa final'!$AA$38="Mayor"),CONCATENATE("R5C",'Mapa final'!$O$38),"")</f>
        <v/>
      </c>
      <c r="AG50" s="69" t="str">
        <f>IF(AND('Mapa final'!$Y$39="Muy Baja",'Mapa final'!$AA$39="Mayor"),CONCATENATE("R5C",'Mapa final'!$O$39),"")</f>
        <v/>
      </c>
      <c r="AH50" s="70" t="str">
        <f ca="1">IF(AND('Mapa final'!$Y$34="Muy Baja",'Mapa final'!$AA$34="Catastrófico"),CONCATENATE("R5C",'Mapa final'!$O$34),"")</f>
        <v/>
      </c>
      <c r="AI50" s="71" t="str">
        <f ca="1">IF(AND('Mapa final'!$Y$35="Muy Baja",'Mapa final'!$AA$35="Catastrófico"),CONCATENATE("R5C",'Mapa final'!$O$35),"")</f>
        <v/>
      </c>
      <c r="AJ50" s="71" t="str">
        <f>IF(AND('Mapa final'!$Y$36="Muy Baja",'Mapa final'!$AA$36="Catastrófico"),CONCATENATE("R5C",'Mapa final'!$O$36),"")</f>
        <v/>
      </c>
      <c r="AK50" s="71" t="str">
        <f>IF(AND('Mapa final'!$Y$37="Muy Baja",'Mapa final'!$AA$37="Catastrófico"),CONCATENATE("R5C",'Mapa final'!$O$37),"")</f>
        <v/>
      </c>
      <c r="AL50" s="71" t="str">
        <f>IF(AND('Mapa final'!$Y$38="Muy Baja",'Mapa final'!$AA$38="Catastrófico"),CONCATENATE("R5C",'Mapa final'!$O$38),"")</f>
        <v/>
      </c>
      <c r="AM50" s="72" t="str">
        <f>IF(AND('Mapa final'!$Y$39="Muy Baja",'Mapa final'!$AA$39="Catastrófico"),CONCATENATE("R5C",'Mapa final'!$O$39),"")</f>
        <v/>
      </c>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row>
    <row r="51" spans="1:80" ht="15" customHeight="1" x14ac:dyDescent="0.25">
      <c r="A51" s="99"/>
      <c r="B51" s="324"/>
      <c r="C51" s="324"/>
      <c r="D51" s="325"/>
      <c r="E51" s="365"/>
      <c r="F51" s="366"/>
      <c r="G51" s="366"/>
      <c r="H51" s="366"/>
      <c r="I51" s="367"/>
      <c r="J51" s="92" t="str">
        <f ca="1">IF(AND('Mapa final'!$Y$40="Muy Baja",'Mapa final'!$AA$40="Leve"),CONCATENATE("R6C",'Mapa final'!$O$40),"")</f>
        <v/>
      </c>
      <c r="K51" s="93" t="str">
        <f>IF(AND('Mapa final'!$Y$41="Muy Baja",'Mapa final'!$AA$41="Leve"),CONCATENATE("R6C",'Mapa final'!$O$41),"")</f>
        <v/>
      </c>
      <c r="L51" s="93" t="str">
        <f>IF(AND('Mapa final'!$Y$42="Muy Baja",'Mapa final'!$AA$42="Leve"),CONCATENATE("R6C",'Mapa final'!$O$42),"")</f>
        <v/>
      </c>
      <c r="M51" s="93" t="str">
        <f>IF(AND('Mapa final'!$Y$43="Muy Baja",'Mapa final'!$AA$43="Leve"),CONCATENATE("R6C",'Mapa final'!$O$43),"")</f>
        <v/>
      </c>
      <c r="N51" s="93" t="str">
        <f>IF(AND('Mapa final'!$Y$44="Muy Baja",'Mapa final'!$AA$44="Leve"),CONCATENATE("R6C",'Mapa final'!$O$44),"")</f>
        <v/>
      </c>
      <c r="O51" s="94" t="str">
        <f>IF(AND('Mapa final'!$Y$45="Muy Baja",'Mapa final'!$AA$45="Leve"),CONCATENATE("R6C",'Mapa final'!$O$45),"")</f>
        <v/>
      </c>
      <c r="P51" s="92" t="str">
        <f ca="1">IF(AND('Mapa final'!$Y$40="Muy Baja",'Mapa final'!$AA$40="Menor"),CONCATENATE("R6C",'Mapa final'!$O$40),"")</f>
        <v/>
      </c>
      <c r="Q51" s="93" t="str">
        <f>IF(AND('Mapa final'!$Y$41="Muy Baja",'Mapa final'!$AA$41="Menor"),CONCATENATE("R6C",'Mapa final'!$O$41),"")</f>
        <v/>
      </c>
      <c r="R51" s="93" t="str">
        <f>IF(AND('Mapa final'!$Y$42="Muy Baja",'Mapa final'!$AA$42="Menor"),CONCATENATE("R6C",'Mapa final'!$O$42),"")</f>
        <v/>
      </c>
      <c r="S51" s="93" t="str">
        <f>IF(AND('Mapa final'!$Y$43="Muy Baja",'Mapa final'!$AA$43="Menor"),CONCATENATE("R6C",'Mapa final'!$O$43),"")</f>
        <v/>
      </c>
      <c r="T51" s="93" t="str">
        <f>IF(AND('Mapa final'!$Y$44="Muy Baja",'Mapa final'!$AA$44="Menor"),CONCATENATE("R6C",'Mapa final'!$O$44),"")</f>
        <v/>
      </c>
      <c r="U51" s="94" t="str">
        <f>IF(AND('Mapa final'!$Y$45="Muy Baja",'Mapa final'!$AA$45="Menor"),CONCATENATE("R6C",'Mapa final'!$O$45),"")</f>
        <v/>
      </c>
      <c r="V51" s="83" t="str">
        <f ca="1">IF(AND('Mapa final'!$Y$40="Muy Baja",'Mapa final'!$AA$40="Moderado"),CONCATENATE("R6C",'Mapa final'!$O$40),"")</f>
        <v/>
      </c>
      <c r="W51" s="84" t="str">
        <f>IF(AND('Mapa final'!$Y$41="Muy Baja",'Mapa final'!$AA$41="Moderado"),CONCATENATE("R6C",'Mapa final'!$O$41),"")</f>
        <v/>
      </c>
      <c r="X51" s="84" t="str">
        <f>IF(AND('Mapa final'!$Y$42="Muy Baja",'Mapa final'!$AA$42="Moderado"),CONCATENATE("R6C",'Mapa final'!$O$42),"")</f>
        <v/>
      </c>
      <c r="Y51" s="84" t="str">
        <f>IF(AND('Mapa final'!$Y$43="Muy Baja",'Mapa final'!$AA$43="Moderado"),CONCATENATE("R6C",'Mapa final'!$O$43),"")</f>
        <v/>
      </c>
      <c r="Z51" s="84" t="str">
        <f>IF(AND('Mapa final'!$Y$44="Muy Baja",'Mapa final'!$AA$44="Moderado"),CONCATENATE("R6C",'Mapa final'!$O$44),"")</f>
        <v/>
      </c>
      <c r="AA51" s="85" t="str">
        <f>IF(AND('Mapa final'!$Y$45="Muy Baja",'Mapa final'!$AA$45="Moderado"),CONCATENATE("R6C",'Mapa final'!$O$45),"")</f>
        <v/>
      </c>
      <c r="AB51" s="67" t="str">
        <f ca="1">IF(AND('Mapa final'!$Y$40="Muy Baja",'Mapa final'!$AA$40="Mayor"),CONCATENATE("R6C",'Mapa final'!$O$40),"")</f>
        <v/>
      </c>
      <c r="AC51" s="68" t="str">
        <f>IF(AND('Mapa final'!$Y$41="Muy Baja",'Mapa final'!$AA$41="Mayor"),CONCATENATE("R6C",'Mapa final'!$O$41),"")</f>
        <v/>
      </c>
      <c r="AD51" s="73" t="str">
        <f>IF(AND('Mapa final'!$Y$42="Muy Baja",'Mapa final'!$AA$42="Mayor"),CONCATENATE("R6C",'Mapa final'!$O$42),"")</f>
        <v/>
      </c>
      <c r="AE51" s="73" t="str">
        <f>IF(AND('Mapa final'!$Y$43="Muy Baja",'Mapa final'!$AA$43="Mayor"),CONCATENATE("R6C",'Mapa final'!$O$43),"")</f>
        <v/>
      </c>
      <c r="AF51" s="73" t="str">
        <f>IF(AND('Mapa final'!$Y$44="Muy Baja",'Mapa final'!$AA$44="Mayor"),CONCATENATE("R6C",'Mapa final'!$O$44),"")</f>
        <v/>
      </c>
      <c r="AG51" s="69" t="str">
        <f>IF(AND('Mapa final'!$Y$45="Muy Baja",'Mapa final'!$AA$45="Mayor"),CONCATENATE("R6C",'Mapa final'!$O$45),"")</f>
        <v/>
      </c>
      <c r="AH51" s="70" t="str">
        <f ca="1">IF(AND('Mapa final'!$Y$40="Muy Baja",'Mapa final'!$AA$40="Catastrófico"),CONCATENATE("R6C",'Mapa final'!$O$40),"")</f>
        <v/>
      </c>
      <c r="AI51" s="71" t="str">
        <f>IF(AND('Mapa final'!$Y$41="Muy Baja",'Mapa final'!$AA$41="Catastrófico"),CONCATENATE("R6C",'Mapa final'!$O$41),"")</f>
        <v/>
      </c>
      <c r="AJ51" s="71" t="str">
        <f>IF(AND('Mapa final'!$Y$42="Muy Baja",'Mapa final'!$AA$42="Catastrófico"),CONCATENATE("R6C",'Mapa final'!$O$42),"")</f>
        <v/>
      </c>
      <c r="AK51" s="71" t="str">
        <f>IF(AND('Mapa final'!$Y$43="Muy Baja",'Mapa final'!$AA$43="Catastrófico"),CONCATENATE("R6C",'Mapa final'!$O$43),"")</f>
        <v/>
      </c>
      <c r="AL51" s="71" t="str">
        <f>IF(AND('Mapa final'!$Y$44="Muy Baja",'Mapa final'!$AA$44="Catastrófico"),CONCATENATE("R6C",'Mapa final'!$O$44),"")</f>
        <v/>
      </c>
      <c r="AM51" s="72" t="str">
        <f>IF(AND('Mapa final'!$Y$45="Muy Baja",'Mapa final'!$AA$45="Catastrófico"),CONCATENATE("R6C",'Mapa final'!$O$45),"")</f>
        <v/>
      </c>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row>
    <row r="52" spans="1:80" ht="15" customHeight="1" x14ac:dyDescent="0.25">
      <c r="A52" s="99"/>
      <c r="B52" s="324"/>
      <c r="C52" s="324"/>
      <c r="D52" s="325"/>
      <c r="E52" s="365"/>
      <c r="F52" s="366"/>
      <c r="G52" s="366"/>
      <c r="H52" s="366"/>
      <c r="I52" s="367"/>
      <c r="J52" s="92" t="str">
        <f ca="1">IF(AND('Mapa final'!$Y$46="Muy Baja",'Mapa final'!$AA$46="Leve"),CONCATENATE("R7C",'Mapa final'!$O$46),"")</f>
        <v/>
      </c>
      <c r="K52" s="93" t="str">
        <f ca="1">IF(AND('Mapa final'!$Y$47="Muy Baja",'Mapa final'!$AA$47="Leve"),CONCATENATE("R7C",'Mapa final'!$O$47),"")</f>
        <v/>
      </c>
      <c r="L52" s="93" t="str">
        <f>IF(AND('Mapa final'!$Y$48="Muy Baja",'Mapa final'!$AA$48="Leve"),CONCATENATE("R7C",'Mapa final'!$O$48),"")</f>
        <v/>
      </c>
      <c r="M52" s="93" t="str">
        <f>IF(AND('Mapa final'!$Y$49="Muy Baja",'Mapa final'!$AA$49="Leve"),CONCATENATE("R7C",'Mapa final'!$O$49),"")</f>
        <v/>
      </c>
      <c r="N52" s="93" t="str">
        <f>IF(AND('Mapa final'!$Y$50="Muy Baja",'Mapa final'!$AA$50="Leve"),CONCATENATE("R7C",'Mapa final'!$O$50),"")</f>
        <v/>
      </c>
      <c r="O52" s="94" t="str">
        <f>IF(AND('Mapa final'!$Y$51="Muy Baja",'Mapa final'!$AA$51="Leve"),CONCATENATE("R7C",'Mapa final'!$O$51),"")</f>
        <v/>
      </c>
      <c r="P52" s="92" t="str">
        <f ca="1">IF(AND('Mapa final'!$Y$46="Muy Baja",'Mapa final'!$AA$46="Menor"),CONCATENATE("R7C",'Mapa final'!$O$46),"")</f>
        <v/>
      </c>
      <c r="Q52" s="93" t="str">
        <f ca="1">IF(AND('Mapa final'!$Y$47="Muy Baja",'Mapa final'!$AA$47="Menor"),CONCATENATE("R7C",'Mapa final'!$O$47),"")</f>
        <v/>
      </c>
      <c r="R52" s="93" t="str">
        <f>IF(AND('Mapa final'!$Y$48="Muy Baja",'Mapa final'!$AA$48="Menor"),CONCATENATE("R7C",'Mapa final'!$O$48),"")</f>
        <v/>
      </c>
      <c r="S52" s="93" t="str">
        <f>IF(AND('Mapa final'!$Y$49="Muy Baja",'Mapa final'!$AA$49="Menor"),CONCATENATE("R7C",'Mapa final'!$O$49),"")</f>
        <v/>
      </c>
      <c r="T52" s="93" t="str">
        <f>IF(AND('Mapa final'!$Y$50="Muy Baja",'Mapa final'!$AA$50="Menor"),CONCATENATE("R7C",'Mapa final'!$O$50),"")</f>
        <v/>
      </c>
      <c r="U52" s="94" t="str">
        <f>IF(AND('Mapa final'!$Y$51="Muy Baja",'Mapa final'!$AA$51="Menor"),CONCATENATE("R7C",'Mapa final'!$O$51),"")</f>
        <v/>
      </c>
      <c r="V52" s="83" t="str">
        <f ca="1">IF(AND('Mapa final'!$Y$46="Muy Baja",'Mapa final'!$AA$46="Moderado"),CONCATENATE("R7C",'Mapa final'!$O$46),"")</f>
        <v/>
      </c>
      <c r="W52" s="84" t="str">
        <f ca="1">IF(AND('Mapa final'!$Y$47="Muy Baja",'Mapa final'!$AA$47="Moderado"),CONCATENATE("R7C",'Mapa final'!$O$47),"")</f>
        <v/>
      </c>
      <c r="X52" s="84" t="str">
        <f>IF(AND('Mapa final'!$Y$48="Muy Baja",'Mapa final'!$AA$48="Moderado"),CONCATENATE("R7C",'Mapa final'!$O$48),"")</f>
        <v/>
      </c>
      <c r="Y52" s="84" t="str">
        <f>IF(AND('Mapa final'!$Y$49="Muy Baja",'Mapa final'!$AA$49="Moderado"),CONCATENATE("R7C",'Mapa final'!$O$49),"")</f>
        <v/>
      </c>
      <c r="Z52" s="84" t="str">
        <f>IF(AND('Mapa final'!$Y$50="Muy Baja",'Mapa final'!$AA$50="Moderado"),CONCATENATE("R7C",'Mapa final'!$O$50),"")</f>
        <v/>
      </c>
      <c r="AA52" s="85" t="str">
        <f>IF(AND('Mapa final'!$Y$51="Muy Baja",'Mapa final'!$AA$51="Moderado"),CONCATENATE("R7C",'Mapa final'!$O$51),"")</f>
        <v/>
      </c>
      <c r="AB52" s="67" t="str">
        <f ca="1">IF(AND('Mapa final'!$Y$46="Muy Baja",'Mapa final'!$AA$46="Mayor"),CONCATENATE("R7C",'Mapa final'!$O$46),"")</f>
        <v/>
      </c>
      <c r="AC52" s="68" t="str">
        <f ca="1">IF(AND('Mapa final'!$Y$47="Muy Baja",'Mapa final'!$AA$47="Mayor"),CONCATENATE("R7C",'Mapa final'!$O$47),"")</f>
        <v/>
      </c>
      <c r="AD52" s="73" t="str">
        <f>IF(AND('Mapa final'!$Y$48="Muy Baja",'Mapa final'!$AA$48="Mayor"),CONCATENATE("R7C",'Mapa final'!$O$48),"")</f>
        <v/>
      </c>
      <c r="AE52" s="73" t="str">
        <f>IF(AND('Mapa final'!$Y$49="Muy Baja",'Mapa final'!$AA$49="Mayor"),CONCATENATE("R7C",'Mapa final'!$O$49),"")</f>
        <v/>
      </c>
      <c r="AF52" s="73" t="str">
        <f>IF(AND('Mapa final'!$Y$50="Muy Baja",'Mapa final'!$AA$50="Mayor"),CONCATENATE("R7C",'Mapa final'!$O$50),"")</f>
        <v/>
      </c>
      <c r="AG52" s="69" t="str">
        <f>IF(AND('Mapa final'!$Y$51="Muy Baja",'Mapa final'!$AA$51="Mayor"),CONCATENATE("R7C",'Mapa final'!$O$51),"")</f>
        <v/>
      </c>
      <c r="AH52" s="70" t="str">
        <f ca="1">IF(AND('Mapa final'!$Y$46="Muy Baja",'Mapa final'!$AA$46="Catastrófico"),CONCATENATE("R7C",'Mapa final'!$O$46),"")</f>
        <v/>
      </c>
      <c r="AI52" s="71" t="str">
        <f ca="1">IF(AND('Mapa final'!$Y$47="Muy Baja",'Mapa final'!$AA$47="Catastrófico"),CONCATENATE("R7C",'Mapa final'!$O$47),"")</f>
        <v/>
      </c>
      <c r="AJ52" s="71" t="str">
        <f>IF(AND('Mapa final'!$Y$48="Muy Baja",'Mapa final'!$AA$48="Catastrófico"),CONCATENATE("R7C",'Mapa final'!$O$48),"")</f>
        <v/>
      </c>
      <c r="AK52" s="71" t="str">
        <f>IF(AND('Mapa final'!$Y$49="Muy Baja",'Mapa final'!$AA$49="Catastrófico"),CONCATENATE("R7C",'Mapa final'!$O$49),"")</f>
        <v/>
      </c>
      <c r="AL52" s="71" t="str">
        <f>IF(AND('Mapa final'!$Y$50="Muy Baja",'Mapa final'!$AA$50="Catastrófico"),CONCATENATE("R7C",'Mapa final'!$O$50),"")</f>
        <v/>
      </c>
      <c r="AM52" s="72" t="str">
        <f>IF(AND('Mapa final'!$Y$51="Muy Baja",'Mapa final'!$AA$51="Catastrófico"),CONCATENATE("R7C",'Mapa final'!$O$51),"")</f>
        <v/>
      </c>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row>
    <row r="53" spans="1:80" ht="15" customHeight="1" x14ac:dyDescent="0.25">
      <c r="A53" s="99"/>
      <c r="B53" s="324"/>
      <c r="C53" s="324"/>
      <c r="D53" s="325"/>
      <c r="E53" s="365"/>
      <c r="F53" s="366"/>
      <c r="G53" s="366"/>
      <c r="H53" s="366"/>
      <c r="I53" s="367"/>
      <c r="J53" s="92" t="str">
        <f>IF(AND('Mapa final'!$Y$52="Muy Baja",'Mapa final'!$AA$52="Leve"),CONCATENATE("R8C",'Mapa final'!$O$52),"")</f>
        <v/>
      </c>
      <c r="K53" s="93" t="str">
        <f>IF(AND('Mapa final'!$Y$53="Muy Baja",'Mapa final'!$AA$53="Leve"),CONCATENATE("R8C",'Mapa final'!$O$53),"")</f>
        <v/>
      </c>
      <c r="L53" s="93" t="str">
        <f>IF(AND('Mapa final'!$Y$54="Muy Baja",'Mapa final'!$AA$54="Leve"),CONCATENATE("R8C",'Mapa final'!$O$54),"")</f>
        <v/>
      </c>
      <c r="M53" s="93" t="str">
        <f>IF(AND('Mapa final'!$Y$55="Muy Baja",'Mapa final'!$AA$55="Leve"),CONCATENATE("R8C",'Mapa final'!$O$55),"")</f>
        <v/>
      </c>
      <c r="N53" s="93" t="str">
        <f>IF(AND('Mapa final'!$Y$56="Muy Baja",'Mapa final'!$AA$56="Leve"),CONCATENATE("R8C",'Mapa final'!$O$56),"")</f>
        <v/>
      </c>
      <c r="O53" s="94" t="str">
        <f>IF(AND('Mapa final'!$Y$57="Muy Baja",'Mapa final'!$AA$57="Leve"),CONCATENATE("R8C",'Mapa final'!$O$57),"")</f>
        <v/>
      </c>
      <c r="P53" s="92" t="str">
        <f>IF(AND('Mapa final'!$Y$52="Muy Baja",'Mapa final'!$AA$52="Menor"),CONCATENATE("R8C",'Mapa final'!$O$52),"")</f>
        <v/>
      </c>
      <c r="Q53" s="93" t="str">
        <f>IF(AND('Mapa final'!$Y$53="Muy Baja",'Mapa final'!$AA$53="Menor"),CONCATENATE("R8C",'Mapa final'!$O$53),"")</f>
        <v/>
      </c>
      <c r="R53" s="93" t="str">
        <f>IF(AND('Mapa final'!$Y$54="Muy Baja",'Mapa final'!$AA$54="Menor"),CONCATENATE("R8C",'Mapa final'!$O$54),"")</f>
        <v/>
      </c>
      <c r="S53" s="93" t="str">
        <f>IF(AND('Mapa final'!$Y$55="Muy Baja",'Mapa final'!$AA$55="Menor"),CONCATENATE("R8C",'Mapa final'!$O$55),"")</f>
        <v/>
      </c>
      <c r="T53" s="93" t="str">
        <f>IF(AND('Mapa final'!$Y$56="Muy Baja",'Mapa final'!$AA$56="Menor"),CONCATENATE("R8C",'Mapa final'!$O$56),"")</f>
        <v/>
      </c>
      <c r="U53" s="94" t="str">
        <f>IF(AND('Mapa final'!$Y$57="Muy Baja",'Mapa final'!$AA$57="Menor"),CONCATENATE("R8C",'Mapa final'!$O$57),"")</f>
        <v/>
      </c>
      <c r="V53" s="83" t="str">
        <f>IF(AND('Mapa final'!$Y$52="Muy Baja",'Mapa final'!$AA$52="Moderado"),CONCATENATE("R8C",'Mapa final'!$O$52),"")</f>
        <v/>
      </c>
      <c r="W53" s="84" t="str">
        <f>IF(AND('Mapa final'!$Y$53="Muy Baja",'Mapa final'!$AA$53="Moderado"),CONCATENATE("R8C",'Mapa final'!$O$53),"")</f>
        <v/>
      </c>
      <c r="X53" s="84" t="str">
        <f>IF(AND('Mapa final'!$Y$54="Muy Baja",'Mapa final'!$AA$54="Moderado"),CONCATENATE("R8C",'Mapa final'!$O$54),"")</f>
        <v/>
      </c>
      <c r="Y53" s="84" t="str">
        <f>IF(AND('Mapa final'!$Y$55="Muy Baja",'Mapa final'!$AA$55="Moderado"),CONCATENATE("R8C",'Mapa final'!$O$55),"")</f>
        <v/>
      </c>
      <c r="Z53" s="84" t="str">
        <f>IF(AND('Mapa final'!$Y$56="Muy Baja",'Mapa final'!$AA$56="Moderado"),CONCATENATE("R8C",'Mapa final'!$O$56),"")</f>
        <v/>
      </c>
      <c r="AA53" s="85" t="str">
        <f>IF(AND('Mapa final'!$Y$57="Muy Baja",'Mapa final'!$AA$57="Moderado"),CONCATENATE("R8C",'Mapa final'!$O$57),"")</f>
        <v/>
      </c>
      <c r="AB53" s="67" t="str">
        <f>IF(AND('Mapa final'!$Y$52="Muy Baja",'Mapa final'!$AA$52="Mayor"),CONCATENATE("R8C",'Mapa final'!$O$52),"")</f>
        <v/>
      </c>
      <c r="AC53" s="68" t="str">
        <f>IF(AND('Mapa final'!$Y$53="Muy Baja",'Mapa final'!$AA$53="Mayor"),CONCATENATE("R8C",'Mapa final'!$O$53),"")</f>
        <v/>
      </c>
      <c r="AD53" s="73" t="str">
        <f>IF(AND('Mapa final'!$Y$54="Muy Baja",'Mapa final'!$AA$54="Mayor"),CONCATENATE("R8C",'Mapa final'!$O$54),"")</f>
        <v/>
      </c>
      <c r="AE53" s="73" t="str">
        <f>IF(AND('Mapa final'!$Y$55="Muy Baja",'Mapa final'!$AA$55="Mayor"),CONCATENATE("R8C",'Mapa final'!$O$55),"")</f>
        <v/>
      </c>
      <c r="AF53" s="73" t="str">
        <f>IF(AND('Mapa final'!$Y$56="Muy Baja",'Mapa final'!$AA$56="Mayor"),CONCATENATE("R8C",'Mapa final'!$O$56),"")</f>
        <v/>
      </c>
      <c r="AG53" s="69" t="str">
        <f>IF(AND('Mapa final'!$Y$57="Muy Baja",'Mapa final'!$AA$57="Mayor"),CONCATENATE("R8C",'Mapa final'!$O$57),"")</f>
        <v/>
      </c>
      <c r="AH53" s="70" t="str">
        <f>IF(AND('Mapa final'!$Y$52="Muy Baja",'Mapa final'!$AA$52="Catastrófico"),CONCATENATE("R8C",'Mapa final'!$O$52),"")</f>
        <v/>
      </c>
      <c r="AI53" s="71" t="str">
        <f>IF(AND('Mapa final'!$Y$53="Muy Baja",'Mapa final'!$AA$53="Catastrófico"),CONCATENATE("R8C",'Mapa final'!$O$53),"")</f>
        <v/>
      </c>
      <c r="AJ53" s="71" t="str">
        <f>IF(AND('Mapa final'!$Y$54="Muy Baja",'Mapa final'!$AA$54="Catastrófico"),CONCATENATE("R8C",'Mapa final'!$O$54),"")</f>
        <v/>
      </c>
      <c r="AK53" s="71" t="str">
        <f>IF(AND('Mapa final'!$Y$55="Muy Baja",'Mapa final'!$AA$55="Catastrófico"),CONCATENATE("R8C",'Mapa final'!$O$55),"")</f>
        <v/>
      </c>
      <c r="AL53" s="71" t="str">
        <f>IF(AND('Mapa final'!$Y$56="Muy Baja",'Mapa final'!$AA$56="Catastrófico"),CONCATENATE("R8C",'Mapa final'!$O$56),"")</f>
        <v/>
      </c>
      <c r="AM53" s="72" t="str">
        <f>IF(AND('Mapa final'!$Y$57="Muy Baja",'Mapa final'!$AA$57="Catastrófico"),CONCATENATE("R8C",'Mapa final'!$O$57),"")</f>
        <v/>
      </c>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row>
    <row r="54" spans="1:80" ht="15" customHeight="1" x14ac:dyDescent="0.25">
      <c r="A54" s="99"/>
      <c r="B54" s="324"/>
      <c r="C54" s="324"/>
      <c r="D54" s="325"/>
      <c r="E54" s="365"/>
      <c r="F54" s="366"/>
      <c r="G54" s="366"/>
      <c r="H54" s="366"/>
      <c r="I54" s="367"/>
      <c r="J54" s="92" t="str">
        <f>IF(AND('Mapa final'!$Y$58="Muy Baja",'Mapa final'!$AA$58="Leve"),CONCATENATE("R9C",'Mapa final'!$O$58),"")</f>
        <v/>
      </c>
      <c r="K54" s="93" t="str">
        <f>IF(AND('Mapa final'!$Y$59="Muy Baja",'Mapa final'!$AA$59="Leve"),CONCATENATE("R9C",'Mapa final'!$O$59),"")</f>
        <v/>
      </c>
      <c r="L54" s="93" t="str">
        <f>IF(AND('Mapa final'!$Y$60="Muy Baja",'Mapa final'!$AA$60="Leve"),CONCATENATE("R9C",'Mapa final'!$O$60),"")</f>
        <v/>
      </c>
      <c r="M54" s="93" t="str">
        <f>IF(AND('Mapa final'!$Y$61="Muy Baja",'Mapa final'!$AA$61="Leve"),CONCATENATE("R9C",'Mapa final'!$O$61),"")</f>
        <v/>
      </c>
      <c r="N54" s="93" t="str">
        <f>IF(AND('Mapa final'!$Y$62="Muy Baja",'Mapa final'!$AA$62="Leve"),CONCATENATE("R9C",'Mapa final'!$O$62),"")</f>
        <v/>
      </c>
      <c r="O54" s="94" t="str">
        <f>IF(AND('Mapa final'!$Y$63="Muy Baja",'Mapa final'!$AA$63="Leve"),CONCATENATE("R9C",'Mapa final'!$O$63),"")</f>
        <v/>
      </c>
      <c r="P54" s="92" t="str">
        <f>IF(AND('Mapa final'!$Y$58="Muy Baja",'Mapa final'!$AA$58="Menor"),CONCATENATE("R9C",'Mapa final'!$O$58),"")</f>
        <v/>
      </c>
      <c r="Q54" s="93" t="str">
        <f>IF(AND('Mapa final'!$Y$59="Muy Baja",'Mapa final'!$AA$59="Menor"),CONCATENATE("R9C",'Mapa final'!$O$59),"")</f>
        <v/>
      </c>
      <c r="R54" s="93" t="str">
        <f>IF(AND('Mapa final'!$Y$60="Muy Baja",'Mapa final'!$AA$60="Menor"),CONCATENATE("R9C",'Mapa final'!$O$60),"")</f>
        <v/>
      </c>
      <c r="S54" s="93" t="str">
        <f>IF(AND('Mapa final'!$Y$61="Muy Baja",'Mapa final'!$AA$61="Menor"),CONCATENATE("R9C",'Mapa final'!$O$61),"")</f>
        <v/>
      </c>
      <c r="T54" s="93" t="str">
        <f>IF(AND('Mapa final'!$Y$62="Muy Baja",'Mapa final'!$AA$62="Menor"),CONCATENATE("R9C",'Mapa final'!$O$62),"")</f>
        <v/>
      </c>
      <c r="U54" s="94" t="str">
        <f>IF(AND('Mapa final'!$Y$63="Muy Baja",'Mapa final'!$AA$63="Menor"),CONCATENATE("R9C",'Mapa final'!$O$63),"")</f>
        <v/>
      </c>
      <c r="V54" s="83" t="str">
        <f>IF(AND('Mapa final'!$Y$58="Muy Baja",'Mapa final'!$AA$58="Moderado"),CONCATENATE("R9C",'Mapa final'!$O$58),"")</f>
        <v/>
      </c>
      <c r="W54" s="84" t="str">
        <f>IF(AND('Mapa final'!$Y$59="Muy Baja",'Mapa final'!$AA$59="Moderado"),CONCATENATE("R9C",'Mapa final'!$O$59),"")</f>
        <v/>
      </c>
      <c r="X54" s="84" t="str">
        <f>IF(AND('Mapa final'!$Y$60="Muy Baja",'Mapa final'!$AA$60="Moderado"),CONCATENATE("R9C",'Mapa final'!$O$60),"")</f>
        <v/>
      </c>
      <c r="Y54" s="84" t="str">
        <f>IF(AND('Mapa final'!$Y$61="Muy Baja",'Mapa final'!$AA$61="Moderado"),CONCATENATE("R9C",'Mapa final'!$O$61),"")</f>
        <v/>
      </c>
      <c r="Z54" s="84" t="str">
        <f>IF(AND('Mapa final'!$Y$62="Muy Baja",'Mapa final'!$AA$62="Moderado"),CONCATENATE("R9C",'Mapa final'!$O$62),"")</f>
        <v/>
      </c>
      <c r="AA54" s="85" t="str">
        <f>IF(AND('Mapa final'!$Y$63="Muy Baja",'Mapa final'!$AA$63="Moderado"),CONCATENATE("R9C",'Mapa final'!$O$63),"")</f>
        <v/>
      </c>
      <c r="AB54" s="67" t="str">
        <f>IF(AND('Mapa final'!$Y$58="Muy Baja",'Mapa final'!$AA$58="Mayor"),CONCATENATE("R9C",'Mapa final'!$O$58),"")</f>
        <v/>
      </c>
      <c r="AC54" s="68" t="str">
        <f>IF(AND('Mapa final'!$Y$59="Muy Baja",'Mapa final'!$AA$59="Mayor"),CONCATENATE("R9C",'Mapa final'!$O$59),"")</f>
        <v/>
      </c>
      <c r="AD54" s="73" t="str">
        <f>IF(AND('Mapa final'!$Y$60="Muy Baja",'Mapa final'!$AA$60="Mayor"),CONCATENATE("R9C",'Mapa final'!$O$60),"")</f>
        <v/>
      </c>
      <c r="AE54" s="73" t="str">
        <f>IF(AND('Mapa final'!$Y$61="Muy Baja",'Mapa final'!$AA$61="Mayor"),CONCATENATE("R9C",'Mapa final'!$O$61),"")</f>
        <v/>
      </c>
      <c r="AF54" s="73" t="str">
        <f>IF(AND('Mapa final'!$Y$62="Muy Baja",'Mapa final'!$AA$62="Mayor"),CONCATENATE("R9C",'Mapa final'!$O$62),"")</f>
        <v/>
      </c>
      <c r="AG54" s="69" t="str">
        <f>IF(AND('Mapa final'!$Y$63="Muy Baja",'Mapa final'!$AA$63="Mayor"),CONCATENATE("R9C",'Mapa final'!$O$63),"")</f>
        <v/>
      </c>
      <c r="AH54" s="70" t="str">
        <f>IF(AND('Mapa final'!$Y$58="Muy Baja",'Mapa final'!$AA$58="Catastrófico"),CONCATENATE("R9C",'Mapa final'!$O$58),"")</f>
        <v/>
      </c>
      <c r="AI54" s="71" t="str">
        <f>IF(AND('Mapa final'!$Y$59="Muy Baja",'Mapa final'!$AA$59="Catastrófico"),CONCATENATE("R9C",'Mapa final'!$O$59),"")</f>
        <v/>
      </c>
      <c r="AJ54" s="71" t="str">
        <f>IF(AND('Mapa final'!$Y$60="Muy Baja",'Mapa final'!$AA$60="Catastrófico"),CONCATENATE("R9C",'Mapa final'!$O$60),"")</f>
        <v/>
      </c>
      <c r="AK54" s="71" t="str">
        <f>IF(AND('Mapa final'!$Y$61="Muy Baja",'Mapa final'!$AA$61="Catastrófico"),CONCATENATE("R9C",'Mapa final'!$O$61),"")</f>
        <v/>
      </c>
      <c r="AL54" s="71" t="str">
        <f>IF(AND('Mapa final'!$Y$62="Muy Baja",'Mapa final'!$AA$62="Catastrófico"),CONCATENATE("R9C",'Mapa final'!$O$62),"")</f>
        <v/>
      </c>
      <c r="AM54" s="72" t="str">
        <f>IF(AND('Mapa final'!$Y$63="Muy Baja",'Mapa final'!$AA$63="Catastrófico"),CONCATENATE("R9C",'Mapa final'!$O$63),"")</f>
        <v/>
      </c>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row>
    <row r="55" spans="1:80" ht="15.75" customHeight="1" thickBot="1" x14ac:dyDescent="0.3">
      <c r="A55" s="99"/>
      <c r="B55" s="324"/>
      <c r="C55" s="324"/>
      <c r="D55" s="325"/>
      <c r="E55" s="368"/>
      <c r="F55" s="369"/>
      <c r="G55" s="369"/>
      <c r="H55" s="369"/>
      <c r="I55" s="370"/>
      <c r="J55" s="95" t="str">
        <f>IF(AND('Mapa final'!$Y$64="Muy Baja",'Mapa final'!$AA$64="Leve"),CONCATENATE("R10C",'Mapa final'!$O$64),"")</f>
        <v/>
      </c>
      <c r="K55" s="96" t="str">
        <f>IF(AND('Mapa final'!$Y$65="Muy Baja",'Mapa final'!$AA$65="Leve"),CONCATENATE("R10C",'Mapa final'!$O$65),"")</f>
        <v/>
      </c>
      <c r="L55" s="96" t="str">
        <f>IF(AND('Mapa final'!$Y$66="Muy Baja",'Mapa final'!$AA$66="Leve"),CONCATENATE("R10C",'Mapa final'!$O$66),"")</f>
        <v/>
      </c>
      <c r="M55" s="96" t="str">
        <f>IF(AND('Mapa final'!$Y$67="Muy Baja",'Mapa final'!$AA$67="Leve"),CONCATENATE("R10C",'Mapa final'!$O$67),"")</f>
        <v/>
      </c>
      <c r="N55" s="96" t="str">
        <f>IF(AND('Mapa final'!$Y$68="Muy Baja",'Mapa final'!$AA$68="Leve"),CONCATENATE("R10C",'Mapa final'!$O$68),"")</f>
        <v/>
      </c>
      <c r="O55" s="97" t="str">
        <f>IF(AND('Mapa final'!$Y$69="Muy Baja",'Mapa final'!$AA$69="Leve"),CONCATENATE("R10C",'Mapa final'!$O$69),"")</f>
        <v/>
      </c>
      <c r="P55" s="95" t="str">
        <f>IF(AND('Mapa final'!$Y$64="Muy Baja",'Mapa final'!$AA$64="Menor"),CONCATENATE("R10C",'Mapa final'!$O$64),"")</f>
        <v/>
      </c>
      <c r="Q55" s="96" t="str">
        <f>IF(AND('Mapa final'!$Y$65="Muy Baja",'Mapa final'!$AA$65="Menor"),CONCATENATE("R10C",'Mapa final'!$O$65),"")</f>
        <v/>
      </c>
      <c r="R55" s="96" t="str">
        <f>IF(AND('Mapa final'!$Y$66="Muy Baja",'Mapa final'!$AA$66="Menor"),CONCATENATE("R10C",'Mapa final'!$O$66),"")</f>
        <v/>
      </c>
      <c r="S55" s="96" t="str">
        <f>IF(AND('Mapa final'!$Y$67="Muy Baja",'Mapa final'!$AA$67="Menor"),CONCATENATE("R10C",'Mapa final'!$O$67),"")</f>
        <v/>
      </c>
      <c r="T55" s="96" t="str">
        <f>IF(AND('Mapa final'!$Y$68="Muy Baja",'Mapa final'!$AA$68="Menor"),CONCATENATE("R10C",'Mapa final'!$O$68),"")</f>
        <v/>
      </c>
      <c r="U55" s="97" t="str">
        <f>IF(AND('Mapa final'!$Y$69="Muy Baja",'Mapa final'!$AA$69="Menor"),CONCATENATE("R10C",'Mapa final'!$O$69),"")</f>
        <v/>
      </c>
      <c r="V55" s="86" t="str">
        <f>IF(AND('Mapa final'!$Y$64="Muy Baja",'Mapa final'!$AA$64="Moderado"),CONCATENATE("R10C",'Mapa final'!$O$64),"")</f>
        <v/>
      </c>
      <c r="W55" s="87" t="str">
        <f>IF(AND('Mapa final'!$Y$65="Muy Baja",'Mapa final'!$AA$65="Moderado"),CONCATENATE("R10C",'Mapa final'!$O$65),"")</f>
        <v/>
      </c>
      <c r="X55" s="87" t="str">
        <f>IF(AND('Mapa final'!$Y$66="Muy Baja",'Mapa final'!$AA$66="Moderado"),CONCATENATE("R10C",'Mapa final'!$O$66),"")</f>
        <v/>
      </c>
      <c r="Y55" s="87" t="str">
        <f>IF(AND('Mapa final'!$Y$67="Muy Baja",'Mapa final'!$AA$67="Moderado"),CONCATENATE("R10C",'Mapa final'!$O$67),"")</f>
        <v/>
      </c>
      <c r="Z55" s="87" t="str">
        <f>IF(AND('Mapa final'!$Y$68="Muy Baja",'Mapa final'!$AA$68="Moderado"),CONCATENATE("R10C",'Mapa final'!$O$68),"")</f>
        <v/>
      </c>
      <c r="AA55" s="88" t="str">
        <f>IF(AND('Mapa final'!$Y$69="Muy Baja",'Mapa final'!$AA$69="Moderado"),CONCATENATE("R10C",'Mapa final'!$O$69),"")</f>
        <v/>
      </c>
      <c r="AB55" s="74" t="str">
        <f>IF(AND('Mapa final'!$Y$64="Muy Baja",'Mapa final'!$AA$64="Mayor"),CONCATENATE("R10C",'Mapa final'!$O$64),"")</f>
        <v/>
      </c>
      <c r="AC55" s="75" t="str">
        <f>IF(AND('Mapa final'!$Y$65="Muy Baja",'Mapa final'!$AA$65="Mayor"),CONCATENATE("R10C",'Mapa final'!$O$65),"")</f>
        <v/>
      </c>
      <c r="AD55" s="75" t="str">
        <f>IF(AND('Mapa final'!$Y$66="Muy Baja",'Mapa final'!$AA$66="Mayor"),CONCATENATE("R10C",'Mapa final'!$O$66),"")</f>
        <v/>
      </c>
      <c r="AE55" s="75" t="str">
        <f>IF(AND('Mapa final'!$Y$67="Muy Baja",'Mapa final'!$AA$67="Mayor"),CONCATENATE("R10C",'Mapa final'!$O$67),"")</f>
        <v/>
      </c>
      <c r="AF55" s="75" t="str">
        <f>IF(AND('Mapa final'!$Y$68="Muy Baja",'Mapa final'!$AA$68="Mayor"),CONCATENATE("R10C",'Mapa final'!$O$68),"")</f>
        <v/>
      </c>
      <c r="AG55" s="76" t="str">
        <f>IF(AND('Mapa final'!$Y$69="Muy Baja",'Mapa final'!$AA$69="Mayor"),CONCATENATE("R10C",'Mapa final'!$O$69),"")</f>
        <v/>
      </c>
      <c r="AH55" s="77" t="str">
        <f>IF(AND('Mapa final'!$Y$64="Muy Baja",'Mapa final'!$AA$64="Catastrófico"),CONCATENATE("R10C",'Mapa final'!$O$64),"")</f>
        <v/>
      </c>
      <c r="AI55" s="78" t="str">
        <f>IF(AND('Mapa final'!$Y$65="Muy Baja",'Mapa final'!$AA$65="Catastrófico"),CONCATENATE("R10C",'Mapa final'!$O$65),"")</f>
        <v/>
      </c>
      <c r="AJ55" s="78" t="str">
        <f>IF(AND('Mapa final'!$Y$66="Muy Baja",'Mapa final'!$AA$66="Catastrófico"),CONCATENATE("R10C",'Mapa final'!$O$66),"")</f>
        <v/>
      </c>
      <c r="AK55" s="78" t="str">
        <f>IF(AND('Mapa final'!$Y$67="Muy Baja",'Mapa final'!$AA$67="Catastrófico"),CONCATENATE("R10C",'Mapa final'!$O$67),"")</f>
        <v/>
      </c>
      <c r="AL55" s="78" t="str">
        <f>IF(AND('Mapa final'!$Y$68="Muy Baja",'Mapa final'!$AA$68="Catastrófico"),CONCATENATE("R10C",'Mapa final'!$O$68),"")</f>
        <v/>
      </c>
      <c r="AM55" s="79" t="str">
        <f>IF(AND('Mapa final'!$Y$69="Muy Baja",'Mapa final'!$AA$69="Catastrófico"),CONCATENATE("R10C",'Mapa final'!$O$69),"")</f>
        <v/>
      </c>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row>
    <row r="56" spans="1:80" x14ac:dyDescent="0.25">
      <c r="A56" s="99"/>
      <c r="B56" s="99"/>
      <c r="C56" s="99"/>
      <c r="D56" s="99"/>
      <c r="E56" s="99"/>
      <c r="F56" s="99"/>
      <c r="G56" s="99"/>
      <c r="H56" s="99"/>
      <c r="I56" s="99"/>
      <c r="J56" s="362" t="s">
        <v>112</v>
      </c>
      <c r="K56" s="363"/>
      <c r="L56" s="363"/>
      <c r="M56" s="363"/>
      <c r="N56" s="363"/>
      <c r="O56" s="364"/>
      <c r="P56" s="362" t="s">
        <v>111</v>
      </c>
      <c r="Q56" s="363"/>
      <c r="R56" s="363"/>
      <c r="S56" s="363"/>
      <c r="T56" s="363"/>
      <c r="U56" s="364"/>
      <c r="V56" s="362" t="s">
        <v>110</v>
      </c>
      <c r="W56" s="363"/>
      <c r="X56" s="363"/>
      <c r="Y56" s="363"/>
      <c r="Z56" s="363"/>
      <c r="AA56" s="364"/>
      <c r="AB56" s="362" t="s">
        <v>109</v>
      </c>
      <c r="AC56" s="371"/>
      <c r="AD56" s="363"/>
      <c r="AE56" s="363"/>
      <c r="AF56" s="363"/>
      <c r="AG56" s="364"/>
      <c r="AH56" s="362" t="s">
        <v>108</v>
      </c>
      <c r="AI56" s="363"/>
      <c r="AJ56" s="363"/>
      <c r="AK56" s="363"/>
      <c r="AL56" s="363"/>
      <c r="AM56" s="364"/>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row>
    <row r="57" spans="1:80" x14ac:dyDescent="0.25">
      <c r="A57" s="99"/>
      <c r="B57" s="99"/>
      <c r="C57" s="99"/>
      <c r="D57" s="99"/>
      <c r="E57" s="99"/>
      <c r="F57" s="99"/>
      <c r="G57" s="99"/>
      <c r="H57" s="99"/>
      <c r="I57" s="99"/>
      <c r="J57" s="365"/>
      <c r="K57" s="366"/>
      <c r="L57" s="366"/>
      <c r="M57" s="366"/>
      <c r="N57" s="366"/>
      <c r="O57" s="367"/>
      <c r="P57" s="365"/>
      <c r="Q57" s="366"/>
      <c r="R57" s="366"/>
      <c r="S57" s="366"/>
      <c r="T57" s="366"/>
      <c r="U57" s="367"/>
      <c r="V57" s="365"/>
      <c r="W57" s="366"/>
      <c r="X57" s="366"/>
      <c r="Y57" s="366"/>
      <c r="Z57" s="366"/>
      <c r="AA57" s="367"/>
      <c r="AB57" s="365"/>
      <c r="AC57" s="366"/>
      <c r="AD57" s="366"/>
      <c r="AE57" s="366"/>
      <c r="AF57" s="366"/>
      <c r="AG57" s="367"/>
      <c r="AH57" s="365"/>
      <c r="AI57" s="366"/>
      <c r="AJ57" s="366"/>
      <c r="AK57" s="366"/>
      <c r="AL57" s="366"/>
      <c r="AM57" s="367"/>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row>
    <row r="58" spans="1:80" x14ac:dyDescent="0.25">
      <c r="A58" s="99"/>
      <c r="B58" s="99"/>
      <c r="C58" s="99"/>
      <c r="D58" s="99"/>
      <c r="E58" s="99"/>
      <c r="F58" s="99"/>
      <c r="G58" s="99"/>
      <c r="H58" s="99"/>
      <c r="I58" s="99"/>
      <c r="J58" s="365"/>
      <c r="K58" s="366"/>
      <c r="L58" s="366"/>
      <c r="M58" s="366"/>
      <c r="N58" s="366"/>
      <c r="O58" s="367"/>
      <c r="P58" s="365"/>
      <c r="Q58" s="366"/>
      <c r="R58" s="366"/>
      <c r="S58" s="366"/>
      <c r="T58" s="366"/>
      <c r="U58" s="367"/>
      <c r="V58" s="365"/>
      <c r="W58" s="366"/>
      <c r="X58" s="366"/>
      <c r="Y58" s="366"/>
      <c r="Z58" s="366"/>
      <c r="AA58" s="367"/>
      <c r="AB58" s="365"/>
      <c r="AC58" s="366"/>
      <c r="AD58" s="366"/>
      <c r="AE58" s="366"/>
      <c r="AF58" s="366"/>
      <c r="AG58" s="367"/>
      <c r="AH58" s="365"/>
      <c r="AI58" s="366"/>
      <c r="AJ58" s="366"/>
      <c r="AK58" s="366"/>
      <c r="AL58" s="366"/>
      <c r="AM58" s="367"/>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row>
    <row r="59" spans="1:80" x14ac:dyDescent="0.25">
      <c r="A59" s="99"/>
      <c r="B59" s="99"/>
      <c r="C59" s="99"/>
      <c r="D59" s="99"/>
      <c r="E59" s="99"/>
      <c r="F59" s="99"/>
      <c r="G59" s="99"/>
      <c r="H59" s="99"/>
      <c r="I59" s="99"/>
      <c r="J59" s="365"/>
      <c r="K59" s="366"/>
      <c r="L59" s="366"/>
      <c r="M59" s="366"/>
      <c r="N59" s="366"/>
      <c r="O59" s="367"/>
      <c r="P59" s="365"/>
      <c r="Q59" s="366"/>
      <c r="R59" s="366"/>
      <c r="S59" s="366"/>
      <c r="T59" s="366"/>
      <c r="U59" s="367"/>
      <c r="V59" s="365"/>
      <c r="W59" s="366"/>
      <c r="X59" s="366"/>
      <c r="Y59" s="366"/>
      <c r="Z59" s="366"/>
      <c r="AA59" s="367"/>
      <c r="AB59" s="365"/>
      <c r="AC59" s="366"/>
      <c r="AD59" s="366"/>
      <c r="AE59" s="366"/>
      <c r="AF59" s="366"/>
      <c r="AG59" s="367"/>
      <c r="AH59" s="365"/>
      <c r="AI59" s="366"/>
      <c r="AJ59" s="366"/>
      <c r="AK59" s="366"/>
      <c r="AL59" s="366"/>
      <c r="AM59" s="367"/>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row>
    <row r="60" spans="1:80" x14ac:dyDescent="0.25">
      <c r="A60" s="99"/>
      <c r="B60" s="99"/>
      <c r="C60" s="99"/>
      <c r="D60" s="99"/>
      <c r="E60" s="99"/>
      <c r="F60" s="99"/>
      <c r="G60" s="99"/>
      <c r="H60" s="99"/>
      <c r="I60" s="99"/>
      <c r="J60" s="365"/>
      <c r="K60" s="366"/>
      <c r="L60" s="366"/>
      <c r="M60" s="366"/>
      <c r="N60" s="366"/>
      <c r="O60" s="367"/>
      <c r="P60" s="365"/>
      <c r="Q60" s="366"/>
      <c r="R60" s="366"/>
      <c r="S60" s="366"/>
      <c r="T60" s="366"/>
      <c r="U60" s="367"/>
      <c r="V60" s="365"/>
      <c r="W60" s="366"/>
      <c r="X60" s="366"/>
      <c r="Y60" s="366"/>
      <c r="Z60" s="366"/>
      <c r="AA60" s="367"/>
      <c r="AB60" s="365"/>
      <c r="AC60" s="366"/>
      <c r="AD60" s="366"/>
      <c r="AE60" s="366"/>
      <c r="AF60" s="366"/>
      <c r="AG60" s="367"/>
      <c r="AH60" s="365"/>
      <c r="AI60" s="366"/>
      <c r="AJ60" s="366"/>
      <c r="AK60" s="366"/>
      <c r="AL60" s="366"/>
      <c r="AM60" s="367"/>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row>
    <row r="61" spans="1:80" ht="15.75" thickBot="1" x14ac:dyDescent="0.3">
      <c r="A61" s="99"/>
      <c r="B61" s="99"/>
      <c r="C61" s="99"/>
      <c r="D61" s="99"/>
      <c r="E61" s="99"/>
      <c r="F61" s="99"/>
      <c r="G61" s="99"/>
      <c r="H61" s="99"/>
      <c r="I61" s="99"/>
      <c r="J61" s="368"/>
      <c r="K61" s="369"/>
      <c r="L61" s="369"/>
      <c r="M61" s="369"/>
      <c r="N61" s="369"/>
      <c r="O61" s="370"/>
      <c r="P61" s="368"/>
      <c r="Q61" s="369"/>
      <c r="R61" s="369"/>
      <c r="S61" s="369"/>
      <c r="T61" s="369"/>
      <c r="U61" s="370"/>
      <c r="V61" s="368"/>
      <c r="W61" s="369"/>
      <c r="X61" s="369"/>
      <c r="Y61" s="369"/>
      <c r="Z61" s="369"/>
      <c r="AA61" s="370"/>
      <c r="AB61" s="368"/>
      <c r="AC61" s="369"/>
      <c r="AD61" s="369"/>
      <c r="AE61" s="369"/>
      <c r="AF61" s="369"/>
      <c r="AG61" s="370"/>
      <c r="AH61" s="368"/>
      <c r="AI61" s="369"/>
      <c r="AJ61" s="369"/>
      <c r="AK61" s="369"/>
      <c r="AL61" s="369"/>
      <c r="AM61" s="370"/>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row>
    <row r="62" spans="1:80" x14ac:dyDescent="0.25">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row>
    <row r="63" spans="1:80" ht="15" customHeight="1" x14ac:dyDescent="0.25">
      <c r="A63" s="99"/>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99"/>
      <c r="AV63" s="99"/>
      <c r="AW63" s="99"/>
      <c r="AX63" s="99"/>
      <c r="AY63" s="99"/>
      <c r="AZ63" s="99"/>
      <c r="BA63" s="99"/>
      <c r="BB63" s="99"/>
      <c r="BC63" s="99"/>
      <c r="BD63" s="99"/>
      <c r="BE63" s="99"/>
      <c r="BF63" s="99"/>
      <c r="BG63" s="99"/>
      <c r="BH63" s="99"/>
    </row>
    <row r="64" spans="1:80" ht="15" customHeight="1" x14ac:dyDescent="0.25">
      <c r="A64" s="99"/>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99"/>
      <c r="AV64" s="99"/>
      <c r="AW64" s="99"/>
      <c r="AX64" s="99"/>
      <c r="AY64" s="99"/>
      <c r="AZ64" s="99"/>
      <c r="BA64" s="99"/>
      <c r="BB64" s="99"/>
      <c r="BC64" s="99"/>
      <c r="BD64" s="99"/>
      <c r="BE64" s="99"/>
      <c r="BF64" s="99"/>
      <c r="BG64" s="99"/>
      <c r="BH64" s="99"/>
    </row>
    <row r="65" spans="1:60" x14ac:dyDescent="0.25">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row>
    <row r="66" spans="1:60" x14ac:dyDescent="0.25">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row>
    <row r="67" spans="1:60" x14ac:dyDescent="0.25">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row>
    <row r="68" spans="1:60" x14ac:dyDescent="0.25">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row>
    <row r="69" spans="1:60" x14ac:dyDescent="0.25">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row>
    <row r="70" spans="1:60" x14ac:dyDescent="0.25">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row>
    <row r="71" spans="1:60" x14ac:dyDescent="0.25">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row>
    <row r="72" spans="1:60" x14ac:dyDescent="0.25">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row>
    <row r="73" spans="1:60" x14ac:dyDescent="0.25">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row>
    <row r="74" spans="1:60" x14ac:dyDescent="0.25">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row>
    <row r="75" spans="1:60" x14ac:dyDescent="0.25">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row>
    <row r="76" spans="1:60" x14ac:dyDescent="0.25">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row>
    <row r="77" spans="1:60" x14ac:dyDescent="0.2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row>
    <row r="78" spans="1:60" x14ac:dyDescent="0.25">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row>
    <row r="79" spans="1:60" x14ac:dyDescent="0.25">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row>
    <row r="80" spans="1:60" x14ac:dyDescent="0.2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row>
    <row r="81" spans="1:60" x14ac:dyDescent="0.25">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row>
    <row r="82" spans="1:60" x14ac:dyDescent="0.25">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row>
    <row r="83" spans="1:60" x14ac:dyDescent="0.25">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row>
    <row r="84" spans="1:60" x14ac:dyDescent="0.25">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row>
    <row r="85" spans="1:60" x14ac:dyDescent="0.25">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row>
    <row r="86" spans="1:60" x14ac:dyDescent="0.25">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row>
    <row r="87" spans="1:60" x14ac:dyDescent="0.25">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row>
    <row r="88" spans="1:60" x14ac:dyDescent="0.25">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row>
    <row r="89" spans="1:60" x14ac:dyDescent="0.25">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row>
    <row r="90" spans="1:60" x14ac:dyDescent="0.25">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row>
    <row r="91" spans="1:60" x14ac:dyDescent="0.25">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row>
    <row r="92" spans="1:60" x14ac:dyDescent="0.2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row>
    <row r="93" spans="1:60" x14ac:dyDescent="0.2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row>
    <row r="94" spans="1:60" x14ac:dyDescent="0.25">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row>
    <row r="95" spans="1:60" x14ac:dyDescent="0.2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row>
    <row r="96" spans="1:60" x14ac:dyDescent="0.25">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row>
    <row r="97" spans="1:60" x14ac:dyDescent="0.2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row>
    <row r="98" spans="1:60" x14ac:dyDescent="0.25">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row>
    <row r="99" spans="1:60" x14ac:dyDescent="0.25">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row>
    <row r="100" spans="1:60" x14ac:dyDescent="0.25">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row>
    <row r="101" spans="1:60" x14ac:dyDescent="0.25">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row>
    <row r="102" spans="1:60" x14ac:dyDescent="0.25">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row>
    <row r="103" spans="1:60" x14ac:dyDescent="0.25">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row>
    <row r="104" spans="1:60" x14ac:dyDescent="0.25">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row>
    <row r="105" spans="1:60" x14ac:dyDescent="0.25">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row>
    <row r="106" spans="1:60" x14ac:dyDescent="0.25">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row>
    <row r="107" spans="1:60" x14ac:dyDescent="0.25">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row>
    <row r="108" spans="1:60" x14ac:dyDescent="0.25">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row>
    <row r="109" spans="1:60" x14ac:dyDescent="0.25">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row>
    <row r="110" spans="1:60" x14ac:dyDescent="0.25">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row>
    <row r="111" spans="1:60" x14ac:dyDescent="0.25">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row>
    <row r="112" spans="1:60" x14ac:dyDescent="0.25">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row>
    <row r="113" spans="1:60" x14ac:dyDescent="0.25">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row>
    <row r="114" spans="1:60" x14ac:dyDescent="0.25">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row>
    <row r="115" spans="1:60" x14ac:dyDescent="0.25">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row>
    <row r="116" spans="1:60" x14ac:dyDescent="0.25">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row>
    <row r="117" spans="1:60" x14ac:dyDescent="0.25">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row>
    <row r="118" spans="1:60" x14ac:dyDescent="0.25">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row>
    <row r="119" spans="1:60" x14ac:dyDescent="0.25">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row>
    <row r="120" spans="1:60" x14ac:dyDescent="0.25">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row>
    <row r="121" spans="1:60" x14ac:dyDescent="0.25">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row>
    <row r="122" spans="1:60" x14ac:dyDescent="0.25">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row>
    <row r="123" spans="1:60" x14ac:dyDescent="0.25">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row>
    <row r="124" spans="1:60" x14ac:dyDescent="0.25">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row>
    <row r="125" spans="1:60" x14ac:dyDescent="0.25">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row>
    <row r="126" spans="1:60" x14ac:dyDescent="0.25">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row>
    <row r="127" spans="1:60" x14ac:dyDescent="0.25">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row>
    <row r="128" spans="1:60" x14ac:dyDescent="0.25">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row>
    <row r="129" spans="1:60" x14ac:dyDescent="0.25">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row>
    <row r="130" spans="1:60" x14ac:dyDescent="0.25">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row>
    <row r="131" spans="1:60" x14ac:dyDescent="0.25">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row>
    <row r="132" spans="1:60" x14ac:dyDescent="0.25">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row>
    <row r="133" spans="1:60" x14ac:dyDescent="0.25">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row>
    <row r="134" spans="1:60" x14ac:dyDescent="0.25">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row>
    <row r="135" spans="1:60" x14ac:dyDescent="0.25">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row>
    <row r="136" spans="1:60" x14ac:dyDescent="0.25">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row>
    <row r="137" spans="1:60" x14ac:dyDescent="0.25">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row>
    <row r="138" spans="1:60" x14ac:dyDescent="0.25">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row>
    <row r="139" spans="1:60" x14ac:dyDescent="0.25">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row>
    <row r="140" spans="1:60" x14ac:dyDescent="0.25">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row>
    <row r="141" spans="1:60" x14ac:dyDescent="0.25">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row>
    <row r="142" spans="1:60" x14ac:dyDescent="0.25">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row>
    <row r="143" spans="1:60" x14ac:dyDescent="0.25">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row>
    <row r="144" spans="1:60" x14ac:dyDescent="0.25">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row>
    <row r="145" spans="1:60" x14ac:dyDescent="0.25">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row>
    <row r="146" spans="1:60" x14ac:dyDescent="0.25">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row>
    <row r="147" spans="1:60" x14ac:dyDescent="0.25">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row>
    <row r="148" spans="1:60" x14ac:dyDescent="0.25">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row>
    <row r="149" spans="1:60" x14ac:dyDescent="0.25">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row>
    <row r="150" spans="1:60" x14ac:dyDescent="0.25">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row>
    <row r="151" spans="1:60" x14ac:dyDescent="0.25">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row>
    <row r="152" spans="1:60" x14ac:dyDescent="0.25">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row>
    <row r="153" spans="1:60" x14ac:dyDescent="0.25">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row>
    <row r="154" spans="1:60" x14ac:dyDescent="0.25">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row>
    <row r="155" spans="1:60" x14ac:dyDescent="0.25">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row>
    <row r="156" spans="1:60" x14ac:dyDescent="0.25">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row>
    <row r="157" spans="1:60" x14ac:dyDescent="0.25">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row>
    <row r="158" spans="1:60" x14ac:dyDescent="0.25">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row>
    <row r="159" spans="1:60" x14ac:dyDescent="0.25">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row>
    <row r="160" spans="1:60" x14ac:dyDescent="0.25">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row>
    <row r="161" spans="1:60" x14ac:dyDescent="0.25">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row>
    <row r="162" spans="1:60" x14ac:dyDescent="0.25">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row>
    <row r="163" spans="1:60" x14ac:dyDescent="0.25">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row>
    <row r="164" spans="1:60" x14ac:dyDescent="0.25">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row>
    <row r="165" spans="1:60" x14ac:dyDescent="0.25">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row>
    <row r="166" spans="1:60" x14ac:dyDescent="0.25">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row>
    <row r="167" spans="1:60" x14ac:dyDescent="0.25">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row>
    <row r="168" spans="1:60" x14ac:dyDescent="0.25">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row>
    <row r="169" spans="1:60" x14ac:dyDescent="0.25">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row>
    <row r="170" spans="1:60" x14ac:dyDescent="0.25">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row>
    <row r="171" spans="1:60" x14ac:dyDescent="0.25">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row>
    <row r="172" spans="1:60" x14ac:dyDescent="0.25">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row>
    <row r="173" spans="1:60" x14ac:dyDescent="0.25">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row>
    <row r="174" spans="1:60" x14ac:dyDescent="0.25">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row>
    <row r="175" spans="1:60" x14ac:dyDescent="0.25">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row>
    <row r="176" spans="1:60" x14ac:dyDescent="0.25">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row>
    <row r="177" spans="1:60" x14ac:dyDescent="0.25">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row>
    <row r="178" spans="1:60" x14ac:dyDescent="0.25">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row>
    <row r="179" spans="1:60" x14ac:dyDescent="0.25">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row>
    <row r="180" spans="1:60" x14ac:dyDescent="0.25">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row>
    <row r="181" spans="1:60" x14ac:dyDescent="0.25">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row>
    <row r="182" spans="1:60" x14ac:dyDescent="0.25">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row>
    <row r="183" spans="1:60" x14ac:dyDescent="0.25">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row>
    <row r="184" spans="1:60" x14ac:dyDescent="0.25">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row>
    <row r="185" spans="1:60" x14ac:dyDescent="0.25">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row>
    <row r="186" spans="1:60" x14ac:dyDescent="0.25">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row>
    <row r="187" spans="1:60" x14ac:dyDescent="0.25">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row>
    <row r="188" spans="1:60" x14ac:dyDescent="0.25">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row>
    <row r="189" spans="1:60" x14ac:dyDescent="0.25">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row>
    <row r="190" spans="1:60" x14ac:dyDescent="0.25">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row>
    <row r="191" spans="1:60" x14ac:dyDescent="0.25">
      <c r="A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row>
    <row r="192" spans="1:60" x14ac:dyDescent="0.25">
      <c r="A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row>
    <row r="193" spans="1:60" x14ac:dyDescent="0.25">
      <c r="A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row>
    <row r="194" spans="1:60" x14ac:dyDescent="0.25">
      <c r="A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row>
    <row r="195" spans="1:60" x14ac:dyDescent="0.25">
      <c r="A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row>
    <row r="196" spans="1:60" x14ac:dyDescent="0.25">
      <c r="A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row>
    <row r="197" spans="1:60" x14ac:dyDescent="0.25">
      <c r="A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row>
    <row r="198" spans="1:60" x14ac:dyDescent="0.25">
      <c r="A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row>
    <row r="199" spans="1:60" x14ac:dyDescent="0.25">
      <c r="A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row>
    <row r="200" spans="1:60" x14ac:dyDescent="0.25">
      <c r="A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row>
    <row r="201" spans="1:60" x14ac:dyDescent="0.25">
      <c r="A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row>
    <row r="202" spans="1:60" x14ac:dyDescent="0.25">
      <c r="A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row>
    <row r="203" spans="1:60" x14ac:dyDescent="0.25">
      <c r="A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row>
    <row r="204" spans="1:60" x14ac:dyDescent="0.25">
      <c r="A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row>
    <row r="205" spans="1:60" x14ac:dyDescent="0.25">
      <c r="A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row>
    <row r="206" spans="1:60" x14ac:dyDescent="0.25">
      <c r="A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row>
    <row r="207" spans="1:60" x14ac:dyDescent="0.25">
      <c r="A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row>
    <row r="208" spans="1:60" x14ac:dyDescent="0.25">
      <c r="A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row>
    <row r="209" spans="1:60" x14ac:dyDescent="0.25">
      <c r="A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row>
    <row r="210" spans="1:60" x14ac:dyDescent="0.25">
      <c r="A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row>
    <row r="211" spans="1:60" x14ac:dyDescent="0.25">
      <c r="A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row>
    <row r="212" spans="1:60" x14ac:dyDescent="0.25">
      <c r="A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row>
    <row r="213" spans="1:60" x14ac:dyDescent="0.25">
      <c r="A213" s="99"/>
      <c r="J213" s="99"/>
      <c r="K213" s="99"/>
      <c r="L213" s="99"/>
      <c r="M213" s="99"/>
      <c r="N213" s="99"/>
      <c r="O213" s="99"/>
      <c r="P213" s="99"/>
      <c r="Q213" s="99"/>
      <c r="R213" s="99"/>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row>
    <row r="214" spans="1:60" x14ac:dyDescent="0.25">
      <c r="A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row>
    <row r="215" spans="1:60" x14ac:dyDescent="0.25">
      <c r="A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row>
    <row r="216" spans="1:60" x14ac:dyDescent="0.25">
      <c r="A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row>
    <row r="217" spans="1:60" x14ac:dyDescent="0.25">
      <c r="A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row>
    <row r="218" spans="1:60" x14ac:dyDescent="0.25">
      <c r="A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row>
    <row r="219" spans="1:60" x14ac:dyDescent="0.25">
      <c r="A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row>
    <row r="220" spans="1:60" x14ac:dyDescent="0.25">
      <c r="A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row>
    <row r="221" spans="1:60" x14ac:dyDescent="0.25">
      <c r="A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row>
    <row r="222" spans="1:60" x14ac:dyDescent="0.25">
      <c r="A222" s="99"/>
      <c r="J222" s="99"/>
      <c r="K222" s="99"/>
      <c r="L222" s="99"/>
      <c r="M222" s="99"/>
      <c r="N222" s="99"/>
      <c r="O222" s="99"/>
      <c r="P222" s="99"/>
      <c r="Q222" s="99"/>
      <c r="R222" s="99"/>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row>
    <row r="223" spans="1:60" x14ac:dyDescent="0.25">
      <c r="A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row>
    <row r="224" spans="1:60" x14ac:dyDescent="0.25">
      <c r="A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row>
    <row r="225" spans="1:60" x14ac:dyDescent="0.25">
      <c r="A225" s="99"/>
      <c r="J225" s="99"/>
      <c r="K225" s="99"/>
      <c r="L225" s="99"/>
      <c r="M225" s="99"/>
      <c r="N225" s="99"/>
      <c r="O225" s="99"/>
      <c r="P225" s="99"/>
      <c r="Q225" s="99"/>
      <c r="R225" s="99"/>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row>
    <row r="226" spans="1:60" x14ac:dyDescent="0.25">
      <c r="A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row>
    <row r="227" spans="1:60" x14ac:dyDescent="0.25">
      <c r="A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row>
    <row r="228" spans="1:60" x14ac:dyDescent="0.25">
      <c r="A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row>
    <row r="229" spans="1:60" x14ac:dyDescent="0.25">
      <c r="A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row>
    <row r="230" spans="1:60" x14ac:dyDescent="0.25">
      <c r="A230" s="99"/>
      <c r="J230" s="99"/>
      <c r="K230" s="99"/>
      <c r="L230" s="99"/>
      <c r="M230" s="99"/>
      <c r="N230" s="99"/>
      <c r="O230" s="99"/>
      <c r="P230" s="99"/>
      <c r="Q230" s="99"/>
      <c r="R230" s="99"/>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row>
    <row r="231" spans="1:60" x14ac:dyDescent="0.25">
      <c r="A231" s="99"/>
      <c r="J231" s="99"/>
      <c r="K231" s="99"/>
      <c r="L231" s="99"/>
      <c r="M231" s="99"/>
      <c r="N231" s="99"/>
      <c r="O231" s="99"/>
      <c r="P231" s="99"/>
      <c r="Q231" s="99"/>
      <c r="R231" s="99"/>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row>
    <row r="232" spans="1:60" x14ac:dyDescent="0.25">
      <c r="A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row>
    <row r="233" spans="1:60" x14ac:dyDescent="0.25">
      <c r="A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row>
    <row r="234" spans="1:60" x14ac:dyDescent="0.25">
      <c r="A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row>
    <row r="235" spans="1:60" x14ac:dyDescent="0.25">
      <c r="A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row>
    <row r="236" spans="1:60" x14ac:dyDescent="0.25">
      <c r="A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row>
    <row r="237" spans="1:60" x14ac:dyDescent="0.25">
      <c r="A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row>
    <row r="238" spans="1:60" x14ac:dyDescent="0.25">
      <c r="A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row>
    <row r="239" spans="1:60" x14ac:dyDescent="0.25">
      <c r="A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row>
    <row r="240" spans="1:60" x14ac:dyDescent="0.25">
      <c r="A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row>
    <row r="241" spans="1:60" x14ac:dyDescent="0.25">
      <c r="A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row>
    <row r="242" spans="1:60" x14ac:dyDescent="0.25">
      <c r="A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row>
    <row r="243" spans="1:60" x14ac:dyDescent="0.25">
      <c r="A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row>
    <row r="244" spans="1:60" x14ac:dyDescent="0.25">
      <c r="A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row>
    <row r="245" spans="1:60" x14ac:dyDescent="0.25">
      <c r="A245" s="99"/>
    </row>
    <row r="246" spans="1:60" x14ac:dyDescent="0.25">
      <c r="A246" s="99"/>
    </row>
    <row r="247" spans="1:60" x14ac:dyDescent="0.25">
      <c r="A247" s="99"/>
    </row>
    <row r="248" spans="1:60" x14ac:dyDescent="0.25">
      <c r="A248" s="99"/>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K55"/>
  <sheetViews>
    <sheetView topLeftCell="A3"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99"/>
      <c r="B1" s="412" t="s">
        <v>55</v>
      </c>
      <c r="C1" s="412"/>
      <c r="D1" s="412"/>
      <c r="E1" s="99"/>
      <c r="F1" s="99"/>
      <c r="G1" s="99"/>
      <c r="H1" s="99"/>
      <c r="I1" s="99"/>
      <c r="J1" s="99"/>
      <c r="K1" s="99"/>
      <c r="L1" s="99"/>
      <c r="M1" s="99"/>
      <c r="N1" s="99"/>
      <c r="O1" s="99"/>
      <c r="P1" s="99"/>
      <c r="Q1" s="99"/>
      <c r="R1" s="99"/>
      <c r="S1" s="99"/>
      <c r="T1" s="99"/>
      <c r="U1" s="99"/>
      <c r="V1" s="99"/>
      <c r="W1" s="99"/>
      <c r="X1" s="99"/>
      <c r="Y1" s="99"/>
      <c r="Z1" s="99"/>
      <c r="AA1" s="99"/>
      <c r="AB1" s="99"/>
      <c r="AC1" s="99"/>
      <c r="AD1" s="99"/>
      <c r="AE1" s="99"/>
    </row>
    <row r="2" spans="1:37" x14ac:dyDescent="0.2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row>
    <row r="3" spans="1:37" ht="25.5" x14ac:dyDescent="0.25">
      <c r="A3" s="99"/>
      <c r="B3" s="11"/>
      <c r="C3" s="12" t="s">
        <v>52</v>
      </c>
      <c r="D3" s="12" t="s">
        <v>4</v>
      </c>
      <c r="E3" s="99"/>
      <c r="F3" s="99"/>
      <c r="G3" s="99"/>
      <c r="H3" s="99"/>
      <c r="I3" s="99"/>
      <c r="J3" s="99"/>
      <c r="K3" s="99"/>
      <c r="L3" s="99"/>
      <c r="M3" s="99"/>
      <c r="N3" s="99"/>
      <c r="O3" s="99"/>
      <c r="P3" s="99"/>
      <c r="Q3" s="99"/>
      <c r="R3" s="99"/>
      <c r="S3" s="99"/>
      <c r="T3" s="99"/>
      <c r="U3" s="99"/>
      <c r="V3" s="99"/>
      <c r="W3" s="99"/>
      <c r="X3" s="99"/>
      <c r="Y3" s="99"/>
      <c r="Z3" s="99"/>
      <c r="AA3" s="99"/>
      <c r="AB3" s="99"/>
      <c r="AC3" s="99"/>
      <c r="AD3" s="99"/>
      <c r="AE3" s="99"/>
    </row>
    <row r="4" spans="1:37" ht="51" x14ac:dyDescent="0.25">
      <c r="A4" s="99"/>
      <c r="B4" s="13" t="s">
        <v>51</v>
      </c>
      <c r="C4" s="14" t="s">
        <v>102</v>
      </c>
      <c r="D4" s="15">
        <v>0.2</v>
      </c>
      <c r="E4" s="99"/>
      <c r="F4" s="99"/>
      <c r="G4" s="99"/>
      <c r="H4" s="99"/>
      <c r="I4" s="99"/>
      <c r="J4" s="99"/>
      <c r="K4" s="99"/>
      <c r="L4" s="99"/>
      <c r="M4" s="99"/>
      <c r="N4" s="99"/>
      <c r="O4" s="99"/>
      <c r="P4" s="99"/>
      <c r="Q4" s="99"/>
      <c r="R4" s="99"/>
      <c r="S4" s="99"/>
      <c r="T4" s="99"/>
      <c r="U4" s="99"/>
      <c r="V4" s="99"/>
      <c r="W4" s="99"/>
      <c r="X4" s="99"/>
      <c r="Y4" s="99"/>
      <c r="Z4" s="99"/>
      <c r="AA4" s="99"/>
      <c r="AB4" s="99"/>
      <c r="AC4" s="99"/>
      <c r="AD4" s="99"/>
      <c r="AE4" s="99"/>
    </row>
    <row r="5" spans="1:37" ht="51" x14ac:dyDescent="0.25">
      <c r="A5" s="99"/>
      <c r="B5" s="16" t="s">
        <v>53</v>
      </c>
      <c r="C5" s="17" t="s">
        <v>103</v>
      </c>
      <c r="D5" s="18">
        <v>0.4</v>
      </c>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1:37" ht="51" x14ac:dyDescent="0.25">
      <c r="A6" s="99"/>
      <c r="B6" s="19" t="s">
        <v>107</v>
      </c>
      <c r="C6" s="17" t="s">
        <v>104</v>
      </c>
      <c r="D6" s="18">
        <v>0.6</v>
      </c>
      <c r="E6" s="99"/>
      <c r="F6" s="99"/>
      <c r="G6" s="99"/>
      <c r="H6" s="99"/>
      <c r="I6" s="99"/>
      <c r="J6" s="99"/>
      <c r="K6" s="99"/>
      <c r="L6" s="99"/>
      <c r="M6" s="99"/>
      <c r="N6" s="99"/>
      <c r="O6" s="99"/>
      <c r="P6" s="99"/>
      <c r="Q6" s="99"/>
      <c r="R6" s="99"/>
      <c r="S6" s="99"/>
      <c r="T6" s="99"/>
      <c r="U6" s="99"/>
      <c r="V6" s="99"/>
      <c r="W6" s="99"/>
      <c r="X6" s="99"/>
      <c r="Y6" s="99"/>
      <c r="Z6" s="99"/>
      <c r="AA6" s="99"/>
      <c r="AB6" s="99"/>
      <c r="AC6" s="99"/>
      <c r="AD6" s="99"/>
      <c r="AE6" s="99"/>
    </row>
    <row r="7" spans="1:37" ht="76.5" x14ac:dyDescent="0.25">
      <c r="A7" s="99"/>
      <c r="B7" s="20" t="s">
        <v>6</v>
      </c>
      <c r="C7" s="17" t="s">
        <v>105</v>
      </c>
      <c r="D7" s="18">
        <v>0.8</v>
      </c>
      <c r="E7" s="99"/>
      <c r="F7" s="99"/>
      <c r="G7" s="99"/>
      <c r="H7" s="99"/>
      <c r="I7" s="99"/>
      <c r="J7" s="99"/>
      <c r="K7" s="99"/>
      <c r="L7" s="99"/>
      <c r="M7" s="99"/>
      <c r="N7" s="99"/>
      <c r="O7" s="99"/>
      <c r="P7" s="99"/>
      <c r="Q7" s="99"/>
      <c r="R7" s="99"/>
      <c r="S7" s="99"/>
      <c r="T7" s="99"/>
      <c r="U7" s="99"/>
      <c r="V7" s="99"/>
      <c r="W7" s="99"/>
      <c r="X7" s="99"/>
      <c r="Y7" s="99"/>
      <c r="Z7" s="99"/>
      <c r="AA7" s="99"/>
      <c r="AB7" s="99"/>
      <c r="AC7" s="99"/>
      <c r="AD7" s="99"/>
      <c r="AE7" s="99"/>
    </row>
    <row r="8" spans="1:37" ht="51" x14ac:dyDescent="0.25">
      <c r="A8" s="99"/>
      <c r="B8" s="21" t="s">
        <v>54</v>
      </c>
      <c r="C8" s="17" t="s">
        <v>106</v>
      </c>
      <c r="D8" s="18">
        <v>1</v>
      </c>
      <c r="E8" s="99"/>
      <c r="F8" s="99"/>
      <c r="G8" s="99"/>
      <c r="H8" s="99"/>
      <c r="I8" s="99"/>
      <c r="J8" s="99"/>
      <c r="K8" s="99"/>
      <c r="L8" s="99"/>
      <c r="M8" s="99"/>
      <c r="N8" s="99"/>
      <c r="O8" s="99"/>
      <c r="P8" s="99"/>
      <c r="Q8" s="99"/>
      <c r="R8" s="99"/>
      <c r="S8" s="99"/>
      <c r="T8" s="99"/>
      <c r="U8" s="99"/>
      <c r="V8" s="99"/>
      <c r="W8" s="99"/>
      <c r="X8" s="99"/>
      <c r="Y8" s="99"/>
      <c r="Z8" s="99"/>
      <c r="AA8" s="99"/>
      <c r="AB8" s="99"/>
      <c r="AC8" s="99"/>
      <c r="AD8" s="99"/>
      <c r="AE8" s="99"/>
    </row>
    <row r="9" spans="1:37" x14ac:dyDescent="0.25">
      <c r="A9" s="99"/>
      <c r="B9" s="123"/>
      <c r="C9" s="123"/>
      <c r="D9" s="123"/>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row>
    <row r="10" spans="1:37" ht="16.5" x14ac:dyDescent="0.25">
      <c r="A10" s="99"/>
      <c r="B10" s="124"/>
      <c r="C10" s="123"/>
      <c r="D10" s="123"/>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row>
    <row r="11" spans="1:37" x14ac:dyDescent="0.25">
      <c r="A11" s="99"/>
      <c r="B11" s="123"/>
      <c r="C11" s="123"/>
      <c r="D11" s="123"/>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row>
    <row r="12" spans="1:37" x14ac:dyDescent="0.25">
      <c r="A12" s="99"/>
      <c r="B12" s="123"/>
      <c r="C12" s="123"/>
      <c r="D12" s="123"/>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row>
    <row r="13" spans="1:37" x14ac:dyDescent="0.25">
      <c r="A13" s="99"/>
      <c r="B13" s="123"/>
      <c r="C13" s="123"/>
      <c r="D13" s="123"/>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row>
    <row r="14" spans="1:37" x14ac:dyDescent="0.25">
      <c r="A14" s="99"/>
      <c r="B14" s="123"/>
      <c r="C14" s="123"/>
      <c r="D14" s="123"/>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row>
    <row r="15" spans="1:37" x14ac:dyDescent="0.25">
      <c r="A15" s="99"/>
      <c r="B15" s="123"/>
      <c r="C15" s="123"/>
      <c r="D15" s="123"/>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row>
    <row r="16" spans="1:37" x14ac:dyDescent="0.25">
      <c r="A16" s="99"/>
      <c r="B16" s="123"/>
      <c r="C16" s="123"/>
      <c r="D16" s="123"/>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row>
    <row r="17" spans="1:37" x14ac:dyDescent="0.25">
      <c r="A17" s="99"/>
      <c r="B17" s="123"/>
      <c r="C17" s="123"/>
      <c r="D17" s="123"/>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row>
    <row r="18" spans="1:37" x14ac:dyDescent="0.25">
      <c r="A18" s="99"/>
      <c r="B18" s="123"/>
      <c r="C18" s="123"/>
      <c r="D18" s="123"/>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row>
    <row r="19" spans="1:37" x14ac:dyDescent="0.25">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row>
    <row r="20" spans="1:37" x14ac:dyDescent="0.25">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row>
    <row r="21" spans="1:37" x14ac:dyDescent="0.25">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row>
    <row r="22" spans="1:37" x14ac:dyDescent="0.25">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row>
    <row r="23" spans="1:37" x14ac:dyDescent="0.25">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row>
    <row r="24" spans="1:37" x14ac:dyDescent="0.25">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row>
    <row r="25" spans="1:37" x14ac:dyDescent="0.25">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row>
    <row r="26" spans="1:37" x14ac:dyDescent="0.25">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row>
    <row r="27" spans="1:37" x14ac:dyDescent="0.25">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row>
    <row r="28" spans="1:37" x14ac:dyDescent="0.25">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row>
    <row r="29" spans="1:37" x14ac:dyDescent="0.25">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row>
    <row r="30" spans="1:37" x14ac:dyDescent="0.25">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row>
    <row r="31" spans="1:37" x14ac:dyDescent="0.25">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row>
    <row r="32" spans="1:37" x14ac:dyDescent="0.25">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row>
    <row r="33" spans="1:31" x14ac:dyDescent="0.25">
      <c r="A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row>
    <row r="34" spans="1:31" x14ac:dyDescent="0.25">
      <c r="A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row>
    <row r="35" spans="1:31" x14ac:dyDescent="0.25">
      <c r="A35" s="99"/>
    </row>
    <row r="36" spans="1:31" x14ac:dyDescent="0.25">
      <c r="A36" s="99"/>
    </row>
    <row r="37" spans="1:31" x14ac:dyDescent="0.25">
      <c r="A37" s="99"/>
    </row>
    <row r="38" spans="1:31" x14ac:dyDescent="0.25">
      <c r="A38" s="99"/>
    </row>
    <row r="39" spans="1:31" x14ac:dyDescent="0.25">
      <c r="A39" s="99"/>
    </row>
    <row r="40" spans="1:31" x14ac:dyDescent="0.25">
      <c r="A40" s="99"/>
    </row>
    <row r="41" spans="1:31" x14ac:dyDescent="0.25">
      <c r="A41" s="99"/>
    </row>
    <row r="42" spans="1:31" x14ac:dyDescent="0.25">
      <c r="A42" s="99"/>
    </row>
    <row r="43" spans="1:31" x14ac:dyDescent="0.25">
      <c r="A43" s="99"/>
    </row>
    <row r="44" spans="1:31" x14ac:dyDescent="0.25">
      <c r="A44" s="99"/>
    </row>
    <row r="45" spans="1:31" x14ac:dyDescent="0.25">
      <c r="A45" s="99"/>
    </row>
    <row r="46" spans="1:31" x14ac:dyDescent="0.25">
      <c r="A46" s="99"/>
    </row>
    <row r="47" spans="1:31" x14ac:dyDescent="0.25">
      <c r="A47" s="99"/>
    </row>
    <row r="48" spans="1:31" x14ac:dyDescent="0.25">
      <c r="A48" s="99"/>
    </row>
    <row r="49" spans="1:1" x14ac:dyDescent="0.25">
      <c r="A49" s="99"/>
    </row>
    <row r="50" spans="1:1" x14ac:dyDescent="0.25">
      <c r="A50" s="99"/>
    </row>
    <row r="51" spans="1:1" x14ac:dyDescent="0.25">
      <c r="A51" s="99"/>
    </row>
    <row r="52" spans="1:1" x14ac:dyDescent="0.25">
      <c r="A52" s="99"/>
    </row>
    <row r="53" spans="1:1" x14ac:dyDescent="0.25">
      <c r="A53" s="99"/>
    </row>
    <row r="54" spans="1:1" x14ac:dyDescent="0.25">
      <c r="A54" s="99"/>
    </row>
    <row r="55" spans="1:1" x14ac:dyDescent="0.25">
      <c r="A55" s="99"/>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99"/>
      <c r="B1" s="413" t="s">
        <v>63</v>
      </c>
      <c r="C1" s="413"/>
      <c r="D1" s="413"/>
      <c r="E1" s="99"/>
      <c r="F1" s="99"/>
      <c r="G1" s="99"/>
      <c r="H1" s="99"/>
      <c r="I1" s="99"/>
      <c r="J1" s="99"/>
      <c r="K1" s="99"/>
      <c r="L1" s="99"/>
      <c r="M1" s="99"/>
      <c r="N1" s="99"/>
      <c r="O1" s="99"/>
      <c r="P1" s="99"/>
      <c r="Q1" s="99"/>
      <c r="R1" s="99"/>
      <c r="S1" s="99"/>
      <c r="T1" s="99"/>
      <c r="U1" s="99"/>
    </row>
    <row r="2" spans="1:21" x14ac:dyDescent="0.25">
      <c r="A2" s="99"/>
      <c r="B2" s="99"/>
      <c r="C2" s="99"/>
      <c r="D2" s="99"/>
      <c r="E2" s="99"/>
      <c r="F2" s="99"/>
      <c r="G2" s="99"/>
      <c r="H2" s="99"/>
      <c r="I2" s="99"/>
      <c r="J2" s="99"/>
      <c r="K2" s="99"/>
      <c r="L2" s="99"/>
      <c r="M2" s="99"/>
      <c r="N2" s="99"/>
      <c r="O2" s="99"/>
      <c r="P2" s="99"/>
      <c r="Q2" s="99"/>
      <c r="R2" s="99"/>
      <c r="S2" s="99"/>
      <c r="T2" s="99"/>
      <c r="U2" s="99"/>
    </row>
    <row r="3" spans="1:21" ht="30" x14ac:dyDescent="0.25">
      <c r="A3" s="99"/>
      <c r="B3" s="120"/>
      <c r="C3" s="38" t="s">
        <v>56</v>
      </c>
      <c r="D3" s="38" t="s">
        <v>57</v>
      </c>
      <c r="E3" s="99"/>
      <c r="F3" s="99"/>
      <c r="G3" s="99"/>
      <c r="H3" s="99"/>
      <c r="I3" s="99"/>
      <c r="J3" s="99"/>
      <c r="K3" s="99"/>
      <c r="L3" s="99"/>
      <c r="M3" s="99"/>
      <c r="N3" s="99"/>
      <c r="O3" s="99"/>
      <c r="P3" s="99"/>
      <c r="Q3" s="99"/>
      <c r="R3" s="99"/>
      <c r="S3" s="99"/>
      <c r="T3" s="99"/>
      <c r="U3" s="99"/>
    </row>
    <row r="4" spans="1:21" ht="33.75" x14ac:dyDescent="0.25">
      <c r="A4" s="119" t="s">
        <v>83</v>
      </c>
      <c r="B4" s="41" t="s">
        <v>101</v>
      </c>
      <c r="C4" s="46" t="s">
        <v>158</v>
      </c>
      <c r="D4" s="39" t="s">
        <v>97</v>
      </c>
      <c r="E4" s="99"/>
      <c r="F4" s="99"/>
      <c r="G4" s="99"/>
      <c r="H4" s="99"/>
      <c r="I4" s="99"/>
      <c r="J4" s="99"/>
      <c r="K4" s="99"/>
      <c r="L4" s="99"/>
      <c r="M4" s="99"/>
      <c r="N4" s="99"/>
      <c r="O4" s="99"/>
      <c r="P4" s="99"/>
      <c r="Q4" s="99"/>
      <c r="R4" s="99"/>
      <c r="S4" s="99"/>
      <c r="T4" s="99"/>
      <c r="U4" s="99"/>
    </row>
    <row r="5" spans="1:21" ht="67.5" x14ac:dyDescent="0.25">
      <c r="A5" s="119" t="s">
        <v>84</v>
      </c>
      <c r="B5" s="42" t="s">
        <v>59</v>
      </c>
      <c r="C5" s="47" t="s">
        <v>93</v>
      </c>
      <c r="D5" s="40" t="s">
        <v>98</v>
      </c>
      <c r="E5" s="99"/>
      <c r="F5" s="99"/>
      <c r="G5" s="99"/>
      <c r="H5" s="99"/>
      <c r="I5" s="99"/>
      <c r="J5" s="99"/>
      <c r="K5" s="99"/>
      <c r="L5" s="99"/>
      <c r="M5" s="99"/>
      <c r="N5" s="99"/>
      <c r="O5" s="99"/>
      <c r="P5" s="99"/>
      <c r="Q5" s="99"/>
      <c r="R5" s="99"/>
      <c r="S5" s="99"/>
      <c r="T5" s="99"/>
      <c r="U5" s="99"/>
    </row>
    <row r="6" spans="1:21" ht="67.5" x14ac:dyDescent="0.25">
      <c r="A6" s="119" t="s">
        <v>81</v>
      </c>
      <c r="B6" s="43" t="s">
        <v>60</v>
      </c>
      <c r="C6" s="47" t="s">
        <v>94</v>
      </c>
      <c r="D6" s="40" t="s">
        <v>100</v>
      </c>
      <c r="E6" s="99"/>
      <c r="F6" s="99"/>
      <c r="G6" s="99"/>
      <c r="H6" s="99"/>
      <c r="I6" s="99"/>
      <c r="J6" s="99"/>
      <c r="K6" s="99"/>
      <c r="L6" s="99"/>
      <c r="M6" s="99"/>
      <c r="N6" s="99"/>
      <c r="O6" s="99"/>
      <c r="P6" s="99"/>
      <c r="Q6" s="99"/>
      <c r="R6" s="99"/>
      <c r="S6" s="99"/>
      <c r="T6" s="99"/>
      <c r="U6" s="99"/>
    </row>
    <row r="7" spans="1:21" ht="101.25" x14ac:dyDescent="0.25">
      <c r="A7" s="119" t="s">
        <v>7</v>
      </c>
      <c r="B7" s="44" t="s">
        <v>61</v>
      </c>
      <c r="C7" s="47" t="s">
        <v>95</v>
      </c>
      <c r="D7" s="40" t="s">
        <v>99</v>
      </c>
      <c r="E7" s="99"/>
      <c r="F7" s="99"/>
      <c r="G7" s="99"/>
      <c r="H7" s="99"/>
      <c r="I7" s="99"/>
      <c r="J7" s="99"/>
      <c r="K7" s="99"/>
      <c r="L7" s="99"/>
      <c r="M7" s="99"/>
      <c r="N7" s="99"/>
      <c r="O7" s="99"/>
      <c r="P7" s="99"/>
      <c r="Q7" s="99"/>
      <c r="R7" s="99"/>
      <c r="S7" s="99"/>
      <c r="T7" s="99"/>
      <c r="U7" s="99"/>
    </row>
    <row r="8" spans="1:21" ht="67.5" x14ac:dyDescent="0.25">
      <c r="A8" s="119" t="s">
        <v>85</v>
      </c>
      <c r="B8" s="45" t="s">
        <v>62</v>
      </c>
      <c r="C8" s="47" t="s">
        <v>96</v>
      </c>
      <c r="D8" s="40" t="s">
        <v>118</v>
      </c>
      <c r="E8" s="99"/>
      <c r="F8" s="99"/>
      <c r="G8" s="99"/>
      <c r="H8" s="99"/>
      <c r="I8" s="99"/>
      <c r="J8" s="99"/>
      <c r="K8" s="99"/>
      <c r="L8" s="99"/>
      <c r="M8" s="99"/>
      <c r="N8" s="99"/>
      <c r="O8" s="99"/>
      <c r="P8" s="99"/>
      <c r="Q8" s="99"/>
      <c r="R8" s="99"/>
      <c r="S8" s="99"/>
      <c r="T8" s="99"/>
      <c r="U8" s="99"/>
    </row>
    <row r="9" spans="1:21" ht="20.25" x14ac:dyDescent="0.25">
      <c r="A9" s="119"/>
      <c r="B9" s="119"/>
      <c r="C9" s="121"/>
      <c r="D9" s="121"/>
      <c r="E9" s="99"/>
      <c r="F9" s="99"/>
      <c r="G9" s="99"/>
      <c r="H9" s="99"/>
      <c r="I9" s="99"/>
      <c r="J9" s="99"/>
      <c r="K9" s="99"/>
      <c r="L9" s="99"/>
      <c r="M9" s="99"/>
      <c r="N9" s="99"/>
      <c r="O9" s="99"/>
      <c r="P9" s="99"/>
      <c r="Q9" s="99"/>
      <c r="R9" s="99"/>
      <c r="S9" s="99"/>
      <c r="T9" s="99"/>
      <c r="U9" s="99"/>
    </row>
    <row r="10" spans="1:21" ht="16.5" x14ac:dyDescent="0.25">
      <c r="A10" s="119"/>
      <c r="B10" s="122"/>
      <c r="C10" s="122"/>
      <c r="D10" s="122"/>
      <c r="E10" s="99"/>
      <c r="F10" s="99"/>
      <c r="G10" s="99"/>
      <c r="H10" s="99"/>
      <c r="I10" s="99"/>
      <c r="J10" s="99"/>
      <c r="K10" s="99"/>
      <c r="L10" s="99"/>
      <c r="M10" s="99"/>
      <c r="N10" s="99"/>
      <c r="O10" s="99"/>
      <c r="P10" s="99"/>
      <c r="Q10" s="99"/>
      <c r="R10" s="99"/>
      <c r="S10" s="99"/>
      <c r="T10" s="99"/>
      <c r="U10" s="99"/>
    </row>
    <row r="11" spans="1:21" x14ac:dyDescent="0.25">
      <c r="A11" s="119"/>
      <c r="B11" s="119" t="s">
        <v>91</v>
      </c>
      <c r="C11" s="119" t="s">
        <v>146</v>
      </c>
      <c r="D11" s="119" t="s">
        <v>153</v>
      </c>
      <c r="E11" s="99"/>
      <c r="F11" s="99"/>
      <c r="G11" s="99"/>
      <c r="H11" s="99"/>
      <c r="I11" s="99"/>
      <c r="J11" s="99"/>
      <c r="K11" s="99"/>
      <c r="L11" s="99"/>
      <c r="M11" s="99"/>
      <c r="N11" s="99"/>
      <c r="O11" s="99"/>
      <c r="P11" s="99"/>
      <c r="Q11" s="99"/>
      <c r="R11" s="99"/>
      <c r="S11" s="99"/>
      <c r="T11" s="99"/>
      <c r="U11" s="99"/>
    </row>
    <row r="12" spans="1:21" x14ac:dyDescent="0.25">
      <c r="A12" s="119"/>
      <c r="B12" s="119" t="s">
        <v>89</v>
      </c>
      <c r="C12" s="119" t="s">
        <v>150</v>
      </c>
      <c r="D12" s="119" t="s">
        <v>154</v>
      </c>
      <c r="E12" s="99"/>
      <c r="F12" s="99"/>
      <c r="G12" s="99"/>
      <c r="H12" s="99"/>
      <c r="I12" s="99"/>
      <c r="J12" s="99"/>
      <c r="K12" s="99"/>
      <c r="L12" s="99"/>
      <c r="M12" s="99"/>
      <c r="N12" s="99"/>
      <c r="O12" s="99"/>
      <c r="P12" s="99"/>
      <c r="Q12" s="99"/>
      <c r="R12" s="99"/>
      <c r="S12" s="99"/>
      <c r="T12" s="99"/>
      <c r="U12" s="99"/>
    </row>
    <row r="13" spans="1:21" x14ac:dyDescent="0.25">
      <c r="A13" s="119"/>
      <c r="B13" s="119"/>
      <c r="C13" s="119" t="s">
        <v>149</v>
      </c>
      <c r="D13" s="119" t="s">
        <v>155</v>
      </c>
      <c r="E13" s="99"/>
      <c r="F13" s="99"/>
      <c r="G13" s="99"/>
      <c r="H13" s="99"/>
      <c r="I13" s="99"/>
      <c r="J13" s="99"/>
      <c r="K13" s="99"/>
      <c r="L13" s="99"/>
      <c r="M13" s="99"/>
      <c r="N13" s="99"/>
      <c r="O13" s="99"/>
      <c r="P13" s="99"/>
      <c r="Q13" s="99"/>
      <c r="R13" s="99"/>
      <c r="S13" s="99"/>
      <c r="T13" s="99"/>
      <c r="U13" s="99"/>
    </row>
    <row r="14" spans="1:21" x14ac:dyDescent="0.25">
      <c r="A14" s="119"/>
      <c r="B14" s="119"/>
      <c r="C14" s="119" t="s">
        <v>151</v>
      </c>
      <c r="D14" s="119" t="s">
        <v>156</v>
      </c>
      <c r="E14" s="99"/>
      <c r="F14" s="99"/>
      <c r="G14" s="99"/>
      <c r="H14" s="99"/>
      <c r="I14" s="99"/>
      <c r="J14" s="99"/>
      <c r="K14" s="99"/>
      <c r="L14" s="99"/>
      <c r="M14" s="99"/>
      <c r="N14" s="99"/>
      <c r="O14" s="99"/>
      <c r="P14" s="99"/>
      <c r="Q14" s="99"/>
      <c r="R14" s="99"/>
      <c r="S14" s="99"/>
      <c r="T14" s="99"/>
      <c r="U14" s="99"/>
    </row>
    <row r="15" spans="1:21" x14ac:dyDescent="0.25">
      <c r="A15" s="119"/>
      <c r="B15" s="119"/>
      <c r="C15" s="119" t="s">
        <v>152</v>
      </c>
      <c r="D15" s="119" t="s">
        <v>157</v>
      </c>
      <c r="E15" s="99"/>
      <c r="F15" s="99"/>
      <c r="G15" s="99"/>
      <c r="H15" s="99"/>
      <c r="I15" s="99"/>
      <c r="J15" s="99"/>
      <c r="K15" s="99"/>
      <c r="L15" s="99"/>
      <c r="M15" s="99"/>
      <c r="N15" s="99"/>
      <c r="O15" s="99"/>
      <c r="P15" s="99"/>
      <c r="Q15" s="99"/>
      <c r="R15" s="99"/>
      <c r="S15" s="99"/>
      <c r="T15" s="99"/>
      <c r="U15" s="99"/>
    </row>
    <row r="16" spans="1:21" x14ac:dyDescent="0.25">
      <c r="A16" s="119"/>
      <c r="B16" s="119"/>
      <c r="C16" s="119"/>
      <c r="D16" s="119"/>
      <c r="E16" s="99"/>
      <c r="F16" s="99"/>
      <c r="G16" s="99"/>
      <c r="H16" s="99"/>
      <c r="I16" s="99"/>
      <c r="J16" s="99"/>
      <c r="K16" s="99"/>
      <c r="L16" s="99"/>
      <c r="M16" s="99"/>
      <c r="N16" s="99"/>
      <c r="O16" s="99"/>
    </row>
    <row r="17" spans="1:15" x14ac:dyDescent="0.25">
      <c r="A17" s="119"/>
      <c r="B17" s="119"/>
      <c r="C17" s="119"/>
      <c r="D17" s="119"/>
      <c r="E17" s="99"/>
      <c r="F17" s="99"/>
      <c r="G17" s="99"/>
      <c r="H17" s="99"/>
      <c r="I17" s="99"/>
      <c r="J17" s="99"/>
      <c r="K17" s="99"/>
      <c r="L17" s="99"/>
      <c r="M17" s="99"/>
      <c r="N17" s="99"/>
      <c r="O17" s="99"/>
    </row>
    <row r="18" spans="1:15" x14ac:dyDescent="0.25">
      <c r="A18" s="119"/>
      <c r="B18" s="123"/>
      <c r="C18" s="123"/>
      <c r="D18" s="123"/>
      <c r="E18" s="99"/>
      <c r="F18" s="99"/>
      <c r="G18" s="99"/>
      <c r="H18" s="99"/>
      <c r="I18" s="99"/>
      <c r="J18" s="99"/>
      <c r="K18" s="99"/>
      <c r="L18" s="99"/>
      <c r="M18" s="99"/>
      <c r="N18" s="99"/>
      <c r="O18" s="99"/>
    </row>
    <row r="19" spans="1:15" x14ac:dyDescent="0.25">
      <c r="A19" s="119"/>
      <c r="B19" s="123"/>
      <c r="C19" s="123"/>
      <c r="D19" s="123"/>
      <c r="E19" s="99"/>
      <c r="F19" s="99"/>
      <c r="G19" s="99"/>
      <c r="H19" s="99"/>
      <c r="I19" s="99"/>
      <c r="J19" s="99"/>
      <c r="K19" s="99"/>
      <c r="L19" s="99"/>
      <c r="M19" s="99"/>
      <c r="N19" s="99"/>
      <c r="O19" s="99"/>
    </row>
    <row r="20" spans="1:15" x14ac:dyDescent="0.25">
      <c r="A20" s="119"/>
      <c r="B20" s="123"/>
      <c r="C20" s="123"/>
      <c r="D20" s="123"/>
      <c r="E20" s="99"/>
      <c r="F20" s="99"/>
      <c r="G20" s="99"/>
      <c r="H20" s="99"/>
      <c r="I20" s="99"/>
      <c r="J20" s="99"/>
      <c r="K20" s="99"/>
      <c r="L20" s="99"/>
      <c r="M20" s="99"/>
      <c r="N20" s="99"/>
      <c r="O20" s="99"/>
    </row>
    <row r="21" spans="1:15" x14ac:dyDescent="0.25">
      <c r="A21" s="119"/>
      <c r="B21" s="123"/>
      <c r="C21" s="123"/>
      <c r="D21" s="123"/>
      <c r="E21" s="99"/>
      <c r="F21" s="99"/>
      <c r="G21" s="99"/>
      <c r="H21" s="99"/>
      <c r="I21" s="99"/>
      <c r="J21" s="99"/>
      <c r="K21" s="99"/>
      <c r="L21" s="99"/>
      <c r="M21" s="99"/>
      <c r="N21" s="99"/>
      <c r="O21" s="99"/>
    </row>
    <row r="22" spans="1:15" ht="20.25" x14ac:dyDescent="0.25">
      <c r="A22" s="119"/>
      <c r="B22" s="119"/>
      <c r="C22" s="121"/>
      <c r="D22" s="121"/>
      <c r="E22" s="99"/>
      <c r="F22" s="99"/>
      <c r="G22" s="99"/>
      <c r="H22" s="99"/>
      <c r="I22" s="99"/>
      <c r="J22" s="99"/>
      <c r="K22" s="99"/>
      <c r="L22" s="99"/>
      <c r="M22" s="99"/>
      <c r="N22" s="99"/>
      <c r="O22" s="99"/>
    </row>
    <row r="23" spans="1:15" ht="20.25" x14ac:dyDescent="0.25">
      <c r="A23" s="119"/>
      <c r="B23" s="119"/>
      <c r="C23" s="121"/>
      <c r="D23" s="121"/>
      <c r="E23" s="99"/>
      <c r="F23" s="99"/>
      <c r="G23" s="99"/>
      <c r="H23" s="99"/>
      <c r="I23" s="99"/>
      <c r="J23" s="99"/>
      <c r="K23" s="99"/>
      <c r="L23" s="99"/>
      <c r="M23" s="99"/>
      <c r="N23" s="99"/>
      <c r="O23" s="99"/>
    </row>
    <row r="24" spans="1:15" ht="20.25" x14ac:dyDescent="0.25">
      <c r="A24" s="119"/>
      <c r="B24" s="119"/>
      <c r="C24" s="121"/>
      <c r="D24" s="121"/>
      <c r="E24" s="99"/>
      <c r="F24" s="99"/>
      <c r="G24" s="99"/>
      <c r="H24" s="99"/>
      <c r="I24" s="99"/>
      <c r="J24" s="99"/>
      <c r="K24" s="99"/>
      <c r="L24" s="99"/>
      <c r="M24" s="99"/>
      <c r="N24" s="99"/>
      <c r="O24" s="99"/>
    </row>
    <row r="25" spans="1:15" ht="20.25" x14ac:dyDescent="0.25">
      <c r="A25" s="119"/>
      <c r="B25" s="119"/>
      <c r="C25" s="121"/>
      <c r="D25" s="121"/>
      <c r="E25" s="99"/>
      <c r="F25" s="99"/>
      <c r="G25" s="99"/>
      <c r="H25" s="99"/>
      <c r="I25" s="99"/>
      <c r="J25" s="99"/>
      <c r="K25" s="99"/>
      <c r="L25" s="99"/>
      <c r="M25" s="99"/>
      <c r="N25" s="99"/>
      <c r="O25" s="99"/>
    </row>
    <row r="26" spans="1:15" ht="20.25" x14ac:dyDescent="0.25">
      <c r="A26" s="119"/>
      <c r="B26" s="119"/>
      <c r="C26" s="121"/>
      <c r="D26" s="121"/>
      <c r="E26" s="99"/>
      <c r="F26" s="99"/>
      <c r="G26" s="99"/>
      <c r="H26" s="99"/>
      <c r="I26" s="99"/>
      <c r="J26" s="99"/>
      <c r="K26" s="99"/>
      <c r="L26" s="99"/>
      <c r="M26" s="99"/>
      <c r="N26" s="99"/>
      <c r="O26" s="99"/>
    </row>
    <row r="27" spans="1:15" ht="20.25" x14ac:dyDescent="0.25">
      <c r="A27" s="119"/>
      <c r="B27" s="119"/>
      <c r="C27" s="121"/>
      <c r="D27" s="121"/>
      <c r="E27" s="99"/>
      <c r="F27" s="99"/>
      <c r="G27" s="99"/>
      <c r="H27" s="99"/>
      <c r="I27" s="99"/>
      <c r="J27" s="99"/>
      <c r="K27" s="99"/>
      <c r="L27" s="99"/>
      <c r="M27" s="99"/>
      <c r="N27" s="99"/>
      <c r="O27" s="99"/>
    </row>
    <row r="28" spans="1:15" ht="20.25" x14ac:dyDescent="0.25">
      <c r="A28" s="119"/>
      <c r="B28" s="119"/>
      <c r="C28" s="121"/>
      <c r="D28" s="121"/>
      <c r="E28" s="99"/>
      <c r="F28" s="99"/>
      <c r="G28" s="99"/>
      <c r="H28" s="99"/>
      <c r="I28" s="99"/>
      <c r="J28" s="99"/>
      <c r="K28" s="99"/>
      <c r="L28" s="99"/>
      <c r="M28" s="99"/>
      <c r="N28" s="99"/>
      <c r="O28" s="99"/>
    </row>
    <row r="29" spans="1:15" ht="20.25" x14ac:dyDescent="0.25">
      <c r="A29" s="119"/>
      <c r="B29" s="119"/>
      <c r="C29" s="121"/>
      <c r="D29" s="121"/>
      <c r="E29" s="99"/>
      <c r="F29" s="99"/>
      <c r="G29" s="99"/>
      <c r="H29" s="99"/>
      <c r="I29" s="99"/>
      <c r="J29" s="99"/>
      <c r="K29" s="99"/>
      <c r="L29" s="99"/>
      <c r="M29" s="99"/>
      <c r="N29" s="99"/>
      <c r="O29" s="99"/>
    </row>
    <row r="30" spans="1:15" ht="20.25" x14ac:dyDescent="0.25">
      <c r="A30" s="119"/>
      <c r="B30" s="119"/>
      <c r="C30" s="121"/>
      <c r="D30" s="121"/>
      <c r="E30" s="99"/>
      <c r="F30" s="99"/>
      <c r="G30" s="99"/>
      <c r="H30" s="99"/>
      <c r="I30" s="99"/>
      <c r="J30" s="99"/>
      <c r="K30" s="99"/>
      <c r="L30" s="99"/>
      <c r="M30" s="99"/>
      <c r="N30" s="99"/>
      <c r="O30" s="99"/>
    </row>
    <row r="31" spans="1:15" ht="20.25" x14ac:dyDescent="0.25">
      <c r="A31" s="119"/>
      <c r="B31" s="119"/>
      <c r="C31" s="121"/>
      <c r="D31" s="121"/>
      <c r="E31" s="99"/>
      <c r="F31" s="99"/>
      <c r="G31" s="99"/>
      <c r="H31" s="99"/>
      <c r="I31" s="99"/>
      <c r="J31" s="99"/>
      <c r="K31" s="99"/>
      <c r="L31" s="99"/>
      <c r="M31" s="99"/>
      <c r="N31" s="99"/>
      <c r="O31" s="99"/>
    </row>
    <row r="32" spans="1:15" ht="20.25" x14ac:dyDescent="0.25">
      <c r="A32" s="119"/>
      <c r="B32" s="119"/>
      <c r="C32" s="121"/>
      <c r="D32" s="121"/>
      <c r="E32" s="99"/>
      <c r="F32" s="99"/>
      <c r="G32" s="99"/>
      <c r="H32" s="99"/>
      <c r="I32" s="99"/>
      <c r="J32" s="99"/>
      <c r="K32" s="99"/>
      <c r="L32" s="99"/>
      <c r="M32" s="99"/>
      <c r="N32" s="99"/>
      <c r="O32" s="99"/>
    </row>
    <row r="33" spans="1:15" ht="20.25" x14ac:dyDescent="0.25">
      <c r="A33" s="119"/>
      <c r="B33" s="119"/>
      <c r="C33" s="121"/>
      <c r="D33" s="121"/>
      <c r="E33" s="99"/>
      <c r="F33" s="99"/>
      <c r="G33" s="99"/>
      <c r="H33" s="99"/>
      <c r="I33" s="99"/>
      <c r="J33" s="99"/>
      <c r="K33" s="99"/>
      <c r="L33" s="99"/>
      <c r="M33" s="99"/>
      <c r="N33" s="99"/>
      <c r="O33" s="99"/>
    </row>
    <row r="34" spans="1:15" ht="20.25" x14ac:dyDescent="0.25">
      <c r="A34" s="119"/>
      <c r="B34" s="119"/>
      <c r="C34" s="121"/>
      <c r="D34" s="121"/>
      <c r="E34" s="99"/>
      <c r="F34" s="99"/>
      <c r="G34" s="99"/>
      <c r="H34" s="99"/>
      <c r="I34" s="99"/>
      <c r="J34" s="99"/>
      <c r="K34" s="99"/>
      <c r="L34" s="99"/>
      <c r="M34" s="99"/>
      <c r="N34" s="99"/>
      <c r="O34" s="99"/>
    </row>
    <row r="35" spans="1:15" ht="20.25" x14ac:dyDescent="0.25">
      <c r="A35" s="119"/>
      <c r="B35" s="119"/>
      <c r="C35" s="121"/>
      <c r="D35" s="121"/>
      <c r="E35" s="99"/>
      <c r="F35" s="99"/>
      <c r="G35" s="99"/>
      <c r="H35" s="99"/>
      <c r="I35" s="99"/>
      <c r="J35" s="99"/>
      <c r="K35" s="99"/>
      <c r="L35" s="99"/>
      <c r="M35" s="99"/>
      <c r="N35" s="99"/>
      <c r="O35" s="99"/>
    </row>
    <row r="36" spans="1:15" ht="20.25" x14ac:dyDescent="0.25">
      <c r="A36" s="119"/>
      <c r="B36" s="119"/>
      <c r="C36" s="121"/>
      <c r="D36" s="121"/>
      <c r="E36" s="99"/>
      <c r="F36" s="99"/>
      <c r="G36" s="99"/>
      <c r="H36" s="99"/>
      <c r="I36" s="99"/>
      <c r="J36" s="99"/>
      <c r="K36" s="99"/>
      <c r="L36" s="99"/>
      <c r="M36" s="99"/>
      <c r="N36" s="99"/>
      <c r="O36" s="99"/>
    </row>
    <row r="37" spans="1:15" ht="20.25" x14ac:dyDescent="0.25">
      <c r="A37" s="119"/>
      <c r="B37" s="119"/>
      <c r="C37" s="121"/>
      <c r="D37" s="121"/>
      <c r="E37" s="99"/>
      <c r="F37" s="99"/>
      <c r="G37" s="99"/>
      <c r="H37" s="99"/>
      <c r="I37" s="99"/>
      <c r="J37" s="99"/>
      <c r="K37" s="99"/>
      <c r="L37" s="99"/>
      <c r="M37" s="99"/>
      <c r="N37" s="99"/>
      <c r="O37" s="99"/>
    </row>
    <row r="38" spans="1:15" ht="20.25" x14ac:dyDescent="0.25">
      <c r="A38" s="119"/>
      <c r="B38" s="119"/>
      <c r="C38" s="121"/>
      <c r="D38" s="121"/>
      <c r="E38" s="99"/>
      <c r="F38" s="99"/>
      <c r="G38" s="99"/>
      <c r="H38" s="99"/>
      <c r="I38" s="99"/>
      <c r="J38" s="99"/>
      <c r="K38" s="99"/>
      <c r="L38" s="99"/>
      <c r="M38" s="99"/>
      <c r="N38" s="99"/>
      <c r="O38" s="99"/>
    </row>
    <row r="39" spans="1:15" ht="20.25" x14ac:dyDescent="0.25">
      <c r="A39" s="119"/>
      <c r="B39" s="119"/>
      <c r="C39" s="121"/>
      <c r="D39" s="121"/>
      <c r="E39" s="99"/>
      <c r="F39" s="99"/>
      <c r="G39" s="99"/>
      <c r="H39" s="99"/>
      <c r="I39" s="99"/>
      <c r="J39" s="99"/>
      <c r="K39" s="99"/>
      <c r="L39" s="99"/>
      <c r="M39" s="99"/>
      <c r="N39" s="99"/>
      <c r="O39" s="99"/>
    </row>
    <row r="40" spans="1:15" ht="20.25" x14ac:dyDescent="0.25">
      <c r="A40" s="119"/>
      <c r="B40" s="119"/>
      <c r="C40" s="121"/>
      <c r="D40" s="121"/>
      <c r="E40" s="99"/>
      <c r="F40" s="99"/>
      <c r="G40" s="99"/>
      <c r="H40" s="99"/>
      <c r="I40" s="99"/>
      <c r="J40" s="99"/>
      <c r="K40" s="99"/>
      <c r="L40" s="99"/>
      <c r="M40" s="99"/>
      <c r="N40" s="99"/>
      <c r="O40" s="99"/>
    </row>
    <row r="41" spans="1:15" ht="20.25" x14ac:dyDescent="0.25">
      <c r="A41" s="119"/>
      <c r="B41" s="119"/>
      <c r="C41" s="121"/>
      <c r="D41" s="121"/>
      <c r="E41" s="99"/>
      <c r="F41" s="99"/>
      <c r="G41" s="99"/>
      <c r="H41" s="99"/>
      <c r="I41" s="99"/>
      <c r="J41" s="99"/>
      <c r="K41" s="99"/>
      <c r="L41" s="99"/>
      <c r="M41" s="99"/>
      <c r="N41" s="99"/>
      <c r="O41" s="99"/>
    </row>
    <row r="42" spans="1:15" ht="20.25" x14ac:dyDescent="0.25">
      <c r="A42" s="119"/>
      <c r="B42" s="119"/>
      <c r="C42" s="121"/>
      <c r="D42" s="121"/>
      <c r="E42" s="99"/>
      <c r="F42" s="99"/>
      <c r="G42" s="99"/>
      <c r="H42" s="99"/>
      <c r="I42" s="99"/>
      <c r="J42" s="99"/>
      <c r="K42" s="99"/>
      <c r="L42" s="99"/>
      <c r="M42" s="99"/>
      <c r="N42" s="99"/>
      <c r="O42" s="99"/>
    </row>
    <row r="43" spans="1:15" ht="20.25" x14ac:dyDescent="0.25">
      <c r="A43" s="119"/>
      <c r="B43" s="119"/>
      <c r="C43" s="121"/>
      <c r="D43" s="121"/>
      <c r="E43" s="99"/>
      <c r="F43" s="99"/>
      <c r="G43" s="99"/>
      <c r="H43" s="99"/>
      <c r="I43" s="99"/>
      <c r="J43" s="99"/>
      <c r="K43" s="99"/>
      <c r="L43" s="99"/>
      <c r="M43" s="99"/>
      <c r="N43" s="99"/>
      <c r="O43" s="99"/>
    </row>
    <row r="44" spans="1:15" ht="20.25" x14ac:dyDescent="0.25">
      <c r="A44" s="119"/>
      <c r="B44" s="119"/>
      <c r="C44" s="121"/>
      <c r="D44" s="121"/>
      <c r="E44" s="99"/>
      <c r="F44" s="99"/>
      <c r="G44" s="99"/>
      <c r="H44" s="99"/>
      <c r="I44" s="99"/>
      <c r="J44" s="99"/>
      <c r="K44" s="99"/>
      <c r="L44" s="99"/>
      <c r="M44" s="99"/>
      <c r="N44" s="99"/>
      <c r="O44" s="99"/>
    </row>
    <row r="45" spans="1:15" ht="20.25" x14ac:dyDescent="0.25">
      <c r="A45" s="119"/>
      <c r="B45" s="119"/>
      <c r="C45" s="121"/>
      <c r="D45" s="121"/>
      <c r="E45" s="99"/>
      <c r="F45" s="99"/>
      <c r="G45" s="99"/>
      <c r="H45" s="99"/>
      <c r="I45" s="99"/>
      <c r="J45" s="99"/>
      <c r="K45" s="99"/>
      <c r="L45" s="99"/>
      <c r="M45" s="99"/>
      <c r="N45" s="99"/>
      <c r="O45" s="99"/>
    </row>
    <row r="46" spans="1:15" ht="20.25" x14ac:dyDescent="0.25">
      <c r="A46" s="119"/>
      <c r="B46" s="119"/>
      <c r="C46" s="121"/>
      <c r="D46" s="121"/>
      <c r="E46" s="99"/>
      <c r="F46" s="99"/>
      <c r="G46" s="99"/>
      <c r="H46" s="99"/>
      <c r="I46" s="99"/>
      <c r="J46" s="99"/>
      <c r="K46" s="99"/>
      <c r="L46" s="99"/>
      <c r="M46" s="99"/>
      <c r="N46" s="99"/>
      <c r="O46" s="99"/>
    </row>
    <row r="47" spans="1:15" ht="20.25" x14ac:dyDescent="0.25">
      <c r="A47" s="119"/>
      <c r="B47" s="119"/>
      <c r="C47" s="121"/>
      <c r="D47" s="121"/>
      <c r="E47" s="99"/>
      <c r="F47" s="99"/>
      <c r="G47" s="99"/>
      <c r="H47" s="99"/>
      <c r="I47" s="99"/>
      <c r="J47" s="99"/>
      <c r="K47" s="99"/>
      <c r="L47" s="99"/>
      <c r="M47" s="99"/>
      <c r="N47" s="99"/>
      <c r="O47" s="99"/>
    </row>
    <row r="48" spans="1:15" ht="20.25" x14ac:dyDescent="0.25">
      <c r="A48" s="119"/>
      <c r="B48" s="119"/>
      <c r="C48" s="121"/>
      <c r="D48" s="121"/>
      <c r="E48" s="99"/>
      <c r="F48" s="99"/>
      <c r="G48" s="99"/>
      <c r="H48" s="99"/>
      <c r="I48" s="99"/>
      <c r="J48" s="99"/>
      <c r="K48" s="99"/>
      <c r="L48" s="99"/>
      <c r="M48" s="99"/>
      <c r="N48" s="99"/>
      <c r="O48" s="99"/>
    </row>
    <row r="49" spans="1:15" ht="20.25" x14ac:dyDescent="0.25">
      <c r="A49" s="119"/>
      <c r="B49" s="119"/>
      <c r="C49" s="121"/>
      <c r="D49" s="121"/>
      <c r="E49" s="99"/>
      <c r="F49" s="99"/>
      <c r="G49" s="99"/>
      <c r="H49" s="99"/>
      <c r="I49" s="99"/>
      <c r="J49" s="99"/>
      <c r="K49" s="99"/>
      <c r="L49" s="99"/>
      <c r="M49" s="99"/>
      <c r="N49" s="99"/>
      <c r="O49" s="99"/>
    </row>
    <row r="50" spans="1:15" ht="20.25" x14ac:dyDescent="0.25">
      <c r="A50" s="119"/>
      <c r="B50" s="119"/>
      <c r="C50" s="121"/>
      <c r="D50" s="121"/>
      <c r="E50" s="99"/>
      <c r="F50" s="99"/>
      <c r="G50" s="99"/>
      <c r="H50" s="99"/>
      <c r="I50" s="99"/>
      <c r="J50" s="99"/>
      <c r="K50" s="99"/>
      <c r="L50" s="99"/>
      <c r="M50" s="99"/>
      <c r="N50" s="99"/>
      <c r="O50" s="99"/>
    </row>
    <row r="51" spans="1:15" ht="20.25" x14ac:dyDescent="0.25">
      <c r="A51" s="119"/>
      <c r="B51" s="119"/>
      <c r="C51" s="121"/>
      <c r="D51" s="121"/>
      <c r="E51" s="99"/>
      <c r="F51" s="99"/>
      <c r="G51" s="99"/>
      <c r="H51" s="99"/>
      <c r="I51" s="99"/>
      <c r="J51" s="99"/>
      <c r="K51" s="99"/>
      <c r="L51" s="99"/>
      <c r="M51" s="99"/>
      <c r="N51" s="99"/>
      <c r="O51" s="99"/>
    </row>
    <row r="52" spans="1:15" ht="20.25" x14ac:dyDescent="0.25">
      <c r="A52" s="119"/>
      <c r="B52" s="23"/>
      <c r="C52" s="36"/>
      <c r="D52" s="36"/>
    </row>
    <row r="53" spans="1:15" ht="20.25" x14ac:dyDescent="0.25">
      <c r="A53" s="119"/>
      <c r="B53" s="23"/>
      <c r="C53" s="36"/>
      <c r="D53" s="36"/>
    </row>
    <row r="54" spans="1:15" ht="20.25" x14ac:dyDescent="0.25">
      <c r="A54" s="119"/>
      <c r="B54" s="23"/>
      <c r="C54" s="36"/>
      <c r="D54" s="36"/>
    </row>
    <row r="55" spans="1:15" ht="20.25" x14ac:dyDescent="0.25">
      <c r="A55" s="119"/>
      <c r="B55" s="23"/>
      <c r="C55" s="36"/>
      <c r="D55" s="36"/>
    </row>
    <row r="56" spans="1:15" ht="20.25" x14ac:dyDescent="0.25">
      <c r="A56" s="119"/>
      <c r="B56" s="23"/>
      <c r="C56" s="36"/>
      <c r="D56" s="36"/>
    </row>
    <row r="57" spans="1:15" ht="20.25" x14ac:dyDescent="0.25">
      <c r="A57" s="119"/>
      <c r="B57" s="23"/>
      <c r="C57" s="36"/>
      <c r="D57" s="36"/>
    </row>
    <row r="58" spans="1:15" ht="20.25" x14ac:dyDescent="0.25">
      <c r="A58" s="119"/>
      <c r="B58" s="23"/>
      <c r="C58" s="36"/>
      <c r="D58" s="36"/>
    </row>
    <row r="59" spans="1:15" ht="20.25" x14ac:dyDescent="0.25">
      <c r="A59" s="119"/>
      <c r="B59" s="23"/>
      <c r="C59" s="36"/>
      <c r="D59" s="36"/>
    </row>
    <row r="60" spans="1:15" ht="20.25" x14ac:dyDescent="0.25">
      <c r="A60" s="119"/>
      <c r="B60" s="23"/>
      <c r="C60" s="36"/>
      <c r="D60" s="36"/>
    </row>
    <row r="61" spans="1:15" ht="20.25" x14ac:dyDescent="0.25">
      <c r="A61" s="119"/>
      <c r="B61" s="23"/>
      <c r="C61" s="36"/>
      <c r="D61" s="36"/>
    </row>
    <row r="62" spans="1:15" ht="20.25" x14ac:dyDescent="0.25">
      <c r="A62" s="119"/>
      <c r="B62" s="23"/>
      <c r="C62" s="36"/>
      <c r="D62" s="36"/>
    </row>
    <row r="63" spans="1:15" ht="20.25" x14ac:dyDescent="0.25">
      <c r="A63" s="119"/>
      <c r="B63" s="23"/>
      <c r="C63" s="36"/>
      <c r="D63" s="36"/>
    </row>
    <row r="64" spans="1:15" ht="20.25" x14ac:dyDescent="0.25">
      <c r="A64" s="119"/>
      <c r="B64" s="23"/>
      <c r="C64" s="36"/>
      <c r="D64" s="36"/>
    </row>
    <row r="65" spans="1:4" ht="20.25" x14ac:dyDescent="0.25">
      <c r="A65" s="119"/>
      <c r="B65" s="23"/>
      <c r="C65" s="36"/>
      <c r="D65" s="36"/>
    </row>
    <row r="66" spans="1:4" ht="20.25" x14ac:dyDescent="0.25">
      <c r="A66" s="119"/>
      <c r="B66" s="23"/>
      <c r="C66" s="36"/>
      <c r="D66" s="36"/>
    </row>
    <row r="67" spans="1:4" ht="20.25" x14ac:dyDescent="0.25">
      <c r="A67" s="119"/>
      <c r="B67" s="23"/>
      <c r="C67" s="36"/>
      <c r="D67" s="36"/>
    </row>
    <row r="68" spans="1:4" ht="20.25" x14ac:dyDescent="0.25">
      <c r="A68" s="119"/>
      <c r="B68" s="23"/>
      <c r="C68" s="36"/>
      <c r="D68" s="36"/>
    </row>
    <row r="69" spans="1:4" ht="20.25" x14ac:dyDescent="0.25">
      <c r="A69" s="119"/>
      <c r="B69" s="23"/>
      <c r="C69" s="36"/>
      <c r="D69" s="36"/>
    </row>
    <row r="70" spans="1:4" ht="20.25" x14ac:dyDescent="0.25">
      <c r="A70" s="119"/>
      <c r="B70" s="23"/>
      <c r="C70" s="36"/>
      <c r="D70" s="36"/>
    </row>
    <row r="71" spans="1:4" ht="20.25" x14ac:dyDescent="0.25">
      <c r="A71" s="119"/>
      <c r="B71" s="23"/>
      <c r="C71" s="36"/>
      <c r="D71" s="36"/>
    </row>
    <row r="72" spans="1:4" ht="20.25" x14ac:dyDescent="0.25">
      <c r="A72" s="119"/>
      <c r="B72" s="23"/>
      <c r="C72" s="36"/>
      <c r="D72" s="36"/>
    </row>
    <row r="73" spans="1:4" ht="20.25" x14ac:dyDescent="0.25">
      <c r="A73" s="119"/>
      <c r="B73" s="23"/>
      <c r="C73" s="36"/>
      <c r="D73" s="36"/>
    </row>
    <row r="74" spans="1:4" ht="20.25" x14ac:dyDescent="0.25">
      <c r="A74" s="119"/>
      <c r="B74" s="23"/>
      <c r="C74" s="36"/>
      <c r="D74" s="36"/>
    </row>
    <row r="75" spans="1:4" ht="20.25" x14ac:dyDescent="0.25">
      <c r="A75" s="119"/>
      <c r="B75" s="23"/>
      <c r="C75" s="36"/>
      <c r="D75" s="36"/>
    </row>
    <row r="76" spans="1:4" ht="20.25" x14ac:dyDescent="0.25">
      <c r="A76" s="119"/>
      <c r="B76" s="23"/>
      <c r="C76" s="36"/>
      <c r="D76" s="36"/>
    </row>
    <row r="77" spans="1:4" ht="20.25" x14ac:dyDescent="0.25">
      <c r="A77" s="119"/>
      <c r="B77" s="23"/>
      <c r="C77" s="36"/>
      <c r="D77" s="36"/>
    </row>
    <row r="78" spans="1:4" ht="20.25" x14ac:dyDescent="0.25">
      <c r="A78" s="119"/>
      <c r="B78" s="23"/>
      <c r="C78" s="36"/>
      <c r="D78" s="36"/>
    </row>
    <row r="79" spans="1:4" ht="20.25" x14ac:dyDescent="0.25">
      <c r="A79" s="119"/>
      <c r="B79" s="23"/>
      <c r="C79" s="36"/>
      <c r="D79" s="36"/>
    </row>
    <row r="80" spans="1:4" ht="20.25" x14ac:dyDescent="0.25">
      <c r="A80" s="119"/>
      <c r="B80" s="23"/>
      <c r="C80" s="36"/>
      <c r="D80" s="36"/>
    </row>
    <row r="81" spans="1:4" ht="20.25" x14ac:dyDescent="0.25">
      <c r="A81" s="119"/>
      <c r="B81" s="23"/>
      <c r="C81" s="36"/>
      <c r="D81" s="36"/>
    </row>
    <row r="82" spans="1:4" ht="20.25" x14ac:dyDescent="0.25">
      <c r="A82" s="119"/>
      <c r="B82" s="23"/>
      <c r="C82" s="36"/>
      <c r="D82" s="36"/>
    </row>
    <row r="83" spans="1:4" ht="20.25" x14ac:dyDescent="0.25">
      <c r="A83" s="119"/>
      <c r="B83" s="23"/>
      <c r="C83" s="36"/>
      <c r="D83" s="36"/>
    </row>
    <row r="84" spans="1:4" ht="20.25" x14ac:dyDescent="0.25">
      <c r="A84" s="119"/>
      <c r="B84" s="23"/>
      <c r="C84" s="36"/>
      <c r="D84" s="36"/>
    </row>
    <row r="85" spans="1:4" ht="20.25" x14ac:dyDescent="0.25">
      <c r="A85" s="119"/>
      <c r="B85" s="23"/>
      <c r="C85" s="36"/>
      <c r="D85" s="36"/>
    </row>
    <row r="86" spans="1:4" ht="20.25" x14ac:dyDescent="0.25">
      <c r="A86" s="119"/>
      <c r="B86" s="23"/>
      <c r="C86" s="36"/>
      <c r="D86" s="36"/>
    </row>
    <row r="87" spans="1:4" ht="20.25" x14ac:dyDescent="0.25">
      <c r="A87" s="119"/>
      <c r="B87" s="23"/>
      <c r="C87" s="36"/>
      <c r="D87" s="36"/>
    </row>
    <row r="88" spans="1:4" ht="20.25" x14ac:dyDescent="0.25">
      <c r="A88" s="119"/>
      <c r="B88" s="23"/>
      <c r="C88" s="36"/>
      <c r="D88" s="36"/>
    </row>
    <row r="89" spans="1:4" ht="20.25" x14ac:dyDescent="0.25">
      <c r="A89" s="119"/>
      <c r="B89" s="23"/>
      <c r="C89" s="36"/>
      <c r="D89" s="36"/>
    </row>
    <row r="90" spans="1:4" ht="20.25" x14ac:dyDescent="0.25">
      <c r="A90" s="119"/>
      <c r="B90" s="23"/>
      <c r="C90" s="36"/>
      <c r="D90" s="36"/>
    </row>
    <row r="91" spans="1:4" ht="20.25" x14ac:dyDescent="0.25">
      <c r="A91" s="119"/>
      <c r="B91" s="23"/>
      <c r="C91" s="36"/>
      <c r="D91" s="36"/>
    </row>
    <row r="92" spans="1:4" ht="20.25" x14ac:dyDescent="0.25">
      <c r="A92" s="119"/>
      <c r="B92" s="23"/>
      <c r="C92" s="36"/>
      <c r="D92" s="36"/>
    </row>
    <row r="93" spans="1:4" ht="20.25" x14ac:dyDescent="0.25">
      <c r="A93" s="119"/>
      <c r="B93" s="23"/>
      <c r="C93" s="36"/>
      <c r="D93" s="36"/>
    </row>
    <row r="94" spans="1:4" ht="20.25" x14ac:dyDescent="0.25">
      <c r="A94" s="119"/>
      <c r="B94" s="23"/>
      <c r="C94" s="36"/>
      <c r="D94" s="36"/>
    </row>
    <row r="95" spans="1:4" ht="20.25" x14ac:dyDescent="0.25">
      <c r="A95" s="119"/>
      <c r="B95" s="23"/>
      <c r="C95" s="36"/>
      <c r="D95" s="36"/>
    </row>
    <row r="96" spans="1:4" ht="20.25" x14ac:dyDescent="0.25">
      <c r="A96" s="119"/>
      <c r="B96" s="23"/>
      <c r="C96" s="36"/>
      <c r="D96" s="36"/>
    </row>
    <row r="97" spans="1:4" ht="20.25" x14ac:dyDescent="0.25">
      <c r="A97" s="119"/>
      <c r="B97" s="23"/>
      <c r="C97" s="36"/>
      <c r="D97" s="36"/>
    </row>
    <row r="98" spans="1:4" ht="20.25" x14ac:dyDescent="0.25">
      <c r="A98" s="119"/>
      <c r="B98" s="23"/>
      <c r="C98" s="36"/>
      <c r="D98" s="36"/>
    </row>
    <row r="99" spans="1:4" ht="20.25" x14ac:dyDescent="0.25">
      <c r="A99" s="119"/>
      <c r="B99" s="23"/>
      <c r="C99" s="36"/>
      <c r="D99" s="36"/>
    </row>
    <row r="100" spans="1:4" ht="20.25" x14ac:dyDescent="0.25">
      <c r="A100" s="119"/>
      <c r="B100" s="23"/>
      <c r="C100" s="36"/>
      <c r="D100" s="36"/>
    </row>
    <row r="101" spans="1:4" ht="20.25" x14ac:dyDescent="0.25">
      <c r="A101" s="119"/>
      <c r="B101" s="23"/>
      <c r="C101" s="36"/>
      <c r="D101" s="36"/>
    </row>
    <row r="102" spans="1:4" ht="20.25" x14ac:dyDescent="0.25">
      <c r="A102" s="119"/>
      <c r="B102" s="23"/>
      <c r="C102" s="36"/>
      <c r="D102" s="36"/>
    </row>
    <row r="103" spans="1:4" ht="20.25" x14ac:dyDescent="0.25">
      <c r="A103" s="119"/>
      <c r="B103" s="23"/>
      <c r="C103" s="36"/>
      <c r="D103" s="36"/>
    </row>
    <row r="104" spans="1:4" ht="20.25" x14ac:dyDescent="0.25">
      <c r="A104" s="119"/>
      <c r="B104" s="23"/>
      <c r="C104" s="36"/>
      <c r="D104" s="36"/>
    </row>
    <row r="105" spans="1:4" ht="20.25" x14ac:dyDescent="0.25">
      <c r="A105" s="119"/>
      <c r="B105" s="23"/>
      <c r="C105" s="36"/>
      <c r="D105" s="36"/>
    </row>
    <row r="106" spans="1:4" ht="20.25" x14ac:dyDescent="0.25">
      <c r="A106" s="119"/>
      <c r="B106" s="23"/>
      <c r="C106" s="36"/>
      <c r="D106" s="36"/>
    </row>
    <row r="107" spans="1:4" ht="20.25" x14ac:dyDescent="0.25">
      <c r="A107" s="119"/>
      <c r="B107" s="23"/>
      <c r="C107" s="36"/>
      <c r="D107" s="36"/>
    </row>
    <row r="108" spans="1:4" ht="20.25" x14ac:dyDescent="0.25">
      <c r="A108" s="119"/>
      <c r="B108" s="23"/>
      <c r="C108" s="36"/>
      <c r="D108" s="36"/>
    </row>
    <row r="109" spans="1:4" ht="20.25" x14ac:dyDescent="0.25">
      <c r="A109" s="119"/>
      <c r="B109" s="23"/>
      <c r="C109" s="36"/>
      <c r="D109" s="36"/>
    </row>
    <row r="110" spans="1:4" ht="20.25" x14ac:dyDescent="0.25">
      <c r="A110" s="119"/>
      <c r="B110" s="23"/>
      <c r="C110" s="36"/>
      <c r="D110" s="36"/>
    </row>
    <row r="111" spans="1:4" ht="20.25" x14ac:dyDescent="0.25">
      <c r="A111" s="119"/>
      <c r="B111" s="23"/>
      <c r="C111" s="36"/>
      <c r="D111" s="36"/>
    </row>
    <row r="112" spans="1:4" ht="20.25" x14ac:dyDescent="0.25">
      <c r="A112" s="119"/>
      <c r="B112" s="23"/>
      <c r="C112" s="36"/>
      <c r="D112" s="36"/>
    </row>
    <row r="113" spans="1:4" ht="20.25" x14ac:dyDescent="0.25">
      <c r="A113" s="119"/>
      <c r="B113" s="23"/>
      <c r="C113" s="36"/>
      <c r="D113" s="36"/>
    </row>
    <row r="114" spans="1:4" ht="20.25" x14ac:dyDescent="0.25">
      <c r="A114" s="119"/>
      <c r="B114" s="23"/>
      <c r="C114" s="36"/>
      <c r="D114" s="36"/>
    </row>
    <row r="115" spans="1:4" ht="20.25" x14ac:dyDescent="0.25">
      <c r="A115" s="119"/>
      <c r="B115" s="23"/>
      <c r="C115" s="36"/>
      <c r="D115" s="36"/>
    </row>
    <row r="116" spans="1:4" ht="20.25" x14ac:dyDescent="0.25">
      <c r="A116" s="119"/>
      <c r="B116" s="23"/>
      <c r="C116" s="36"/>
      <c r="D116" s="36"/>
    </row>
    <row r="117" spans="1:4" ht="20.25" x14ac:dyDescent="0.25">
      <c r="A117" s="119"/>
      <c r="B117" s="23"/>
      <c r="C117" s="36"/>
      <c r="D117" s="36"/>
    </row>
    <row r="118" spans="1:4" ht="20.25" x14ac:dyDescent="0.25">
      <c r="A118" s="119"/>
      <c r="B118" s="23"/>
      <c r="C118" s="36"/>
      <c r="D118" s="36"/>
    </row>
    <row r="119" spans="1:4" ht="20.25" x14ac:dyDescent="0.25">
      <c r="A119" s="119"/>
      <c r="B119" s="23"/>
      <c r="C119" s="36"/>
      <c r="D119" s="36"/>
    </row>
    <row r="120" spans="1:4" ht="20.25" x14ac:dyDescent="0.25">
      <c r="A120" s="119"/>
      <c r="B120" s="23"/>
      <c r="C120" s="36"/>
      <c r="D120" s="36"/>
    </row>
    <row r="121" spans="1:4" ht="20.25" x14ac:dyDescent="0.25">
      <c r="A121" s="119"/>
      <c r="B121" s="23"/>
      <c r="C121" s="36"/>
      <c r="D121" s="36"/>
    </row>
    <row r="122" spans="1:4" ht="20.25" x14ac:dyDescent="0.25">
      <c r="A122" s="119"/>
      <c r="B122" s="23"/>
      <c r="C122" s="36"/>
      <c r="D122" s="36"/>
    </row>
    <row r="123" spans="1:4" ht="20.25" x14ac:dyDescent="0.25">
      <c r="A123" s="119"/>
      <c r="B123" s="23"/>
      <c r="C123" s="36"/>
      <c r="D123" s="36"/>
    </row>
    <row r="124" spans="1:4" ht="20.25" x14ac:dyDescent="0.25">
      <c r="A124" s="119"/>
      <c r="B124" s="23"/>
      <c r="C124" s="36"/>
      <c r="D124" s="36"/>
    </row>
    <row r="125" spans="1:4" ht="20.25" x14ac:dyDescent="0.25">
      <c r="A125" s="119"/>
      <c r="B125" s="23"/>
      <c r="C125" s="36"/>
      <c r="D125" s="36"/>
    </row>
    <row r="126" spans="1:4" ht="20.25" x14ac:dyDescent="0.25">
      <c r="A126" s="119"/>
      <c r="B126" s="23"/>
      <c r="C126" s="36"/>
      <c r="D126" s="36"/>
    </row>
    <row r="127" spans="1:4" ht="20.25" x14ac:dyDescent="0.25">
      <c r="A127" s="119"/>
      <c r="B127" s="23"/>
      <c r="C127" s="36"/>
      <c r="D127" s="36"/>
    </row>
    <row r="128" spans="1:4" ht="20.25" x14ac:dyDescent="0.25">
      <c r="A128" s="119"/>
      <c r="B128" s="23"/>
      <c r="C128" s="36"/>
      <c r="D128" s="36"/>
    </row>
    <row r="129" spans="1:4" ht="20.25" x14ac:dyDescent="0.25">
      <c r="A129" s="119"/>
      <c r="B129" s="23"/>
      <c r="C129" s="36"/>
      <c r="D129" s="36"/>
    </row>
    <row r="130" spans="1:4" ht="20.25" x14ac:dyDescent="0.25">
      <c r="A130" s="119"/>
      <c r="B130" s="23"/>
      <c r="C130" s="36"/>
      <c r="D130" s="36"/>
    </row>
    <row r="131" spans="1:4" ht="20.25" x14ac:dyDescent="0.25">
      <c r="A131" s="119"/>
      <c r="B131" s="23"/>
      <c r="C131" s="36"/>
      <c r="D131" s="36"/>
    </row>
    <row r="132" spans="1:4" ht="20.25" x14ac:dyDescent="0.25">
      <c r="A132" s="119"/>
      <c r="B132" s="23"/>
      <c r="C132" s="36"/>
      <c r="D132" s="36"/>
    </row>
    <row r="133" spans="1:4" ht="20.25" x14ac:dyDescent="0.25">
      <c r="A133" s="119"/>
      <c r="B133" s="23"/>
      <c r="C133" s="36"/>
      <c r="D133" s="36"/>
    </row>
    <row r="134" spans="1:4" ht="20.25" x14ac:dyDescent="0.25">
      <c r="A134" s="119"/>
      <c r="B134" s="23"/>
      <c r="C134" s="36"/>
      <c r="D134" s="36"/>
    </row>
    <row r="135" spans="1:4" ht="20.25" x14ac:dyDescent="0.25">
      <c r="A135" s="119"/>
      <c r="B135" s="23"/>
      <c r="C135" s="36"/>
      <c r="D135" s="36"/>
    </row>
    <row r="136" spans="1:4" ht="20.25" x14ac:dyDescent="0.25">
      <c r="A136" s="119"/>
      <c r="B136" s="23"/>
      <c r="C136" s="36"/>
      <c r="D136" s="36"/>
    </row>
    <row r="137" spans="1:4" ht="20.25" x14ac:dyDescent="0.25">
      <c r="A137" s="119"/>
      <c r="B137" s="23"/>
      <c r="C137" s="36"/>
      <c r="D137" s="36"/>
    </row>
    <row r="138" spans="1:4" ht="20.25" x14ac:dyDescent="0.25">
      <c r="A138" s="119"/>
      <c r="B138" s="23"/>
      <c r="C138" s="36"/>
      <c r="D138" s="36"/>
    </row>
    <row r="139" spans="1:4" ht="20.25" x14ac:dyDescent="0.25">
      <c r="A139" s="119"/>
      <c r="B139" s="23"/>
      <c r="C139" s="36"/>
      <c r="D139" s="36"/>
    </row>
    <row r="140" spans="1:4" ht="20.25" x14ac:dyDescent="0.25">
      <c r="A140" s="119"/>
      <c r="B140" s="23"/>
      <c r="C140" s="36"/>
      <c r="D140" s="36"/>
    </row>
    <row r="141" spans="1:4" ht="20.25" x14ac:dyDescent="0.25">
      <c r="A141" s="119"/>
      <c r="B141" s="23"/>
      <c r="C141" s="36"/>
      <c r="D141" s="36"/>
    </row>
    <row r="142" spans="1:4" ht="20.25" x14ac:dyDescent="0.25">
      <c r="A142" s="119"/>
      <c r="B142" s="23"/>
      <c r="C142" s="36"/>
      <c r="D142" s="36"/>
    </row>
    <row r="143" spans="1:4" ht="20.25" x14ac:dyDescent="0.25">
      <c r="A143" s="119"/>
      <c r="B143" s="23"/>
      <c r="C143" s="36"/>
      <c r="D143" s="36"/>
    </row>
    <row r="144" spans="1:4" ht="20.25" x14ac:dyDescent="0.25">
      <c r="A144" s="119"/>
      <c r="B144" s="23"/>
      <c r="C144" s="36"/>
      <c r="D144" s="36"/>
    </row>
    <row r="145" spans="1:4" ht="20.25" x14ac:dyDescent="0.25">
      <c r="A145" s="119"/>
      <c r="B145" s="23"/>
      <c r="C145" s="36"/>
      <c r="D145" s="36"/>
    </row>
    <row r="146" spans="1:4" ht="20.25" x14ac:dyDescent="0.25">
      <c r="A146" s="119"/>
      <c r="B146" s="23"/>
      <c r="C146" s="36"/>
      <c r="D146" s="36"/>
    </row>
    <row r="147" spans="1:4" ht="20.25" x14ac:dyDescent="0.25">
      <c r="A147" s="119"/>
      <c r="B147" s="23"/>
      <c r="C147" s="36"/>
      <c r="D147" s="36"/>
    </row>
    <row r="148" spans="1:4" ht="20.25" x14ac:dyDescent="0.25">
      <c r="A148" s="119"/>
      <c r="B148" s="23"/>
      <c r="C148" s="36"/>
      <c r="D148" s="36"/>
    </row>
    <row r="149" spans="1:4" ht="20.25" x14ac:dyDescent="0.25">
      <c r="A149" s="119"/>
      <c r="B149" s="23"/>
      <c r="C149" s="36"/>
      <c r="D149" s="36"/>
    </row>
    <row r="150" spans="1:4" ht="20.25" x14ac:dyDescent="0.25">
      <c r="A150" s="119"/>
      <c r="B150" s="23"/>
      <c r="C150" s="36"/>
      <c r="D150" s="36"/>
    </row>
    <row r="151" spans="1:4" ht="20.25" x14ac:dyDescent="0.25">
      <c r="A151" s="119"/>
      <c r="B151" s="23"/>
      <c r="C151" s="36"/>
      <c r="D151" s="36"/>
    </row>
    <row r="152" spans="1:4" ht="20.25" x14ac:dyDescent="0.25">
      <c r="A152" s="119"/>
      <c r="B152" s="23"/>
      <c r="C152" s="36"/>
      <c r="D152" s="36"/>
    </row>
    <row r="153" spans="1:4" ht="20.25" x14ac:dyDescent="0.25">
      <c r="A153" s="119"/>
      <c r="B153" s="23"/>
      <c r="C153" s="36"/>
      <c r="D153" s="36"/>
    </row>
    <row r="154" spans="1:4" ht="20.25" x14ac:dyDescent="0.25">
      <c r="A154" s="119"/>
      <c r="B154" s="23"/>
      <c r="C154" s="36"/>
      <c r="D154" s="36"/>
    </row>
    <row r="155" spans="1:4" ht="20.25" x14ac:dyDescent="0.25">
      <c r="A155" s="119"/>
      <c r="B155" s="23"/>
      <c r="C155" s="36"/>
      <c r="D155" s="36"/>
    </row>
    <row r="156" spans="1:4" ht="20.25" x14ac:dyDescent="0.25">
      <c r="A156" s="119"/>
      <c r="B156" s="23"/>
      <c r="C156" s="36"/>
      <c r="D156" s="36"/>
    </row>
    <row r="157" spans="1:4" ht="20.25" x14ac:dyDescent="0.25">
      <c r="A157" s="119"/>
      <c r="B157" s="23"/>
      <c r="C157" s="36"/>
      <c r="D157" s="36"/>
    </row>
    <row r="158" spans="1:4" ht="20.25" x14ac:dyDescent="0.25">
      <c r="A158" s="119"/>
      <c r="B158" s="23"/>
      <c r="C158" s="36"/>
      <c r="D158" s="36"/>
    </row>
    <row r="159" spans="1:4" ht="20.25" x14ac:dyDescent="0.25">
      <c r="A159" s="119"/>
      <c r="B159" s="23"/>
      <c r="C159" s="36"/>
      <c r="D159" s="36"/>
    </row>
    <row r="160" spans="1:4" ht="20.25" x14ac:dyDescent="0.25">
      <c r="A160" s="119"/>
      <c r="B160" s="23"/>
      <c r="C160" s="36"/>
      <c r="D160" s="36"/>
    </row>
    <row r="161" spans="1:4" ht="20.25" x14ac:dyDescent="0.25">
      <c r="A161" s="119"/>
      <c r="B161" s="23"/>
      <c r="C161" s="36"/>
      <c r="D161" s="36"/>
    </row>
    <row r="162" spans="1:4" ht="20.25" x14ac:dyDescent="0.25">
      <c r="A162" s="119"/>
      <c r="B162" s="23"/>
      <c r="C162" s="36"/>
      <c r="D162" s="36"/>
    </row>
    <row r="163" spans="1:4" ht="20.25" x14ac:dyDescent="0.25">
      <c r="A163" s="119"/>
      <c r="B163" s="23"/>
      <c r="C163" s="36"/>
      <c r="D163" s="36"/>
    </row>
    <row r="164" spans="1:4" ht="20.25" x14ac:dyDescent="0.25">
      <c r="A164" s="119"/>
      <c r="B164" s="23"/>
      <c r="C164" s="36"/>
      <c r="D164" s="36"/>
    </row>
    <row r="165" spans="1:4" ht="20.25" x14ac:dyDescent="0.25">
      <c r="A165" s="119"/>
      <c r="B165" s="23"/>
      <c r="C165" s="36"/>
      <c r="D165" s="36"/>
    </row>
    <row r="166" spans="1:4" ht="20.25" x14ac:dyDescent="0.25">
      <c r="A166" s="119"/>
      <c r="B166" s="23"/>
      <c r="C166" s="36"/>
      <c r="D166" s="36"/>
    </row>
    <row r="167" spans="1:4" ht="20.25" x14ac:dyDescent="0.25">
      <c r="A167" s="119"/>
      <c r="B167" s="23"/>
      <c r="C167" s="36"/>
      <c r="D167" s="36"/>
    </row>
    <row r="168" spans="1:4" ht="20.25" x14ac:dyDescent="0.25">
      <c r="A168" s="119"/>
      <c r="B168" s="23"/>
      <c r="C168" s="36"/>
      <c r="D168" s="36"/>
    </row>
    <row r="169" spans="1:4" ht="20.25" x14ac:dyDescent="0.25">
      <c r="A169" s="119"/>
      <c r="B169" s="23"/>
      <c r="C169" s="36"/>
      <c r="D169" s="36"/>
    </row>
    <row r="170" spans="1:4" ht="20.25" x14ac:dyDescent="0.25">
      <c r="A170" s="119"/>
      <c r="B170" s="23"/>
      <c r="C170" s="36"/>
      <c r="D170" s="36"/>
    </row>
    <row r="171" spans="1:4" ht="20.25" x14ac:dyDescent="0.25">
      <c r="A171" s="119"/>
      <c r="B171" s="23"/>
      <c r="C171" s="36"/>
      <c r="D171" s="36"/>
    </row>
    <row r="172" spans="1:4" ht="20.25" x14ac:dyDescent="0.25">
      <c r="A172" s="119"/>
      <c r="B172" s="23"/>
      <c r="C172" s="36"/>
      <c r="D172" s="36"/>
    </row>
    <row r="173" spans="1:4" ht="20.25" x14ac:dyDescent="0.25">
      <c r="A173" s="119"/>
      <c r="B173" s="23"/>
      <c r="C173" s="36"/>
      <c r="D173" s="36"/>
    </row>
    <row r="174" spans="1:4" ht="20.25" x14ac:dyDescent="0.25">
      <c r="A174" s="119"/>
      <c r="B174" s="23"/>
      <c r="C174" s="36"/>
      <c r="D174" s="36"/>
    </row>
    <row r="175" spans="1:4" ht="20.25" x14ac:dyDescent="0.25">
      <c r="A175" s="119"/>
      <c r="B175" s="23"/>
      <c r="C175" s="36"/>
      <c r="D175" s="36"/>
    </row>
    <row r="176" spans="1:4" ht="20.25" x14ac:dyDescent="0.25">
      <c r="A176" s="119"/>
      <c r="B176" s="23"/>
      <c r="C176" s="36"/>
      <c r="D176" s="36"/>
    </row>
    <row r="177" spans="1:4" ht="20.25" x14ac:dyDescent="0.25">
      <c r="A177" s="119"/>
      <c r="B177" s="23"/>
      <c r="C177" s="36"/>
      <c r="D177" s="36"/>
    </row>
    <row r="178" spans="1:4" ht="20.25" x14ac:dyDescent="0.25">
      <c r="A178" s="119"/>
      <c r="B178" s="23"/>
      <c r="C178" s="36"/>
      <c r="D178" s="36"/>
    </row>
    <row r="179" spans="1:4" ht="20.25" x14ac:dyDescent="0.25">
      <c r="A179" s="119"/>
      <c r="B179" s="23"/>
      <c r="C179" s="36"/>
      <c r="D179" s="36"/>
    </row>
    <row r="180" spans="1:4" ht="20.25" x14ac:dyDescent="0.25">
      <c r="A180" s="119"/>
      <c r="B180" s="23"/>
      <c r="C180" s="36"/>
      <c r="D180" s="36"/>
    </row>
    <row r="181" spans="1:4" ht="20.25" x14ac:dyDescent="0.25">
      <c r="A181" s="119"/>
      <c r="B181" s="23"/>
      <c r="C181" s="36"/>
      <c r="D181" s="36"/>
    </row>
    <row r="182" spans="1:4" ht="20.25" x14ac:dyDescent="0.25">
      <c r="A182" s="119"/>
      <c r="B182" s="23"/>
      <c r="C182" s="36"/>
      <c r="D182" s="36"/>
    </row>
    <row r="183" spans="1:4" ht="20.25" x14ac:dyDescent="0.25">
      <c r="A183" s="119"/>
      <c r="B183" s="23"/>
      <c r="C183" s="36"/>
      <c r="D183" s="36"/>
    </row>
    <row r="184" spans="1:4" ht="20.25" x14ac:dyDescent="0.25">
      <c r="A184" s="119"/>
      <c r="B184" s="23"/>
      <c r="C184" s="36"/>
      <c r="D184" s="36"/>
    </row>
    <row r="185" spans="1:4" ht="20.25" x14ac:dyDescent="0.25">
      <c r="A185" s="119"/>
      <c r="B185" s="23"/>
      <c r="C185" s="36"/>
      <c r="D185" s="36"/>
    </row>
    <row r="186" spans="1:4" ht="20.25" x14ac:dyDescent="0.25">
      <c r="A186" s="119"/>
      <c r="B186" s="23"/>
      <c r="C186" s="36"/>
      <c r="D186" s="36"/>
    </row>
    <row r="187" spans="1:4" ht="20.25" x14ac:dyDescent="0.25">
      <c r="A187" s="119"/>
      <c r="B187" s="23"/>
      <c r="C187" s="36"/>
      <c r="D187" s="36"/>
    </row>
    <row r="188" spans="1:4" ht="20.25" x14ac:dyDescent="0.25">
      <c r="A188" s="119"/>
      <c r="B188" s="23"/>
      <c r="C188" s="36"/>
      <c r="D188" s="36"/>
    </row>
    <row r="189" spans="1:4" ht="20.25" x14ac:dyDescent="0.25">
      <c r="A189" s="119"/>
      <c r="B189" s="23"/>
      <c r="C189" s="36"/>
      <c r="D189" s="36"/>
    </row>
    <row r="190" spans="1:4" ht="20.25" x14ac:dyDescent="0.25">
      <c r="A190" s="119"/>
      <c r="B190" s="23"/>
      <c r="C190" s="36"/>
      <c r="D190" s="36"/>
    </row>
    <row r="191" spans="1:4" ht="20.25" x14ac:dyDescent="0.25">
      <c r="A191" s="119"/>
      <c r="B191" s="23"/>
      <c r="C191" s="36"/>
      <c r="D191" s="36"/>
    </row>
    <row r="192" spans="1:4" ht="20.25" x14ac:dyDescent="0.25">
      <c r="A192" s="119"/>
      <c r="B192" s="23"/>
      <c r="C192" s="36"/>
      <c r="D192" s="36"/>
    </row>
    <row r="193" spans="1:4" ht="20.25" x14ac:dyDescent="0.25">
      <c r="A193" s="119"/>
      <c r="B193" s="23"/>
      <c r="C193" s="36"/>
      <c r="D193" s="36"/>
    </row>
    <row r="194" spans="1:4" ht="20.25" x14ac:dyDescent="0.25">
      <c r="A194" s="119"/>
      <c r="B194" s="23"/>
      <c r="C194" s="36"/>
      <c r="D194" s="36"/>
    </row>
    <row r="195" spans="1:4" ht="20.25" x14ac:dyDescent="0.25">
      <c r="A195" s="119"/>
      <c r="B195" s="23"/>
      <c r="C195" s="36"/>
      <c r="D195" s="36"/>
    </row>
    <row r="196" spans="1:4" ht="20.25" x14ac:dyDescent="0.25">
      <c r="A196" s="119"/>
      <c r="B196" s="23"/>
      <c r="C196" s="36"/>
      <c r="D196" s="36"/>
    </row>
    <row r="197" spans="1:4" ht="20.25" x14ac:dyDescent="0.25">
      <c r="A197" s="119"/>
      <c r="B197" s="23"/>
      <c r="C197" s="36"/>
      <c r="D197" s="36"/>
    </row>
    <row r="198" spans="1:4" ht="20.25" x14ac:dyDescent="0.25">
      <c r="A198" s="119"/>
      <c r="B198" s="23"/>
      <c r="C198" s="36"/>
      <c r="D198" s="36"/>
    </row>
    <row r="199" spans="1:4" ht="20.25" x14ac:dyDescent="0.25">
      <c r="A199" s="119"/>
      <c r="B199" s="23"/>
      <c r="C199" s="36"/>
      <c r="D199" s="36"/>
    </row>
    <row r="200" spans="1:4" ht="20.25" x14ac:dyDescent="0.25">
      <c r="A200" s="119"/>
      <c r="B200" s="23"/>
      <c r="C200" s="36"/>
      <c r="D200" s="36"/>
    </row>
    <row r="201" spans="1:4" ht="20.25" x14ac:dyDescent="0.25">
      <c r="A201" s="119"/>
      <c r="B201" s="23"/>
      <c r="C201" s="36"/>
      <c r="D201" s="36"/>
    </row>
    <row r="202" spans="1:4" ht="20.25" x14ac:dyDescent="0.25">
      <c r="A202" s="119"/>
      <c r="B202" s="23"/>
      <c r="C202" s="36"/>
      <c r="D202" s="36"/>
    </row>
    <row r="203" spans="1:4" ht="20.25" x14ac:dyDescent="0.25">
      <c r="A203" s="119"/>
      <c r="B203" s="23"/>
      <c r="C203" s="36"/>
      <c r="D203" s="36"/>
    </row>
    <row r="204" spans="1:4" ht="20.25" x14ac:dyDescent="0.25">
      <c r="A204" s="119"/>
      <c r="B204" s="23"/>
      <c r="C204" s="36"/>
      <c r="D204" s="36"/>
    </row>
    <row r="205" spans="1:4" ht="20.25" x14ac:dyDescent="0.25">
      <c r="A205" s="119"/>
      <c r="B205" s="23"/>
      <c r="C205" s="36"/>
      <c r="D205" s="36"/>
    </row>
    <row r="206" spans="1:4" ht="20.25" x14ac:dyDescent="0.25">
      <c r="A206" s="119"/>
      <c r="B206" s="23"/>
      <c r="C206" s="36"/>
      <c r="D206" s="36"/>
    </row>
    <row r="207" spans="1:4" ht="20.25" x14ac:dyDescent="0.25">
      <c r="A207" s="119"/>
      <c r="B207" s="23"/>
      <c r="C207" s="36"/>
      <c r="D207" s="36"/>
    </row>
    <row r="208" spans="1:4" x14ac:dyDescent="0.25">
      <c r="A208" s="99"/>
      <c r="B208" s="23"/>
      <c r="C208" s="23"/>
      <c r="D208" s="23"/>
    </row>
    <row r="209" spans="1:8" ht="20.25" x14ac:dyDescent="0.25">
      <c r="A209" s="99"/>
      <c r="B209" s="32" t="s">
        <v>88</v>
      </c>
      <c r="C209" s="32" t="s">
        <v>145</v>
      </c>
      <c r="D209" s="35" t="s">
        <v>88</v>
      </c>
      <c r="E209" s="35" t="s">
        <v>145</v>
      </c>
    </row>
    <row r="210" spans="1:8" ht="21" x14ac:dyDescent="0.35">
      <c r="A210" s="99"/>
      <c r="B210" s="33" t="s">
        <v>90</v>
      </c>
      <c r="C210" s="33"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99"/>
      <c r="B211" s="33" t="s">
        <v>90</v>
      </c>
      <c r="C211" s="33" t="s">
        <v>93</v>
      </c>
      <c r="E211" t="s">
        <v>58</v>
      </c>
      <c r="F211" t="str">
        <f t="shared" ref="F211:F221" si="0">IF(NOT(ISBLANK(D211)),D211,IF(NOT(ISBLANK(E211)),"     "&amp;E211,FALSE))</f>
        <v xml:space="preserve">     Afectación menor a 10 SMLMV .</v>
      </c>
    </row>
    <row r="212" spans="1:8" ht="21" x14ac:dyDescent="0.35">
      <c r="A212" s="99"/>
      <c r="B212" s="33" t="s">
        <v>90</v>
      </c>
      <c r="C212" s="33" t="s">
        <v>94</v>
      </c>
      <c r="E212" t="s">
        <v>93</v>
      </c>
      <c r="F212" t="str">
        <f t="shared" si="0"/>
        <v xml:space="preserve">     Entre 10 y 50 SMLMV </v>
      </c>
    </row>
    <row r="213" spans="1:8" ht="21" x14ac:dyDescent="0.35">
      <c r="A213" s="99"/>
      <c r="B213" s="33" t="s">
        <v>90</v>
      </c>
      <c r="C213" s="33" t="s">
        <v>95</v>
      </c>
      <c r="E213" t="s">
        <v>94</v>
      </c>
      <c r="F213" t="str">
        <f t="shared" si="0"/>
        <v xml:space="preserve">     Entre 50 y 100 SMLMV </v>
      </c>
    </row>
    <row r="214" spans="1:8" ht="21" x14ac:dyDescent="0.35">
      <c r="A214" s="99"/>
      <c r="B214" s="33" t="s">
        <v>90</v>
      </c>
      <c r="C214" s="33" t="s">
        <v>96</v>
      </c>
      <c r="E214" t="s">
        <v>95</v>
      </c>
      <c r="F214" t="str">
        <f t="shared" si="0"/>
        <v xml:space="preserve">     Entre 100 y 500 SMLMV </v>
      </c>
    </row>
    <row r="215" spans="1:8" ht="21" x14ac:dyDescent="0.35">
      <c r="A215" s="99"/>
      <c r="B215" s="33" t="s">
        <v>57</v>
      </c>
      <c r="C215" s="33" t="s">
        <v>97</v>
      </c>
      <c r="E215" t="s">
        <v>96</v>
      </c>
      <c r="F215" t="str">
        <f t="shared" si="0"/>
        <v xml:space="preserve">     Mayor a 500 SMLMV </v>
      </c>
    </row>
    <row r="216" spans="1:8" ht="21" x14ac:dyDescent="0.35">
      <c r="A216" s="99"/>
      <c r="B216" s="33" t="s">
        <v>57</v>
      </c>
      <c r="C216" s="33" t="s">
        <v>98</v>
      </c>
      <c r="D216" t="s">
        <v>57</v>
      </c>
      <c r="F216" t="str">
        <f t="shared" si="0"/>
        <v>Pérdida Reputacional</v>
      </c>
    </row>
    <row r="217" spans="1:8" ht="21" x14ac:dyDescent="0.35">
      <c r="A217" s="99"/>
      <c r="B217" s="33" t="s">
        <v>57</v>
      </c>
      <c r="C217" s="33" t="s">
        <v>100</v>
      </c>
      <c r="E217" t="s">
        <v>97</v>
      </c>
      <c r="F217" t="str">
        <f t="shared" si="0"/>
        <v xml:space="preserve">     El riesgo afecta la imagen de alguna área de la organización</v>
      </c>
    </row>
    <row r="218" spans="1:8" ht="21" x14ac:dyDescent="0.35">
      <c r="A218" s="99"/>
      <c r="B218" s="33" t="s">
        <v>57</v>
      </c>
      <c r="C218" s="33" t="s">
        <v>99</v>
      </c>
      <c r="E218" t="s">
        <v>98</v>
      </c>
      <c r="F218" t="str">
        <f t="shared" si="0"/>
        <v xml:space="preserve">     El riesgo afecta la imagen de la entidad internamente, de conocimiento general, nivel interno, de junta dircetiva y accionistas y/o de provedores</v>
      </c>
    </row>
    <row r="219" spans="1:8" ht="21" x14ac:dyDescent="0.35">
      <c r="A219" s="99"/>
      <c r="B219" s="33" t="s">
        <v>57</v>
      </c>
      <c r="C219" s="33" t="s">
        <v>118</v>
      </c>
      <c r="E219" t="s">
        <v>100</v>
      </c>
      <c r="F219" t="str">
        <f t="shared" si="0"/>
        <v xml:space="preserve">     El riesgo afecta la imagen de la entidad con algunos usuarios de relevancia frente al logro de los objetivos</v>
      </c>
    </row>
    <row r="220" spans="1:8" x14ac:dyDescent="0.25">
      <c r="A220" s="99"/>
      <c r="B220" s="34"/>
      <c r="C220" s="34"/>
      <c r="E220" t="s">
        <v>99</v>
      </c>
      <c r="F220" t="str">
        <f t="shared" si="0"/>
        <v xml:space="preserve">     El riesgo afecta la imagen de de la entidad con efecto publicitario sostenido a nivel de sector administrativo, nivel departamental o municipal</v>
      </c>
    </row>
    <row r="221" spans="1:8" x14ac:dyDescent="0.25">
      <c r="A221" s="99"/>
      <c r="B221" s="34" t="e" cm="1" vm="1">
        <f t="array" aca="1" ref="B221:B223" ca="1">_xlfn.UNIQUE(Tabla1[[#All],[Criterios]])</f>
        <v>#NAME?</v>
      </c>
      <c r="C221" s="34"/>
      <c r="E221" t="s">
        <v>118</v>
      </c>
      <c r="F221" t="str">
        <f t="shared" si="0"/>
        <v xml:space="preserve">     El riesgo afecta la imagen de la entidad a nivel nacional, con efecto publicitarios sostenible a nivel país</v>
      </c>
    </row>
    <row r="222" spans="1:8" x14ac:dyDescent="0.25">
      <c r="A222" s="99"/>
      <c r="B222" s="34" t="e" vm="1">
        <f ca="1"/>
        <v>#NAME?</v>
      </c>
      <c r="C222" s="34"/>
    </row>
    <row r="223" spans="1:8" x14ac:dyDescent="0.25">
      <c r="B223" s="34" t="e" vm="1">
        <f ca="1"/>
        <v>#NAME?</v>
      </c>
      <c r="C223" s="34"/>
      <c r="F223" s="37" t="s">
        <v>147</v>
      </c>
    </row>
    <row r="224" spans="1:8" x14ac:dyDescent="0.25">
      <c r="B224" s="22"/>
      <c r="C224" s="22"/>
      <c r="F224" s="37"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700-00000000000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F16"/>
  <sheetViews>
    <sheetView workbookViewId="0">
      <selection activeCell="G4" sqref="G4"/>
    </sheetView>
  </sheetViews>
  <sheetFormatPr baseColWidth="10" defaultColWidth="14.28515625" defaultRowHeight="12.75" x14ac:dyDescent="0.2"/>
  <cols>
    <col min="1" max="2" width="14.28515625" style="104"/>
    <col min="3" max="3" width="17" style="104" customWidth="1"/>
    <col min="4" max="4" width="14.28515625" style="104"/>
    <col min="5" max="5" width="46" style="104" customWidth="1"/>
    <col min="6" max="16384" width="14.28515625" style="104"/>
  </cols>
  <sheetData>
    <row r="1" spans="2:6" ht="24" customHeight="1" thickBot="1" x14ac:dyDescent="0.25">
      <c r="B1" s="414" t="s">
        <v>78</v>
      </c>
      <c r="C1" s="415"/>
      <c r="D1" s="415"/>
      <c r="E1" s="415"/>
      <c r="F1" s="416"/>
    </row>
    <row r="2" spans="2:6" ht="16.5" thickBot="1" x14ac:dyDescent="0.3">
      <c r="B2" s="105"/>
      <c r="C2" s="105"/>
      <c r="D2" s="105"/>
      <c r="E2" s="105"/>
      <c r="F2" s="105"/>
    </row>
    <row r="3" spans="2:6" ht="16.5" thickBot="1" x14ac:dyDescent="0.25">
      <c r="B3" s="418" t="s">
        <v>64</v>
      </c>
      <c r="C3" s="419"/>
      <c r="D3" s="419"/>
      <c r="E3" s="117" t="s">
        <v>65</v>
      </c>
      <c r="F3" s="118" t="s">
        <v>66</v>
      </c>
    </row>
    <row r="4" spans="2:6" ht="31.5" x14ac:dyDescent="0.2">
      <c r="B4" s="420" t="s">
        <v>67</v>
      </c>
      <c r="C4" s="422" t="s">
        <v>13</v>
      </c>
      <c r="D4" s="106" t="s">
        <v>14</v>
      </c>
      <c r="E4" s="107" t="s">
        <v>68</v>
      </c>
      <c r="F4" s="108">
        <v>0.25</v>
      </c>
    </row>
    <row r="5" spans="2:6" ht="47.25" x14ac:dyDescent="0.2">
      <c r="B5" s="421"/>
      <c r="C5" s="423"/>
      <c r="D5" s="109" t="s">
        <v>15</v>
      </c>
      <c r="E5" s="110" t="s">
        <v>69</v>
      </c>
      <c r="F5" s="111">
        <v>0.15</v>
      </c>
    </row>
    <row r="6" spans="2:6" ht="47.25" x14ac:dyDescent="0.2">
      <c r="B6" s="421"/>
      <c r="C6" s="423"/>
      <c r="D6" s="109" t="s">
        <v>16</v>
      </c>
      <c r="E6" s="110" t="s">
        <v>70</v>
      </c>
      <c r="F6" s="111">
        <v>0.1</v>
      </c>
    </row>
    <row r="7" spans="2:6" ht="63" x14ac:dyDescent="0.2">
      <c r="B7" s="421"/>
      <c r="C7" s="423" t="s">
        <v>17</v>
      </c>
      <c r="D7" s="109" t="s">
        <v>10</v>
      </c>
      <c r="E7" s="110" t="s">
        <v>71</v>
      </c>
      <c r="F7" s="111">
        <v>0.25</v>
      </c>
    </row>
    <row r="8" spans="2:6" ht="31.5" x14ac:dyDescent="0.2">
      <c r="B8" s="421"/>
      <c r="C8" s="423"/>
      <c r="D8" s="109" t="s">
        <v>9</v>
      </c>
      <c r="E8" s="110" t="s">
        <v>72</v>
      </c>
      <c r="F8" s="111">
        <v>0.15</v>
      </c>
    </row>
    <row r="9" spans="2:6" ht="47.25" x14ac:dyDescent="0.2">
      <c r="B9" s="421" t="s">
        <v>162</v>
      </c>
      <c r="C9" s="423" t="s">
        <v>18</v>
      </c>
      <c r="D9" s="109" t="s">
        <v>19</v>
      </c>
      <c r="E9" s="110" t="s">
        <v>73</v>
      </c>
      <c r="F9" s="112" t="s">
        <v>74</v>
      </c>
    </row>
    <row r="10" spans="2:6" ht="63" x14ac:dyDescent="0.2">
      <c r="B10" s="421"/>
      <c r="C10" s="423"/>
      <c r="D10" s="109" t="s">
        <v>20</v>
      </c>
      <c r="E10" s="110" t="s">
        <v>75</v>
      </c>
      <c r="F10" s="112" t="s">
        <v>74</v>
      </c>
    </row>
    <row r="11" spans="2:6" ht="47.25" x14ac:dyDescent="0.2">
      <c r="B11" s="421"/>
      <c r="C11" s="423" t="s">
        <v>21</v>
      </c>
      <c r="D11" s="109" t="s">
        <v>22</v>
      </c>
      <c r="E11" s="110" t="s">
        <v>76</v>
      </c>
      <c r="F11" s="112" t="s">
        <v>74</v>
      </c>
    </row>
    <row r="12" spans="2:6" ht="47.25" x14ac:dyDescent="0.2">
      <c r="B12" s="421"/>
      <c r="C12" s="423"/>
      <c r="D12" s="109" t="s">
        <v>23</v>
      </c>
      <c r="E12" s="110" t="s">
        <v>77</v>
      </c>
      <c r="F12" s="112" t="s">
        <v>74</v>
      </c>
    </row>
    <row r="13" spans="2:6" ht="31.5" x14ac:dyDescent="0.2">
      <c r="B13" s="421"/>
      <c r="C13" s="423" t="s">
        <v>24</v>
      </c>
      <c r="D13" s="109" t="s">
        <v>119</v>
      </c>
      <c r="E13" s="110" t="s">
        <v>122</v>
      </c>
      <c r="F13" s="112" t="s">
        <v>74</v>
      </c>
    </row>
    <row r="14" spans="2:6" ht="32.25" thickBot="1" x14ac:dyDescent="0.25">
      <c r="B14" s="424"/>
      <c r="C14" s="425"/>
      <c r="D14" s="113" t="s">
        <v>120</v>
      </c>
      <c r="E14" s="114" t="s">
        <v>121</v>
      </c>
      <c r="F14" s="115" t="s">
        <v>74</v>
      </c>
    </row>
    <row r="15" spans="2:6" ht="49.5" customHeight="1" x14ac:dyDescent="0.2">
      <c r="B15" s="417" t="s">
        <v>159</v>
      </c>
      <c r="C15" s="417"/>
      <c r="D15" s="417"/>
      <c r="E15" s="417"/>
      <c r="F15" s="417"/>
    </row>
    <row r="16" spans="2:6" ht="27" customHeight="1" x14ac:dyDescent="0.25">
      <c r="B16" s="11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Control de cambios</vt:lpstr>
      <vt:lpstr>Contexto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syste</cp:lastModifiedBy>
  <cp:lastPrinted>2020-05-13T01:12:22Z</cp:lastPrinted>
  <dcterms:created xsi:type="dcterms:W3CDTF">2020-03-24T23:12:47Z</dcterms:created>
  <dcterms:modified xsi:type="dcterms:W3CDTF">2022-03-24T23:51:20Z</dcterms:modified>
</cp:coreProperties>
</file>