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24226"/>
  <mc:AlternateContent xmlns:mc="http://schemas.openxmlformats.org/markup-compatibility/2006">
    <mc:Choice Requires="x15">
      <x15ac:absPath xmlns:x15ac="http://schemas.microsoft.com/office/spreadsheetml/2010/11/ac" url="C:\Users\syste\Desktop\"/>
    </mc:Choice>
  </mc:AlternateContent>
  <xr:revisionPtr revIDLastSave="0" documentId="13_ncr:1_{CE4A917F-0DF7-46A7-9131-877326182233}" xr6:coauthVersionLast="47" xr6:coauthVersionMax="47" xr10:uidLastSave="{00000000-0000-0000-0000-000000000000}"/>
  <bookViews>
    <workbookView xWindow="-120" yWindow="-120" windowWidth="20730" windowHeight="11160" tabRatio="882" activeTab="3" xr2:uid="{00000000-000D-0000-FFFF-FFFF00000000}"/>
  </bookViews>
  <sheets>
    <sheet name="Intructivo" sheetId="20" r:id="rId1"/>
    <sheet name="Control de cambios" sheetId="23"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R. Corrupción" sheetId="22" r:id="rId10"/>
    <sheet name="Opciones Tratamiento" sheetId="16" state="hidden" r:id="rId11"/>
    <sheet name="Hoja1" sheetId="11" state="hidden" r:id="rId12"/>
  </sheets>
  <calcPr calcId="181029"/>
  <pivotCaches>
    <pivotCache cacheId="0" r:id="rId13"/>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22" l="1"/>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B223" i="13" l="1"/>
  <c r="B222" i="13"/>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7" i="1"/>
  <c r="AB46" i="1"/>
  <c r="AA46" i="1" s="1"/>
  <c r="AB34" i="1"/>
  <c r="AA34" i="1" s="1"/>
  <c r="AB35" i="1" l="1"/>
  <c r="AA35" i="1" s="1"/>
  <c r="AB41" i="1"/>
  <c r="AA41" i="1" s="1"/>
  <c r="AB29" i="1"/>
  <c r="AB30"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B42" i="1" l="1"/>
  <c r="AA42" i="1" s="1"/>
  <c r="AJ21" i="19" s="1"/>
  <c r="AA29" i="1"/>
  <c r="AC39" i="19" s="1"/>
  <c r="AB24" i="1"/>
  <c r="AB25" i="1" s="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D31" i="19"/>
  <c r="AD41" i="19"/>
  <c r="AJ51" i="19"/>
  <c r="L41" i="19"/>
  <c r="L21" i="19"/>
  <c r="X51" i="19"/>
  <c r="R11" i="19"/>
  <c r="AJ41" i="19"/>
  <c r="R51" i="19"/>
  <c r="X11" i="19"/>
  <c r="AJ31" i="19"/>
  <c r="R4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s="1"/>
  <c r="AA36" i="1"/>
  <c r="AB37" i="1"/>
  <c r="AB13" i="1"/>
  <c r="AA13" i="1" s="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D21" i="19" l="1"/>
  <c r="AD51" i="19"/>
  <c r="X41" i="19"/>
  <c r="X31" i="19"/>
  <c r="L31" i="19"/>
  <c r="R31" i="19"/>
  <c r="X21" i="19"/>
  <c r="L11" i="19"/>
  <c r="AD11" i="19"/>
  <c r="AC42" i="1"/>
  <c r="AJ11" i="19"/>
  <c r="R21" i="19"/>
  <c r="AB43" i="1"/>
  <c r="K39" i="19"/>
  <c r="AI39" i="19"/>
  <c r="Q9" i="19"/>
  <c r="AC9" i="19"/>
  <c r="AC29" i="19"/>
  <c r="Q39" i="19"/>
  <c r="W9" i="19"/>
  <c r="K49" i="19"/>
  <c r="AC49" i="19"/>
  <c r="K9" i="19"/>
  <c r="Q29" i="19"/>
  <c r="Q49" i="19"/>
  <c r="W29" i="19"/>
  <c r="AI29" i="19"/>
  <c r="Q19" i="19"/>
  <c r="K19" i="19"/>
  <c r="AI19" i="19"/>
  <c r="K29" i="19"/>
  <c r="W19" i="19"/>
  <c r="AC29" i="1"/>
  <c r="W39" i="19"/>
  <c r="AI9" i="19"/>
  <c r="W49" i="19"/>
  <c r="AC19" i="19"/>
  <c r="AI49" i="19"/>
  <c r="AA24" i="1"/>
  <c r="X8" i="19" s="1"/>
  <c r="AB14" i="1"/>
  <c r="AA14"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43" i="1" l="1"/>
  <c r="AB44" i="1"/>
  <c r="AA44" i="1" s="1"/>
  <c r="R8" i="19"/>
  <c r="R38" i="19"/>
  <c r="L38" i="19"/>
  <c r="AJ38" i="19"/>
  <c r="X48" i="19"/>
  <c r="AD38" i="19"/>
  <c r="L28" i="19"/>
  <c r="AJ48" i="19"/>
  <c r="AJ8" i="19"/>
  <c r="L18" i="19"/>
  <c r="AJ28" i="19"/>
  <c r="AD8" i="19"/>
  <c r="R48" i="19"/>
  <c r="AD28" i="19"/>
  <c r="AJ18" i="19"/>
  <c r="L48" i="19"/>
  <c r="AD18" i="19"/>
  <c r="X38" i="19"/>
  <c r="X28" i="19"/>
  <c r="R28" i="19"/>
  <c r="X18" i="19"/>
  <c r="AC24" i="1"/>
  <c r="R18" i="19"/>
  <c r="AD48" i="19"/>
  <c r="L8" i="19"/>
  <c r="AB15" i="1"/>
  <c r="AA15" i="1" s="1"/>
  <c r="AM46" i="19" s="1"/>
  <c r="AA38" i="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F31" i="19" l="1"/>
  <c r="N51" i="19"/>
  <c r="AF21" i="19"/>
  <c r="T31" i="19"/>
  <c r="N21" i="19"/>
  <c r="AL11" i="19"/>
  <c r="AF11" i="19"/>
  <c r="T21" i="19"/>
  <c r="AL51" i="19"/>
  <c r="AF51" i="19"/>
  <c r="Z51" i="19"/>
  <c r="AL21" i="19"/>
  <c r="AF41" i="19"/>
  <c r="Z11" i="19"/>
  <c r="T51" i="19"/>
  <c r="Z41" i="19"/>
  <c r="AL31" i="19"/>
  <c r="Z31" i="19"/>
  <c r="N31" i="19"/>
  <c r="T11" i="19"/>
  <c r="AL41" i="19"/>
  <c r="Z21" i="19"/>
  <c r="N11" i="19"/>
  <c r="N41" i="19"/>
  <c r="AC44" i="1"/>
  <c r="T41" i="19"/>
  <c r="AE11" i="19"/>
  <c r="M41" i="19"/>
  <c r="AK41" i="19"/>
  <c r="M31" i="19"/>
  <c r="Y51" i="19"/>
  <c r="AK31" i="19"/>
  <c r="AE41" i="19"/>
  <c r="S51" i="19"/>
  <c r="AK51" i="19"/>
  <c r="AE31" i="19"/>
  <c r="S41" i="19"/>
  <c r="S11" i="19"/>
  <c r="S21" i="19"/>
  <c r="Y41" i="19"/>
  <c r="Y21" i="19"/>
  <c r="S31" i="19"/>
  <c r="M51" i="19"/>
  <c r="AK21" i="19"/>
  <c r="Y11" i="19"/>
  <c r="AE21" i="19"/>
  <c r="AE51" i="19"/>
  <c r="M21" i="19"/>
  <c r="AC43" i="1"/>
  <c r="AK11" i="19"/>
  <c r="Y31" i="19"/>
  <c r="M11" i="19"/>
  <c r="O36" i="19"/>
  <c r="AG36" i="19"/>
  <c r="AG46" i="19"/>
  <c r="AM6" i="19"/>
  <c r="AG6" i="19"/>
  <c r="O6" i="19"/>
  <c r="AM36" i="19"/>
  <c r="AG26" i="19"/>
  <c r="O46" i="19"/>
  <c r="AM26" i="19"/>
  <c r="AC15" i="1"/>
  <c r="AM16" i="19"/>
  <c r="U36" i="19"/>
  <c r="O26" i="19"/>
  <c r="O16" i="19"/>
  <c r="U46" i="19"/>
  <c r="AA26" i="19"/>
  <c r="U26" i="19"/>
  <c r="U16" i="19"/>
  <c r="AA46" i="19"/>
  <c r="AA6" i="19"/>
  <c r="AA16" i="19"/>
  <c r="U6" i="19"/>
  <c r="AA36" i="19"/>
  <c r="AG16" i="19"/>
  <c r="AG24" i="19"/>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lrd="http://schemas.microsoft.com/office/spreadsheetml/2017/richdata">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<sst xmlns="http://schemas.openxmlformats.org/spreadsheetml/2006/main" count="662" uniqueCount="414">
  <si>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</si>
  <si>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</si>
  <si>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</si>
  <si>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</si>
  <si>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</si>
  <si>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</si>
  <si>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</si>
  <si>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</si>
  <si>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</si>
  <si>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</si>
  <si>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</si>
  <si>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</si>
  <si>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</si>
  <si>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</si>
  <si>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</si>
  <si>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</si>
  <si>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</si>
  <si>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</si>
  <si>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</si>
  <si>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</si>
  <si>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</si>
  <si>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</si>
  <si>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</si>
  <si>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</si>
  <si>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</si>
  <si>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</si>
  <si>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</si>
  <si>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</si>
  <si>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</si>
  <si>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</si>
  <si>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</si>
  <si>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</si>
  <si>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</si>
  <si>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</si>
  <si>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</si>
  <si>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</si>
  <si>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</si>
  <si>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</si>
  <si>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</si>
  <si>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</si>
  <si>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</si>
  <si>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</si>
  <si>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</si>
  <si>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</si>
  <si>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</si>
  <si>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</si>
  <si>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</si>
  <si>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</si>
  <si>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</si>
  <si>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</si>
  <si>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</si>
  <si>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</si>
  <si>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</si>
  <si>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</si>
  <si>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</si>
  <si>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</si>
  <si>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</si>
  <si>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</si>
  <si>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</si>
  <si>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</si>
  <si>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</si>
  <si>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</si>
  <si>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</si>
  <si>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</si>
  <si>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</si>
  <si>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</si>
  <si>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</si>
  <si>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</si>
  <si>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</si>
  <si>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</si>
  <si>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</si>
  <si>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</si>
  <si>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</si>
  <si>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</si>
  <si>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</si>
  <si>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</si>
  <si>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</si>
  <si>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</si>
  <si>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</si>
  <si>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</si>
  <si>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</si>
  <si>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</si>
  <si>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</si>
  <si>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</si>
  <si>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</si>
  <si>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</si>
  <si>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</si>
  <si>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</si>
  <si>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</si>
  <si>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</si>
  <si>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</si>
  <si>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</si>
  <si>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</si>
  <si>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</si>
  <si>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</si>
  <si>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</si>
  <si>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</si>
  <si>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</si>
  <si>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</si>
  <si>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</si>
  <si>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</si>
  <si>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</si>
  <si>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</si>
  <si>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</si>
  <si>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</si>
  <si>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</si>
  <si>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</si>
  <si>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</si>
  <si>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</si>
  <si>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</si>
  <si>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</si>
  <si>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</si>
  <si>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</si>
  <si>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</si>
  <si>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</si>
  <si>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</si>
  <si>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</si>
  <si>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</si>
  <si>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</si>
  <si>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</si>
  <si>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</si>
  <si>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</si>
  <si>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</si>
  <si>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</si>
  <si>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</si>
  <si>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</si>
  <si>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</si>
  <si>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</si>
  <si>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</si>
  <si>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</si>
  <si>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</si>
  <si>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</si>
  <si>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</si>
  <si>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</si>
  <si>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</si>
  <si>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</si>
  <si>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</si>
  <si>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</si>
  <si>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</si>
  <si>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</si>
  <si>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</si>
  <si>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</si>
  <si>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</si>
  <si>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</si>
  <si>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</si>
  <si>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</si>
  <si>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</si>
  <si>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</si>
  <si>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</si>
  <si>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</si>
  <si>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</si>
  <si>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</si>
  <si>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</si>
  <si>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</si>
  <si>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</si>
  <si>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</si>
  <si>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</si>
  <si>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</si>
  <si>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</si>
  <si>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</si>
  <si>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</si>
  <si>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</si>
  <si>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</si>
  <si>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</si>
  <si>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</si>
  <si>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</si>
  <si>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</si>
  <si>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</si>
  <si>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</si>
  <si>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</si>
  <si>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</si>
  <si>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</si>
  <si>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</si>
  <si>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</si>
  <si>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</si>
  <si>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</si>
  <si>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</si>
  <si>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</si>
  <si>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</si>
  <si>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</si>
  <si>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</si>
  <si>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</si>
  <si>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</si>
  <si>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</si>
  <si>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</si>
  <si>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</si>
  <si>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</si>
  <si>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</si>
  <si>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</si>
  <si>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</si>
  <si>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</si>
  <si>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</si>
  <si>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</si>
  <si>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</si>
  <si>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</si>
  <si>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</si>
  <si>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</si>
  <si>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</si>
  <si>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</si>
  <si>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</si>
  <si>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</si>
  <si>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</si>
  <si>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</si>
  <si>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</si>
  <si>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</si>
  <si>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</si>
  <si>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</si>
  <si>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</si>
  <si>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</si>
  <si>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</si>
  <si>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</si>
  <si>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</si>
  <si>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</si>
  <si>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</si>
  <si>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</si>
  <si>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</si>
  <si>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</si>
  <si>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</si>
  <si>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</si>
  <si>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</si>
  <si>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</si>
  <si>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</si>
  <si>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</si>
  <si>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</si>
  <si>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</si>
  <si>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</si>
  <si>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</si>
  <si>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</si>
  <si>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</si>
  <si>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</si>
  <si>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</si>
  <si>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</si>
  <si>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</si>
  <si>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</si>
  <si>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</si>
  <si>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</si>
  <si>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</si>
  <si>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</si>
  <si>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</si>
  <si>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</si>
  <si>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</si>
  <si>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</si>
  <si>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</si>
  <si>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</si>
  <si>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</si>
  <si>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</si>
  <si>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</si>
  <si>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</si>
  <si>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</si>
  <si>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Act 1:</t>
  </si>
  <si>
    <t>Act 2:</t>
  </si>
  <si>
    <t>Act 3:</t>
  </si>
  <si>
    <t>Act 4:</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</si>
  <si>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</si>
  <si>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</si>
  <si>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</si>
  <si>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</si>
  <si>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</si>
  <si>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</si>
  <si>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</si>
  <si>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</si>
  <si>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</si>
  <si>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</si>
  <si>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</si>
  <si>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</si>
  <si>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</si>
  <si>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</si>
  <si>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</si>
  <si>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</si>
  <si>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</si>
  <si>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</si>
  <si>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</si>
  <si>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Act 5:</t>
  </si>
  <si>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</si>
  <si>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</si>
  <si>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</si>
  <si>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</si>
  <si>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</si>
  <si>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Riesgo de corrupción</t>
  </si>
  <si>
    <t xml:space="preserve">Propuesta Riesgos de corrupción a considerar en los análisis </t>
  </si>
  <si>
    <t>Objetivos/ Funciones</t>
  </si>
  <si>
    <t>Hechos de corrupción</t>
  </si>
  <si>
    <t>Formular el Plan de acción</t>
  </si>
  <si>
    <t>Incluir en el Plan de Acción bienes o servicios no requeridos o con especificaciones sesgadas para orientar la contratación hacia un proponente en particular, existiendo otras opciones viables.</t>
  </si>
  <si>
    <t>Posibilidad de pérdida de confianza de la comunidad en la gestión pública.</t>
  </si>
  <si>
    <t>Posibilidad de reducción de la cobertura y calidad de los bienes y servicios públicos.</t>
  </si>
  <si>
    <t>Verificar que las necesidades de bienes y servicios que hayan identificado las áreas se encuentren incluidas en el Plan Anual de adquisiciones publicado en el SECOP.</t>
  </si>
  <si>
    <t>Incorporar con interés ilícito, bienes o servicios al Plan Anual de adquisiciones de la Entidad.</t>
  </si>
  <si>
    <t>Difundir información confidencial de las necesidades de bienes y servicios a terceros con el fin de que tengan ventajas sobre otros posibles oferentes.</t>
  </si>
  <si>
    <t>Posibilidad de pérdida de confianza de los proveedores de bienes y servicios en la contratación pública, llevando al Estado a no poder contar con un mayor número de oferentes.</t>
  </si>
  <si>
    <t>Alterar las solicitudes de bienes y servicios de las respectivas áreas que se deberían incluir en el Plan Anual de adquisiciones, con el fin de favorecer indebidamente a un interés particular.</t>
  </si>
  <si>
    <t>Verificar que la documentación está completa, para dar inicio al trámite pre contractual.</t>
  </si>
  <si>
    <t>Exigir el cumplimiento de requisitos habilitantes o de puntuación específicos con interés en favorecer a un proponente específico.</t>
  </si>
  <si>
    <t>Posibilidad de reducción de la capacidad financiera del Estado para atender el suministro de bienes y servicios que son requeridos por la inversión pública y el funcionamiento.</t>
  </si>
  <si>
    <t>Fraccionar necesidades para orientar una modalidad de contratación que permita la selección sesgada de un proveedor, con el fin de obtener un beneficio indebido.</t>
  </si>
  <si>
    <t>Ejecutar etapa precontractual, inicio de proceso de contratación dependiendo de la modalidad de selección.</t>
  </si>
  <si>
    <t>Aplicar criterios de selección de contratistas que favorezcan de manera no objetiva ni imparcial la adjudicación, con el ánimo de obtener beneficios particulares.</t>
  </si>
  <si>
    <t>Solicitar o recibir dádivas de proponentes para que se dé un favorecimiento indebido y se logre la adjudicación de contratos de manera fraudulenta.</t>
  </si>
  <si>
    <t>Posibilidad de Pérdida de confianza de la comunidad en la gestión pública.</t>
  </si>
  <si>
    <t>Aceptar información falsa o fraudulenta para la recepción de una propuesta o suscripción de un contrato.</t>
  </si>
  <si>
    <t>Suscripción del contrato y verificación de los requisitos de ejecución e inicio.</t>
  </si>
  <si>
    <t>Alterar obligaciones contractuales de manera intencional para favorecer a un interés particular.</t>
  </si>
  <si>
    <t>Aceptar ajustes del contratista a sus recursos reales de ejecución del contrato con el fin de generarle un beneficio financiero indebido.</t>
  </si>
  <si>
    <t>Designar los supervisores o interventores</t>
  </si>
  <si>
    <t>Designar supervisores o interventores con intereses particulares en el contrato, que pudieran aceptar la reducción de la calidad en la ejecución del objeto contractual y con esto beneficiar a un interés particular.</t>
  </si>
  <si>
    <t>Realizar un estudio documental y jurídico de las solicitudes de modificación y elaborar la respectiva minuta.</t>
  </si>
  <si>
    <t>Aceptar modificaciones al contrato que reduzcan las obligaciones o especificaciones, con el interés de favorecer un interés particular.</t>
  </si>
  <si>
    <t>Posibilidad de afectación económica generando un impacto fiscal para la entidad</t>
  </si>
  <si>
    <t xml:space="preserve">Realizar un estudio documental y jurídico del acta de liquidación del contrato y remitir cuando se encuentre aprobado para firma de las partes. </t>
  </si>
  <si>
    <t>Liquidar contratos sin el lleno de los requisitos para favorecer los intereses particulares.</t>
  </si>
  <si>
    <t>N°</t>
  </si>
  <si>
    <t>Si el riesgo se materializa podría…</t>
  </si>
  <si>
    <t>Respuesta</t>
  </si>
  <si>
    <t>¿Afectar al grupo de funcionarios del proceso?</t>
  </si>
  <si>
    <t>SI</t>
  </si>
  <si>
    <t>NO</t>
  </si>
  <si>
    <t xml:space="preserve">¿Afectar e cumplimiento de metas  </t>
  </si>
  <si>
    <t>¿Afectar el cumplimiento de misión de la entidad?</t>
  </si>
  <si>
    <t>¿Afectar el cumplimiento de la misión del sector al que pertenece la entidad?</t>
  </si>
  <si>
    <t>¿Generar perdida de confianza de la entidad, afectando su reputación?</t>
  </si>
  <si>
    <t>¿Generar perdida de recursos económicos?</t>
  </si>
  <si>
    <t>¿Afectar la generación de los productos o la prestación de servicios?</t>
  </si>
  <si>
    <t>¿Dar lugar al detrimento de calidad de vida de la comunidad por la pérdida del bien, servicios o recurso públicos?</t>
  </si>
  <si>
    <t>¿Generar perdida de información de la entidad?</t>
  </si>
  <si>
    <t>¿Generar intervención de los órganos de control, de la Fiscalía y otro ente?</t>
  </si>
  <si>
    <t>¿Dar lugar a procesos sancionatorios?</t>
  </si>
  <si>
    <t>¿Dar lugar a procesos disciplinarios?</t>
  </si>
  <si>
    <t>¿Dar lugar a procesos fiscales?</t>
  </si>
  <si>
    <t>¿Dar lugar a procesos penales?</t>
  </si>
  <si>
    <t>¿Generar perdida de credibilidad del sector?</t>
  </si>
  <si>
    <t>¿Ocasionar lesiones físicas o perdida de vida humanas?</t>
  </si>
  <si>
    <t>¿Afectar la imagen regional?</t>
  </si>
  <si>
    <t>¿Afectar la imagen nacional?</t>
  </si>
  <si>
    <t>¿Generar daño ambiental?</t>
  </si>
  <si>
    <t>Responder afirmativamente de UNA a CINCO preguntas(s) genera un impacto moderado.</t>
  </si>
  <si>
    <t>Responder afirmativamente de SEIS a ONCE preguntas genera un impacto mayor.</t>
  </si>
  <si>
    <t>Responder afirmativamente de DOCE a DIECINUEVE preguntas genera un impacto catastrófico.</t>
  </si>
  <si>
    <t>MODERADO</t>
  </si>
  <si>
    <t>Genera medianas consecuencias sobre la entidad.</t>
  </si>
  <si>
    <t>MAYOR</t>
  </si>
  <si>
    <t>Genera altas consecuencias sobre la entidad.</t>
  </si>
  <si>
    <t>TOTAL</t>
  </si>
  <si>
    <t>Plan Operativo Anual de proyectos de inversión y de gestión</t>
  </si>
  <si>
    <t>Formulación de proyectos, construcción y seguimiento al Plan de Acción Institucional</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</si>
  <si>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</si>
  <si>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</si>
  <si>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</si>
  <si>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</si>
  <si>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</si>
  <si>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</si>
  <si>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</si>
  <si>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</si>
  <si>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</si>
  <si>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</si>
  <si>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</si>
  <si>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 posibles investigaciones de entes de control y aumento de requerimientos por la secretaria de hacienda y usuarios internos</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</si>
  <si>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</si>
  <si>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</si>
  <si>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Profesional OAPI</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</si>
  <si>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</si>
  <si>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PAA</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</si>
  <si>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</si>
  <si>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</si>
  <si>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</si>
  <si>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</si>
  <si>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</si>
  <si>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</si>
  <si>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Una socialización al año sobre temas relacionados con el PAAC, dirigido al equipo técnico de la entidad</t>
  </si>
  <si>
    <t xml:space="preserve">procesos disciplinarios de entes de control ante los requerimientos de las partes interesadas </t>
  </si>
  <si>
    <t>procedimientos, formatos, caraterización</t>
  </si>
  <si>
    <t>PAAC</t>
  </si>
  <si>
    <t>Posibilidad de afectación reputacional por posibles requerimientos de entes de control y de los procesos internos de la entidad debido a la gestión del control documental del sistema de gestión de calidad  fuera de los requisitos procedimientales</t>
  </si>
  <si>
    <t>Caraterización, procedimiento de control documental, Instructivo para la elaboación de documentos el sistema de calidas</t>
  </si>
  <si>
    <t>N/A</t>
  </si>
  <si>
    <t>Los profesionales generan trismetralemente los informes de  los reportes preliminares de inversión, gestión, territorialización y actividades, con el find e remitir a la áreas para su revisión y validación previo al cierre del sistema SEGPLAN</t>
  </si>
  <si>
    <t>Losprofesional OAPI</t>
  </si>
  <si>
    <t>TRISMESTRALMENTE</t>
  </si>
  <si>
    <t>DIRECCIONAMIENTO ESTRATEGICO</t>
  </si>
  <si>
    <t>Orientar y liderar la formulación e implementación de lineamientos, políticas, planes, proyectos y recursos con el fin de dar cumplimiento a la plataforma estratégica a través del mantenimiento y mejora continua del sistema integrado de gestión</t>
  </si>
  <si>
    <t>Inicia con la fomrulación metodológica para la formulación de lineamientos, políticas, planes y programas y establecimiento del SIGD y termina con la retroalimentación a todos los procesos.</t>
  </si>
  <si>
    <t>posibles requerimientos de entes de control y de los procesos internos de la entidad</t>
  </si>
  <si>
    <t xml:space="preserve"> gestión del control documental del sistema de gestión de calidad  fuera de los requisitos procedimientales</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</si>
  <si>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</si>
  <si>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</si>
  <si>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implementación del Modelo Integrado de Planeación y Gestión MIPG fuera de los terminos y lineamientos establecidos por el Departamento de la Función Pública</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</si>
  <si>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</si>
  <si>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El jefe  de la OAPI  realizará  anualmente (mes de marzo)  el reporte en el Formulario Único de  Reporte de Avance a la Gestión FURAG, con el propósito de medir el indice de desempeño institucional, dejando como registro el reporte en la herramienta FURAG.</t>
  </si>
  <si>
    <t>FECHA</t>
  </si>
  <si>
    <t xml:space="preserve">VERSIÓN </t>
  </si>
  <si>
    <t>CONTROL DE CAMBIOS</t>
  </si>
  <si>
    <t>1.0</t>
  </si>
  <si>
    <t>posibles requerimientos de entes de control, la Secretaría General y/o el Departamento Administrativo de la Función Pública</t>
  </si>
  <si>
    <t xml:space="preserve"> implementación de las políticas del Modelo Integrado de Planeación y Gestión MIPG fuera de los terminos y lineamientos establecidos.</t>
  </si>
  <si>
    <t xml:space="preserve">Manual del modelo integrado de planeación y gestión </t>
  </si>
  <si>
    <t xml:space="preserve"> Posible disminución en el indice de desempeño institucional</t>
  </si>
  <si>
    <t>La jefe de la Oficina Asesora de Planeación Institucional realiza trimestralmente la solicitud de seguimiento al plan de adecuación y sostenibilidad, con el fin de  garantizar el reporte en los tiempos establecidos, dejando como registro el correo de solicitud.</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</si>
  <si>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</si>
  <si>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</si>
  <si>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La jefe de la OAPI realiza por lo menos una vez al año la presentación en el Comité Istitucional de Gestión y Desempeño de los avances en las acciones definidas en el plan de adecuación y sostenibilidad</t>
  </si>
  <si>
    <t>1 vez al año</t>
  </si>
  <si>
    <t>Jefe OAPI</t>
  </si>
  <si>
    <t>Posibilidad de afectación reputacional por posible disminución en el índice de desempeño institucional por la implementación de las políticas del Modelo Integrado de Planeación y Gestión MIPG fuera de los términos y lineamientos establecidos.</t>
  </si>
  <si>
    <t>Los líderes de los procesos documentaran el seguimiento preriodico por autocontrol a las acciones planteadas en los planes de mejoramiento, con el propósito de velar por su oportuno cumplimiento, dejando como evidencia el  acta o  correo remitido a la OCI  sobre el reporte de autocontrol.</t>
  </si>
  <si>
    <t>procedimientos, formatos, caraterización, manuel operativo de la Secretaría de Hacienda y Circulares externas</t>
  </si>
  <si>
    <t>Posibles investigaciones de entes de control y aumento de requerimientos por la secretaria de hacienda y usuarios internos</t>
  </si>
  <si>
    <t xml:space="preserve">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</si>
  <si>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El profesional de la Oficina Asesora de Planeacion Institucional, verifica de manera permanente que la información registrada en el formato PE01-PR06-F01 PLANEACIÓN, ELABORACIÓN Y SEGUIMIENTO DEL P.A.A. cumpla con lineamientos establecidos en el procedimiento  PE01-PR03 PROCEDIMIENTO ANTEPROYECTO PRESUPUESTO, dejando como registro correos y el plan anual de adquisiciones. </t>
  </si>
  <si>
    <t>El profesional de la Oficina Asesora de Planeacion Institucional  emite  y socializa anualmente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</si>
  <si>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 xml:space="preserve">Semestral </t>
  </si>
  <si>
    <t>Socialización semestral de los lineamientos  de cierre y ejecución pptal a los diferentes enlaces de cada una de las subsecretarias, dejando como registro la presentación y la lista de asistencia</t>
  </si>
  <si>
    <t>marzo 2022.</t>
  </si>
  <si>
    <t>Los profesionales del proceso realizan permanentemente la publicación en Intranet a través de mesa de servicios para consulta de documentos vigentes, dejando como registro los vinculos en un archivo word de los documentos publicados en la intranet para el periodo de reporte.</t>
  </si>
  <si>
    <t>22.03.2022</t>
  </si>
  <si>
    <t>Para la vigencia 2022 se realizan austes en los controles y acciones del riesgo 2 y Riesgo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</si>
</sst>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color rgb="FF000000"/>
      <name val="Arial Narrow"/>
      <family val="2"/>
    </font>
    <font>
      <sz val="11"/>
      <color theme="1"/>
      <name val="Trebuchet MS"/>
      <family val="2"/>
    </font>
    <font>
      <b/>
      <sz val="11"/>
      <color theme="1"/>
      <name val="Trebuchet MS"/>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DDFF"/>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5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0" fillId="0" borderId="75" xfId="0" applyBorder="1"/>
    <xf numFmtId="0" fontId="0" fillId="0" borderId="0" xfId="0" applyFont="1"/>
    <xf numFmtId="0" fontId="0" fillId="0" borderId="0" xfId="0" applyAlignment="1">
      <alignment horizontal="center"/>
    </xf>
    <xf numFmtId="0" fontId="0" fillId="0" borderId="33" xfId="0" applyBorder="1"/>
    <xf numFmtId="0" fontId="0" fillId="0" borderId="76" xfId="0" applyBorder="1"/>
    <xf numFmtId="0" fontId="0" fillId="0" borderId="77" xfId="0" applyBorder="1"/>
    <xf numFmtId="0" fontId="0" fillId="0" borderId="0" xfId="0" applyBorder="1"/>
    <xf numFmtId="0" fontId="60" fillId="17" borderId="33" xfId="0" applyFont="1" applyFill="1" applyBorder="1" applyAlignment="1">
      <alignment horizontal="center"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61" fillId="0" borderId="17"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81" xfId="0" applyFont="1" applyBorder="1" applyAlignment="1">
      <alignment horizontal="center" vertical="center" wrapText="1"/>
    </xf>
    <xf numFmtId="0" fontId="0" fillId="0" borderId="33" xfId="0" applyBorder="1" applyAlignment="1">
      <alignment horizontal="center" vertical="center"/>
    </xf>
    <xf numFmtId="0" fontId="0" fillId="0" borderId="33" xfId="0" applyBorder="1"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0" fillId="0" borderId="0" xfId="0" applyAlignment="1">
      <alignment wrapText="1"/>
    </xf>
    <xf numFmtId="0" fontId="0" fillId="15" borderId="34" xfId="0" applyFill="1" applyBorder="1" applyAlignment="1">
      <alignment horizontal="left" wrapText="1"/>
    </xf>
    <xf numFmtId="0" fontId="0" fillId="16" borderId="33" xfId="0" applyFill="1" applyBorder="1" applyAlignment="1">
      <alignment wrapText="1"/>
    </xf>
    <xf numFmtId="0" fontId="0" fillId="16" borderId="33" xfId="0" applyFill="1" applyBorder="1" applyAlignment="1">
      <alignment horizontal="center" wrapText="1"/>
    </xf>
    <xf numFmtId="0" fontId="0" fillId="0" borderId="33" xfId="0" applyBorder="1" applyAlignment="1">
      <alignment wrapText="1"/>
    </xf>
    <xf numFmtId="0" fontId="0" fillId="0" borderId="76" xfId="0" applyBorder="1" applyAlignment="1">
      <alignment wrapText="1"/>
    </xf>
    <xf numFmtId="0" fontId="0" fillId="0" borderId="77" xfId="0" applyBorder="1" applyAlignment="1">
      <alignment wrapText="1"/>
    </xf>
    <xf numFmtId="0" fontId="0" fillId="0" borderId="33" xfId="0" applyBorder="1" applyAlignment="1">
      <alignment horizontal="center"/>
    </xf>
    <xf numFmtId="14" fontId="0" fillId="0" borderId="33" xfId="0" applyNumberFormat="1" applyBorder="1" applyAlignment="1">
      <alignment horizontal="center" vertical="center"/>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0" fillId="0" borderId="33" xfId="0" applyBorder="1" applyAlignment="1">
      <alignment horizontal="center"/>
    </xf>
    <xf numFmtId="0" fontId="0" fillId="0" borderId="0" xfId="0" applyAlignment="1">
      <alignment horizontal="center"/>
    </xf>
    <xf numFmtId="0" fontId="0" fillId="0" borderId="33" xfId="0" applyBorder="1" applyAlignment="1">
      <alignment horizontal="center" wrapText="1"/>
    </xf>
    <xf numFmtId="0" fontId="0" fillId="16" borderId="76" xfId="0" applyFill="1" applyBorder="1" applyAlignment="1">
      <alignment horizontal="center" wrapText="1"/>
    </xf>
    <xf numFmtId="0" fontId="0" fillId="16" borderId="78" xfId="0" applyFill="1" applyBorder="1" applyAlignment="1">
      <alignment horizontal="center" wrapText="1"/>
    </xf>
    <xf numFmtId="0" fontId="0" fillId="16" borderId="77" xfId="0" applyFill="1" applyBorder="1" applyAlignment="1">
      <alignment horizontal="center" wrapText="1"/>
    </xf>
    <xf numFmtId="0" fontId="0" fillId="15" borderId="79" xfId="0" applyFill="1" applyBorder="1" applyAlignment="1">
      <alignment horizontal="left" wrapText="1"/>
    </xf>
    <xf numFmtId="0" fontId="0" fillId="15" borderId="69" xfId="0" applyFill="1" applyBorder="1" applyAlignment="1">
      <alignment horizontal="left" wrapText="1"/>
    </xf>
    <xf numFmtId="0" fontId="0" fillId="15" borderId="80" xfId="0" applyFill="1" applyBorder="1" applyAlignment="1">
      <alignment horizontal="left" wrapText="1"/>
    </xf>
    <xf numFmtId="0" fontId="0" fillId="15" borderId="33" xfId="0" applyFill="1" applyBorder="1" applyAlignment="1">
      <alignment horizontal="left"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5"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 fillId="0" borderId="33" xfId="0" applyFont="1" applyBorder="1" applyAlignment="1">
      <alignment horizontal="justify" vertical="center" wrapText="1"/>
    </xf>
    <xf numFmtId="0" fontId="0" fillId="0" borderId="76" xfId="0" applyBorder="1" applyAlignment="1">
      <alignment horizontal="center"/>
    </xf>
    <xf numFmtId="0" fontId="0" fillId="0" borderId="78" xfId="0" applyBorder="1" applyAlignment="1">
      <alignment horizontal="center"/>
    </xf>
    <xf numFmtId="0" fontId="0" fillId="0" borderId="77" xfId="0" applyBorder="1" applyAlignment="1">
      <alignment horizontal="center"/>
    </xf>
    <xf numFmtId="0" fontId="61" fillId="0" borderId="33" xfId="0" applyFont="1" applyBorder="1" applyAlignment="1">
      <alignment horizontal="center" vertical="center" wrapText="1"/>
    </xf>
    <xf numFmtId="0" fontId="61" fillId="0" borderId="16" xfId="0" applyFont="1" applyBorder="1" applyAlignment="1">
      <alignment horizontal="justify" vertical="center" wrapText="1"/>
    </xf>
    <xf numFmtId="0" fontId="61" fillId="0" borderId="17" xfId="0" applyFont="1" applyBorder="1" applyAlignment="1">
      <alignment horizontal="justify" vertical="center" wrapText="1"/>
    </xf>
    <xf numFmtId="0" fontId="61" fillId="0" borderId="35" xfId="0" applyFont="1" applyBorder="1" applyAlignment="1">
      <alignment horizontal="justify" vertical="center" wrapText="1"/>
    </xf>
    <xf numFmtId="0" fontId="61" fillId="0" borderId="47" xfId="0" applyFont="1" applyBorder="1" applyAlignment="1">
      <alignment horizontal="justify" vertical="center" wrapText="1"/>
    </xf>
    <xf numFmtId="0" fontId="61" fillId="0" borderId="35" xfId="0" applyFont="1" applyBorder="1" applyAlignment="1">
      <alignment vertical="center" wrapText="1"/>
    </xf>
    <xf numFmtId="0" fontId="61" fillId="0" borderId="47" xfId="0" applyFont="1" applyBorder="1" applyAlignment="1">
      <alignment vertical="center" wrapText="1"/>
    </xf>
    <xf numFmtId="0" fontId="61" fillId="0" borderId="82" xfId="0" applyFont="1" applyBorder="1" applyAlignment="1">
      <alignment horizontal="justify" vertical="center" wrapText="1"/>
    </xf>
    <xf numFmtId="0" fontId="61" fillId="0" borderId="83" xfId="0" applyFont="1" applyBorder="1" applyAlignment="1">
      <alignment horizontal="justify" vertical="center" wrapText="1"/>
    </xf>
    <xf numFmtId="0" fontId="61" fillId="0" borderId="81" xfId="0" applyFont="1" applyBorder="1" applyAlignment="1">
      <alignment horizontal="justify" vertical="center" wrapText="1"/>
    </xf>
    <xf numFmtId="0" fontId="61" fillId="0" borderId="35"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12" xfId="0" applyFont="1" applyBorder="1" applyAlignment="1">
      <alignment horizontal="justify" vertical="center" wrapText="1"/>
    </xf>
    <xf numFmtId="0" fontId="61" fillId="0" borderId="19" xfId="0" applyFont="1" applyBorder="1" applyAlignment="1">
      <alignment horizontal="justify" vertical="center" wrapText="1"/>
    </xf>
    <xf numFmtId="0" fontId="61" fillId="0" borderId="13" xfId="0" applyFont="1" applyBorder="1" applyAlignment="1">
      <alignment horizontal="justify" vertical="center" wrapText="1"/>
    </xf>
    <xf numFmtId="0" fontId="61" fillId="0" borderId="14" xfId="0" applyFont="1" applyBorder="1" applyAlignment="1">
      <alignment horizontal="justify" vertical="center" wrapText="1"/>
    </xf>
    <xf numFmtId="0" fontId="61" fillId="0" borderId="0"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18" xfId="0" applyFont="1" applyBorder="1" applyAlignment="1">
      <alignment horizontal="justify" vertical="center" wrapText="1"/>
    </xf>
    <xf numFmtId="0" fontId="62" fillId="0" borderId="82"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81" xfId="0" applyFont="1" applyBorder="1" applyAlignment="1">
      <alignment horizontal="center"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2</xdr:row>
      <xdr:rowOff>19165</xdr:rowOff>
    </xdr:from>
    <xdr:to>
      <xdr:col>18</xdr:col>
      <xdr:colOff>400050</xdr:colOff>
      <xdr:row>7</xdr:row>
      <xdr:rowOff>438150</xdr:rowOff>
    </xdr:to>
    <xdr:pic>
      <xdr:nvPicPr>
        <xdr:cNvPr id="2" name="Imagen 1">
          <a:extLst>
            <a:ext uri="{FF2B5EF4-FFF2-40B4-BE49-F238E27FC236}">
              <a16:creationId xmlns:a16="http://schemas.microsoft.com/office/drawing/2014/main" id="{8DB431C2-4271-49EC-AA1B-5C9E9C13B601}"/>
            </a:ext>
          </a:extLst>
        </xdr:cNvPr>
        <xdr:cNvPicPr>
          <a:picLocks noChangeAspect="1"/>
        </xdr:cNvPicPr>
      </xdr:nvPicPr>
      <xdr:blipFill rotWithShape="1">
        <a:blip xmlns:r="http://schemas.openxmlformats.org/officeDocument/2006/relationships" r:embed="rId1"/>
        <a:srcRect l="32068" t="29431" r="13240" b="11708"/>
        <a:stretch/>
      </xdr:blipFill>
      <xdr:spPr>
        <a:xfrm>
          <a:off x="14135100" y="409690"/>
          <a:ext cx="6343650" cy="383846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2" zoomScale="110" zoomScaleNormal="110" workbookViewId="0">
      <selection activeCell="E35" sqref="E35:F35"/>
    </sheetView>
  </sheetViews>
  <sheetFormatPr baseColWidth="10" defaultRowHeight="15" x14ac:dyDescent="0.25"/>
  <cols>
    <col min="1" max="1" width="2.85546875" style="99" customWidth="1"/>
    <col min="2" max="3" width="24.7109375" style="99" customWidth="1"/>
    <col min="4" max="4" width="16" style="99" customWidth="1"/>
    <col min="5" max="5" width="24.7109375" style="99" customWidth="1"/>
    <col min="6" max="6" width="27.7109375" style="99" customWidth="1"/>
    <col min="7" max="8" width="24.7109375" style="99" customWidth="1"/>
    <col min="9" max="16384" width="11.42578125" style="99"/>
  </cols>
  <sheetData>
    <row r="1" spans="2:8" ht="15.75" thickBot="1" x14ac:dyDescent="0.3"/>
    <row r="2" spans="2:8" ht="18" x14ac:dyDescent="0.25">
      <c r="B2" s="166" t="s">
        <v>166</v>
      </c>
      <c r="C2" s="167"/>
      <c r="D2" s="167"/>
      <c r="E2" s="167"/>
      <c r="F2" s="167"/>
      <c r="G2" s="167"/>
      <c r="H2" s="168"/>
    </row>
    <row r="3" spans="2:8" x14ac:dyDescent="0.25">
      <c r="B3" s="100"/>
      <c r="C3" s="101"/>
      <c r="D3" s="101"/>
      <c r="E3" s="101"/>
      <c r="F3" s="101"/>
      <c r="G3" s="101"/>
      <c r="H3" s="102"/>
    </row>
    <row r="4" spans="2:8" ht="63" customHeight="1" x14ac:dyDescent="0.25">
      <c r="B4" s="169" t="s">
        <v>209</v>
      </c>
      <c r="C4" s="170"/>
      <c r="D4" s="170"/>
      <c r="E4" s="170"/>
      <c r="F4" s="170"/>
      <c r="G4" s="170"/>
      <c r="H4" s="171"/>
    </row>
    <row r="5" spans="2:8" ht="63" customHeight="1" x14ac:dyDescent="0.25">
      <c r="B5" s="172"/>
      <c r="C5" s="173"/>
      <c r="D5" s="173"/>
      <c r="E5" s="173"/>
      <c r="F5" s="173"/>
      <c r="G5" s="173"/>
      <c r="H5" s="174"/>
    </row>
    <row r="6" spans="2:8" ht="16.5" x14ac:dyDescent="0.25">
      <c r="B6" s="175" t="s">
        <v>164</v>
      </c>
      <c r="C6" s="176"/>
      <c r="D6" s="176"/>
      <c r="E6" s="176"/>
      <c r="F6" s="176"/>
      <c r="G6" s="176"/>
      <c r="H6" s="177"/>
    </row>
    <row r="7" spans="2:8" ht="95.25" customHeight="1" x14ac:dyDescent="0.25">
      <c r="B7" s="185" t="s">
        <v>169</v>
      </c>
      <c r="C7" s="186"/>
      <c r="D7" s="186"/>
      <c r="E7" s="186"/>
      <c r="F7" s="186"/>
      <c r="G7" s="186"/>
      <c r="H7" s="187"/>
    </row>
    <row r="8" spans="2:8" ht="16.5" x14ac:dyDescent="0.25">
      <c r="B8" s="137"/>
      <c r="C8" s="138"/>
      <c r="D8" s="138"/>
      <c r="E8" s="138"/>
      <c r="F8" s="138"/>
      <c r="G8" s="138"/>
      <c r="H8" s="139"/>
    </row>
    <row r="9" spans="2:8" ht="16.5" customHeight="1" x14ac:dyDescent="0.25">
      <c r="B9" s="178" t="s">
        <v>202</v>
      </c>
      <c r="C9" s="179"/>
      <c r="D9" s="179"/>
      <c r="E9" s="179"/>
      <c r="F9" s="179"/>
      <c r="G9" s="179"/>
      <c r="H9" s="180"/>
    </row>
    <row r="10" spans="2:8" ht="44.25" customHeight="1" x14ac:dyDescent="0.25">
      <c r="B10" s="178"/>
      <c r="C10" s="179"/>
      <c r="D10" s="179"/>
      <c r="E10" s="179"/>
      <c r="F10" s="179"/>
      <c r="G10" s="179"/>
      <c r="H10" s="180"/>
    </row>
    <row r="11" spans="2:8" ht="15.75" thickBot="1" x14ac:dyDescent="0.3">
      <c r="B11" s="125"/>
      <c r="C11" s="128"/>
      <c r="D11" s="133"/>
      <c r="E11" s="134"/>
      <c r="F11" s="134"/>
      <c r="G11" s="135"/>
      <c r="H11" s="136"/>
    </row>
    <row r="12" spans="2:8" ht="15.75" thickTop="1" x14ac:dyDescent="0.25">
      <c r="B12" s="125"/>
      <c r="C12" s="181" t="s">
        <v>165</v>
      </c>
      <c r="D12" s="182"/>
      <c r="E12" s="183" t="s">
        <v>203</v>
      </c>
      <c r="F12" s="184"/>
      <c r="G12" s="128"/>
      <c r="H12" s="129"/>
    </row>
    <row r="13" spans="2:8" ht="35.25" customHeight="1" x14ac:dyDescent="0.25">
      <c r="B13" s="125"/>
      <c r="C13" s="188" t="s">
        <v>196</v>
      </c>
      <c r="D13" s="189"/>
      <c r="E13" s="190" t="s">
        <v>201</v>
      </c>
      <c r="F13" s="191"/>
      <c r="G13" s="128"/>
      <c r="H13" s="129"/>
    </row>
    <row r="14" spans="2:8" ht="17.25" customHeight="1" x14ac:dyDescent="0.25">
      <c r="B14" s="125"/>
      <c r="C14" s="188" t="s">
        <v>197</v>
      </c>
      <c r="D14" s="189"/>
      <c r="E14" s="190" t="s">
        <v>199</v>
      </c>
      <c r="F14" s="191"/>
      <c r="G14" s="128"/>
      <c r="H14" s="129"/>
    </row>
    <row r="15" spans="2:8" ht="19.5" customHeight="1" x14ac:dyDescent="0.25">
      <c r="B15" s="125"/>
      <c r="C15" s="188" t="s">
        <v>198</v>
      </c>
      <c r="D15" s="189"/>
      <c r="E15" s="190" t="s">
        <v>200</v>
      </c>
      <c r="F15" s="191"/>
      <c r="G15" s="128"/>
      <c r="H15" s="129"/>
    </row>
    <row r="16" spans="2:8" ht="69.75" customHeight="1" x14ac:dyDescent="0.25">
      <c r="B16" s="125"/>
      <c r="C16" s="188" t="s">
        <v>167</v>
      </c>
      <c r="D16" s="189"/>
      <c r="E16" s="190" t="s">
        <v>168</v>
      </c>
      <c r="F16" s="191"/>
      <c r="G16" s="128"/>
      <c r="H16" s="129"/>
    </row>
    <row r="17" spans="2:8" ht="34.5" customHeight="1" x14ac:dyDescent="0.25">
      <c r="B17" s="125"/>
      <c r="C17" s="192" t="s">
        <v>2</v>
      </c>
      <c r="D17" s="193"/>
      <c r="E17" s="194" t="s">
        <v>210</v>
      </c>
      <c r="F17" s="195"/>
      <c r="G17" s="128"/>
      <c r="H17" s="129"/>
    </row>
    <row r="18" spans="2:8" ht="27.75" customHeight="1" x14ac:dyDescent="0.25">
      <c r="B18" s="125"/>
      <c r="C18" s="192" t="s">
        <v>3</v>
      </c>
      <c r="D18" s="193"/>
      <c r="E18" s="194" t="s">
        <v>211</v>
      </c>
      <c r="F18" s="195"/>
      <c r="G18" s="128"/>
      <c r="H18" s="129"/>
    </row>
    <row r="19" spans="2:8" ht="28.5" customHeight="1" x14ac:dyDescent="0.25">
      <c r="B19" s="125"/>
      <c r="C19" s="192" t="s">
        <v>42</v>
      </c>
      <c r="D19" s="193"/>
      <c r="E19" s="194" t="s">
        <v>212</v>
      </c>
      <c r="F19" s="195"/>
      <c r="G19" s="128"/>
      <c r="H19" s="129"/>
    </row>
    <row r="20" spans="2:8" ht="72.75" customHeight="1" x14ac:dyDescent="0.25">
      <c r="B20" s="125"/>
      <c r="C20" s="192" t="s">
        <v>1</v>
      </c>
      <c r="D20" s="193"/>
      <c r="E20" s="194" t="s">
        <v>213</v>
      </c>
      <c r="F20" s="195"/>
      <c r="G20" s="128"/>
      <c r="H20" s="129"/>
    </row>
    <row r="21" spans="2:8" ht="64.5" customHeight="1" x14ac:dyDescent="0.25">
      <c r="B21" s="125"/>
      <c r="C21" s="192" t="s">
        <v>50</v>
      </c>
      <c r="D21" s="193"/>
      <c r="E21" s="194" t="s">
        <v>171</v>
      </c>
      <c r="F21" s="195"/>
      <c r="G21" s="128"/>
      <c r="H21" s="129"/>
    </row>
    <row r="22" spans="2:8" ht="71.25" customHeight="1" x14ac:dyDescent="0.25">
      <c r="B22" s="125"/>
      <c r="C22" s="192" t="s">
        <v>170</v>
      </c>
      <c r="D22" s="193"/>
      <c r="E22" s="194" t="s">
        <v>172</v>
      </c>
      <c r="F22" s="195"/>
      <c r="G22" s="128"/>
      <c r="H22" s="129"/>
    </row>
    <row r="23" spans="2:8" ht="55.5" customHeight="1" x14ac:dyDescent="0.25">
      <c r="B23" s="125"/>
      <c r="C23" s="199" t="s">
        <v>173</v>
      </c>
      <c r="D23" s="200"/>
      <c r="E23" s="194" t="s">
        <v>174</v>
      </c>
      <c r="F23" s="195"/>
      <c r="G23" s="128"/>
      <c r="H23" s="129"/>
    </row>
    <row r="24" spans="2:8" ht="42" customHeight="1" x14ac:dyDescent="0.25">
      <c r="B24" s="125"/>
      <c r="C24" s="199" t="s">
        <v>48</v>
      </c>
      <c r="D24" s="200"/>
      <c r="E24" s="194" t="s">
        <v>175</v>
      </c>
      <c r="F24" s="195"/>
      <c r="G24" s="128"/>
      <c r="H24" s="129"/>
    </row>
    <row r="25" spans="2:8" ht="59.25" customHeight="1" x14ac:dyDescent="0.25">
      <c r="B25" s="125"/>
      <c r="C25" s="199" t="s">
        <v>163</v>
      </c>
      <c r="D25" s="200"/>
      <c r="E25" s="194" t="s">
        <v>176</v>
      </c>
      <c r="F25" s="195"/>
      <c r="G25" s="128"/>
      <c r="H25" s="129"/>
    </row>
    <row r="26" spans="2:8" ht="23.25" customHeight="1" x14ac:dyDescent="0.25">
      <c r="B26" s="125"/>
      <c r="C26" s="199" t="s">
        <v>12</v>
      </c>
      <c r="D26" s="200"/>
      <c r="E26" s="194" t="s">
        <v>177</v>
      </c>
      <c r="F26" s="195"/>
      <c r="G26" s="128"/>
      <c r="H26" s="129"/>
    </row>
    <row r="27" spans="2:8" ht="30.75" customHeight="1" x14ac:dyDescent="0.25">
      <c r="B27" s="125"/>
      <c r="C27" s="199" t="s">
        <v>181</v>
      </c>
      <c r="D27" s="200"/>
      <c r="E27" s="194" t="s">
        <v>178</v>
      </c>
      <c r="F27" s="195"/>
      <c r="G27" s="128"/>
      <c r="H27" s="129"/>
    </row>
    <row r="28" spans="2:8" ht="35.25" customHeight="1" x14ac:dyDescent="0.25">
      <c r="B28" s="125"/>
      <c r="C28" s="199" t="s">
        <v>182</v>
      </c>
      <c r="D28" s="200"/>
      <c r="E28" s="194" t="s">
        <v>179</v>
      </c>
      <c r="F28" s="195"/>
      <c r="G28" s="128"/>
      <c r="H28" s="129"/>
    </row>
    <row r="29" spans="2:8" ht="33" customHeight="1" x14ac:dyDescent="0.25">
      <c r="B29" s="125"/>
      <c r="C29" s="199" t="s">
        <v>182</v>
      </c>
      <c r="D29" s="200"/>
      <c r="E29" s="194" t="s">
        <v>179</v>
      </c>
      <c r="F29" s="195"/>
      <c r="G29" s="128"/>
      <c r="H29" s="129"/>
    </row>
    <row r="30" spans="2:8" ht="30" customHeight="1" x14ac:dyDescent="0.25">
      <c r="B30" s="125"/>
      <c r="C30" s="199" t="s">
        <v>183</v>
      </c>
      <c r="D30" s="200"/>
      <c r="E30" s="194" t="s">
        <v>180</v>
      </c>
      <c r="F30" s="195"/>
      <c r="G30" s="128"/>
      <c r="H30" s="129"/>
    </row>
    <row r="31" spans="2:8" ht="35.25" customHeight="1" x14ac:dyDescent="0.25">
      <c r="B31" s="125"/>
      <c r="C31" s="199" t="s">
        <v>184</v>
      </c>
      <c r="D31" s="200"/>
      <c r="E31" s="194" t="s">
        <v>185</v>
      </c>
      <c r="F31" s="195"/>
      <c r="G31" s="128"/>
      <c r="H31" s="129"/>
    </row>
    <row r="32" spans="2:8" ht="31.5" customHeight="1" x14ac:dyDescent="0.25">
      <c r="B32" s="125"/>
      <c r="C32" s="199" t="s">
        <v>186</v>
      </c>
      <c r="D32" s="200"/>
      <c r="E32" s="194" t="s">
        <v>187</v>
      </c>
      <c r="F32" s="195"/>
      <c r="G32" s="128"/>
      <c r="H32" s="129"/>
    </row>
    <row r="33" spans="2:8" ht="35.25" customHeight="1" x14ac:dyDescent="0.25">
      <c r="B33" s="125"/>
      <c r="C33" s="199" t="s">
        <v>188</v>
      </c>
      <c r="D33" s="200"/>
      <c r="E33" s="194" t="s">
        <v>189</v>
      </c>
      <c r="F33" s="195"/>
      <c r="G33" s="128"/>
      <c r="H33" s="129"/>
    </row>
    <row r="34" spans="2:8" ht="59.25" customHeight="1" x14ac:dyDescent="0.25">
      <c r="B34" s="125"/>
      <c r="C34" s="199" t="s">
        <v>190</v>
      </c>
      <c r="D34" s="200"/>
      <c r="E34" s="194" t="s">
        <v>191</v>
      </c>
      <c r="F34" s="195"/>
      <c r="G34" s="128"/>
      <c r="H34" s="129"/>
    </row>
    <row r="35" spans="2:8" ht="29.25" customHeight="1" x14ac:dyDescent="0.25">
      <c r="B35" s="125"/>
      <c r="C35" s="199" t="s">
        <v>29</v>
      </c>
      <c r="D35" s="200"/>
      <c r="E35" s="194" t="s">
        <v>192</v>
      </c>
      <c r="F35" s="195"/>
      <c r="G35" s="128"/>
      <c r="H35" s="129"/>
    </row>
    <row r="36" spans="2:8" ht="82.5" customHeight="1" x14ac:dyDescent="0.25">
      <c r="B36" s="125"/>
      <c r="C36" s="199" t="s">
        <v>194</v>
      </c>
      <c r="D36" s="200"/>
      <c r="E36" s="194" t="s">
        <v>193</v>
      </c>
      <c r="F36" s="195"/>
      <c r="G36" s="128"/>
      <c r="H36" s="129"/>
    </row>
    <row r="37" spans="2:8" ht="46.5" customHeight="1" x14ac:dyDescent="0.25">
      <c r="B37" s="125"/>
      <c r="C37" s="199" t="s">
        <v>39</v>
      </c>
      <c r="D37" s="200"/>
      <c r="E37" s="194" t="s">
        <v>195</v>
      </c>
      <c r="F37" s="195"/>
      <c r="G37" s="128"/>
      <c r="H37" s="129"/>
    </row>
    <row r="38" spans="2:8" ht="6.75" customHeight="1" thickBot="1" x14ac:dyDescent="0.3">
      <c r="B38" s="125"/>
      <c r="C38" s="201"/>
      <c r="D38" s="202"/>
      <c r="E38" s="203"/>
      <c r="F38" s="204"/>
      <c r="G38" s="128"/>
      <c r="H38" s="129"/>
    </row>
    <row r="39" spans="2:8" ht="15.75" thickTop="1" x14ac:dyDescent="0.25">
      <c r="B39" s="125"/>
      <c r="C39" s="126"/>
      <c r="D39" s="126"/>
      <c r="E39" s="127"/>
      <c r="F39" s="127"/>
      <c r="G39" s="128"/>
      <c r="H39" s="129"/>
    </row>
    <row r="40" spans="2:8" ht="21" customHeight="1" x14ac:dyDescent="0.25">
      <c r="B40" s="196" t="s">
        <v>204</v>
      </c>
      <c r="C40" s="197"/>
      <c r="D40" s="197"/>
      <c r="E40" s="197"/>
      <c r="F40" s="197"/>
      <c r="G40" s="197"/>
      <c r="H40" s="198"/>
    </row>
    <row r="41" spans="2:8" ht="20.25" customHeight="1" x14ac:dyDescent="0.25">
      <c r="B41" s="196" t="s">
        <v>205</v>
      </c>
      <c r="C41" s="197"/>
      <c r="D41" s="197"/>
      <c r="E41" s="197"/>
      <c r="F41" s="197"/>
      <c r="G41" s="197"/>
      <c r="H41" s="198"/>
    </row>
    <row r="42" spans="2:8" ht="20.25" customHeight="1" x14ac:dyDescent="0.25">
      <c r="B42" s="196" t="s">
        <v>206</v>
      </c>
      <c r="C42" s="197"/>
      <c r="D42" s="197"/>
      <c r="E42" s="197"/>
      <c r="F42" s="197"/>
      <c r="G42" s="197"/>
      <c r="H42" s="198"/>
    </row>
    <row r="43" spans="2:8" ht="20.25" customHeight="1" x14ac:dyDescent="0.25">
      <c r="B43" s="196" t="s">
        <v>207</v>
      </c>
      <c r="C43" s="197"/>
      <c r="D43" s="197"/>
      <c r="E43" s="197"/>
      <c r="F43" s="197"/>
      <c r="G43" s="197"/>
      <c r="H43" s="198"/>
    </row>
    <row r="44" spans="2:8" x14ac:dyDescent="0.25">
      <c r="B44" s="196" t="s">
        <v>208</v>
      </c>
      <c r="C44" s="197"/>
      <c r="D44" s="197"/>
      <c r="E44" s="197"/>
      <c r="F44" s="197"/>
      <c r="G44" s="197"/>
      <c r="H44" s="198"/>
    </row>
    <row r="45" spans="2:8" ht="15.75" thickBot="1" x14ac:dyDescent="0.3">
      <c r="B45" s="130"/>
      <c r="C45" s="131"/>
      <c r="D45" s="131"/>
      <c r="E45" s="131"/>
      <c r="F45" s="131"/>
      <c r="G45" s="131"/>
      <c r="H45" s="13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AC5-0EDB-4934-98B5-00AAF116B35A}">
  <dimension ref="B2:J28"/>
  <sheetViews>
    <sheetView topLeftCell="A3" workbookViewId="0">
      <selection activeCell="B3" sqref="B3"/>
    </sheetView>
  </sheetViews>
  <sheetFormatPr baseColWidth="10" defaultRowHeight="15" x14ac:dyDescent="0.25"/>
  <cols>
    <col min="2" max="2" width="29.42578125" customWidth="1"/>
    <col min="3" max="3" width="40" customWidth="1"/>
    <col min="4" max="4" width="33.28515625" customWidth="1"/>
    <col min="6" max="6" width="11.42578125" style="142"/>
    <col min="8" max="8" width="38.42578125" customWidth="1"/>
  </cols>
  <sheetData>
    <row r="2" spans="2:10" ht="17.25" customHeight="1" x14ac:dyDescent="0.25">
      <c r="B2" s="427" t="s">
        <v>279</v>
      </c>
      <c r="C2" s="428"/>
      <c r="D2" s="429"/>
      <c r="F2" s="430" t="s">
        <v>310</v>
      </c>
      <c r="G2" s="430" t="s">
        <v>311</v>
      </c>
      <c r="H2" s="430"/>
      <c r="I2" s="430" t="s">
        <v>312</v>
      </c>
      <c r="J2" s="430"/>
    </row>
    <row r="3" spans="2:10" ht="33" customHeight="1" x14ac:dyDescent="0.25">
      <c r="B3" s="147" t="s">
        <v>280</v>
      </c>
      <c r="C3" s="147" t="s">
        <v>281</v>
      </c>
      <c r="D3" s="147" t="s">
        <v>278</v>
      </c>
      <c r="F3" s="430"/>
      <c r="G3" s="430"/>
      <c r="H3" s="430"/>
      <c r="I3" s="153" t="s">
        <v>314</v>
      </c>
      <c r="J3" s="153" t="s">
        <v>315</v>
      </c>
    </row>
    <row r="4" spans="2:10" ht="50.25" customHeight="1" thickBot="1" x14ac:dyDescent="0.3">
      <c r="B4" s="426" t="s">
        <v>282</v>
      </c>
      <c r="C4" s="426" t="s">
        <v>283</v>
      </c>
      <c r="D4" s="148" t="s">
        <v>284</v>
      </c>
      <c r="F4" s="152">
        <v>1</v>
      </c>
      <c r="G4" s="431" t="s">
        <v>313</v>
      </c>
      <c r="H4" s="432"/>
      <c r="I4" s="150">
        <v>1</v>
      </c>
      <c r="J4" s="150"/>
    </row>
    <row r="5" spans="2:10" ht="49.5" customHeight="1" thickBot="1" x14ac:dyDescent="0.3">
      <c r="B5" s="426"/>
      <c r="C5" s="426"/>
      <c r="D5" s="148" t="s">
        <v>285</v>
      </c>
      <c r="F5" s="152">
        <v>2</v>
      </c>
      <c r="G5" s="433" t="s">
        <v>316</v>
      </c>
      <c r="H5" s="434"/>
      <c r="I5" s="150"/>
      <c r="J5" s="150"/>
    </row>
    <row r="6" spans="2:10" ht="54" customHeight="1" thickBot="1" x14ac:dyDescent="0.3">
      <c r="B6" s="426" t="s">
        <v>286</v>
      </c>
      <c r="C6" s="148" t="s">
        <v>287</v>
      </c>
      <c r="D6" s="148" t="s">
        <v>285</v>
      </c>
      <c r="F6" s="152">
        <v>3</v>
      </c>
      <c r="G6" s="433" t="s">
        <v>317</v>
      </c>
      <c r="H6" s="434"/>
      <c r="I6" s="150"/>
      <c r="J6" s="150"/>
    </row>
    <row r="7" spans="2:10" ht="82.5" customHeight="1" thickBot="1" x14ac:dyDescent="0.3">
      <c r="B7" s="426"/>
      <c r="C7" s="148" t="s">
        <v>288</v>
      </c>
      <c r="D7" s="148" t="s">
        <v>289</v>
      </c>
      <c r="F7" s="152">
        <v>4</v>
      </c>
      <c r="G7" s="433" t="s">
        <v>318</v>
      </c>
      <c r="H7" s="434"/>
      <c r="I7" s="150">
        <v>1</v>
      </c>
      <c r="J7" s="150"/>
    </row>
    <row r="8" spans="2:10" ht="66.75" customHeight="1" thickBot="1" x14ac:dyDescent="0.3">
      <c r="B8" s="426"/>
      <c r="C8" s="148" t="s">
        <v>290</v>
      </c>
      <c r="D8" s="148" t="s">
        <v>285</v>
      </c>
      <c r="F8" s="152">
        <v>5</v>
      </c>
      <c r="G8" s="433" t="s">
        <v>319</v>
      </c>
      <c r="H8" s="434"/>
      <c r="I8" s="150"/>
      <c r="J8" s="150"/>
    </row>
    <row r="9" spans="2:10" ht="60.75" customHeight="1" thickBot="1" x14ac:dyDescent="0.3">
      <c r="B9" s="426" t="s">
        <v>291</v>
      </c>
      <c r="C9" s="148" t="s">
        <v>292</v>
      </c>
      <c r="D9" s="148" t="s">
        <v>293</v>
      </c>
      <c r="F9" s="152">
        <v>6</v>
      </c>
      <c r="G9" s="433" t="s">
        <v>320</v>
      </c>
      <c r="H9" s="434"/>
      <c r="I9" s="150">
        <v>1</v>
      </c>
      <c r="J9" s="150"/>
    </row>
    <row r="10" spans="2:10" ht="66" customHeight="1" thickBot="1" x14ac:dyDescent="0.3">
      <c r="B10" s="426"/>
      <c r="C10" s="148" t="s">
        <v>294</v>
      </c>
      <c r="D10" s="148" t="s">
        <v>285</v>
      </c>
      <c r="F10" s="152">
        <v>7</v>
      </c>
      <c r="G10" s="433" t="s">
        <v>321</v>
      </c>
      <c r="H10" s="434"/>
      <c r="I10" s="150"/>
      <c r="J10" s="150"/>
    </row>
    <row r="11" spans="2:10" ht="115.5" customHeight="1" thickBot="1" x14ac:dyDescent="0.3">
      <c r="B11" s="426" t="s">
        <v>295</v>
      </c>
      <c r="C11" s="148" t="s">
        <v>296</v>
      </c>
      <c r="D11" s="148" t="s">
        <v>293</v>
      </c>
      <c r="F11" s="152">
        <v>8</v>
      </c>
      <c r="G11" s="433" t="s">
        <v>322</v>
      </c>
      <c r="H11" s="434"/>
      <c r="I11" s="150"/>
      <c r="J11" s="150"/>
    </row>
    <row r="12" spans="2:10" ht="49.5" customHeight="1" thickBot="1" x14ac:dyDescent="0.3">
      <c r="B12" s="426"/>
      <c r="C12" s="148" t="s">
        <v>297</v>
      </c>
      <c r="D12" s="148" t="s">
        <v>298</v>
      </c>
      <c r="F12" s="152">
        <v>9</v>
      </c>
      <c r="G12" s="433" t="s">
        <v>323</v>
      </c>
      <c r="H12" s="434"/>
      <c r="I12" s="150"/>
      <c r="J12" s="150"/>
    </row>
    <row r="13" spans="2:10" ht="66" customHeight="1" thickBot="1" x14ac:dyDescent="0.3">
      <c r="B13" s="426"/>
      <c r="C13" s="148" t="s">
        <v>299</v>
      </c>
      <c r="D13" s="148" t="s">
        <v>285</v>
      </c>
      <c r="F13" s="152">
        <v>10</v>
      </c>
      <c r="G13" s="435" t="s">
        <v>324</v>
      </c>
      <c r="H13" s="436"/>
      <c r="I13" s="150"/>
      <c r="J13" s="150"/>
    </row>
    <row r="14" spans="2:10" ht="114" customHeight="1" thickBot="1" x14ac:dyDescent="0.3">
      <c r="B14" s="426" t="s">
        <v>300</v>
      </c>
      <c r="C14" s="148" t="s">
        <v>301</v>
      </c>
      <c r="D14" s="426" t="s">
        <v>293</v>
      </c>
      <c r="F14" s="152">
        <v>11</v>
      </c>
      <c r="G14" s="433" t="s">
        <v>325</v>
      </c>
      <c r="H14" s="434"/>
      <c r="I14" s="150"/>
      <c r="J14" s="150"/>
    </row>
    <row r="15" spans="2:10" ht="51.75" customHeight="1" thickBot="1" x14ac:dyDescent="0.3">
      <c r="B15" s="426"/>
      <c r="C15" s="148" t="s">
        <v>302</v>
      </c>
      <c r="D15" s="426"/>
      <c r="F15" s="152">
        <v>12</v>
      </c>
      <c r="G15" s="433" t="s">
        <v>326</v>
      </c>
      <c r="H15" s="434"/>
      <c r="I15" s="150"/>
      <c r="J15" s="150"/>
    </row>
    <row r="16" spans="2:10" ht="57" customHeight="1" thickBot="1" x14ac:dyDescent="0.3">
      <c r="B16" s="148" t="s">
        <v>303</v>
      </c>
      <c r="C16" s="148" t="s">
        <v>304</v>
      </c>
      <c r="D16" s="148" t="s">
        <v>285</v>
      </c>
      <c r="F16" s="152">
        <v>13</v>
      </c>
      <c r="G16" s="433" t="s">
        <v>327</v>
      </c>
      <c r="H16" s="434"/>
      <c r="I16" s="150"/>
      <c r="J16" s="150"/>
    </row>
    <row r="17" spans="2:10" ht="60.75" customHeight="1" thickBot="1" x14ac:dyDescent="0.3">
      <c r="B17" s="148" t="s">
        <v>305</v>
      </c>
      <c r="C17" s="148" t="s">
        <v>306</v>
      </c>
      <c r="D17" s="148" t="s">
        <v>307</v>
      </c>
      <c r="F17" s="152">
        <v>14</v>
      </c>
      <c r="G17" s="433" t="s">
        <v>328</v>
      </c>
      <c r="H17" s="434"/>
      <c r="I17" s="150"/>
      <c r="J17" s="150"/>
    </row>
    <row r="18" spans="2:10" ht="60.75" customHeight="1" thickBot="1" x14ac:dyDescent="0.3">
      <c r="B18" s="148" t="s">
        <v>308</v>
      </c>
      <c r="C18" s="148" t="s">
        <v>309</v>
      </c>
      <c r="D18" s="148" t="s">
        <v>307</v>
      </c>
      <c r="F18" s="152">
        <v>15</v>
      </c>
      <c r="G18" s="433" t="s">
        <v>329</v>
      </c>
      <c r="H18" s="434"/>
      <c r="I18" s="150"/>
      <c r="J18" s="150"/>
    </row>
    <row r="19" spans="2:10" ht="49.5" customHeight="1" thickBot="1" x14ac:dyDescent="0.3">
      <c r="B19" s="149"/>
      <c r="C19" s="149"/>
      <c r="F19" s="152">
        <v>16</v>
      </c>
      <c r="G19" s="433" t="s">
        <v>330</v>
      </c>
      <c r="H19" s="434"/>
      <c r="I19" s="150"/>
      <c r="J19" s="150"/>
    </row>
    <row r="20" spans="2:10" ht="48.75" customHeight="1" thickBot="1" x14ac:dyDescent="0.3">
      <c r="B20" s="148"/>
      <c r="C20" s="148"/>
      <c r="F20" s="152">
        <v>17</v>
      </c>
      <c r="G20" s="433" t="s">
        <v>331</v>
      </c>
      <c r="H20" s="434"/>
      <c r="I20" s="150"/>
      <c r="J20" s="150"/>
    </row>
    <row r="21" spans="2:10" ht="51.75" customHeight="1" thickBot="1" x14ac:dyDescent="0.3">
      <c r="B21" s="148"/>
      <c r="C21" s="148"/>
      <c r="F21" s="152">
        <v>18</v>
      </c>
      <c r="G21" s="433" t="s">
        <v>332</v>
      </c>
      <c r="H21" s="434"/>
      <c r="I21" s="150">
        <v>1</v>
      </c>
      <c r="J21" s="150"/>
    </row>
    <row r="22" spans="2:10" ht="54.75" customHeight="1" thickBot="1" x14ac:dyDescent="0.3">
      <c r="B22" s="148"/>
      <c r="C22" s="148"/>
      <c r="F22" s="152">
        <v>19</v>
      </c>
      <c r="G22" s="433" t="s">
        <v>333</v>
      </c>
      <c r="H22" s="434"/>
      <c r="I22" s="150"/>
      <c r="J22" s="150"/>
    </row>
    <row r="23" spans="2:10" ht="54.75" customHeight="1" thickBot="1" x14ac:dyDescent="0.3">
      <c r="B23" s="148"/>
      <c r="C23" s="148"/>
      <c r="F23" s="440" t="s">
        <v>341</v>
      </c>
      <c r="G23" s="441"/>
      <c r="H23" s="442"/>
      <c r="I23" s="151">
        <f>SUM(I4:I22)</f>
        <v>4</v>
      </c>
      <c r="J23" s="151"/>
    </row>
    <row r="24" spans="2:10" ht="51.75" customHeight="1" x14ac:dyDescent="0.25">
      <c r="B24" s="148"/>
      <c r="C24" s="148"/>
      <c r="F24" s="443" t="s">
        <v>334</v>
      </c>
      <c r="G24" s="444"/>
      <c r="H24" s="445"/>
      <c r="I24" s="450">
        <v>10</v>
      </c>
      <c r="J24" s="437"/>
    </row>
    <row r="25" spans="2:10" ht="57.75" customHeight="1" x14ac:dyDescent="0.25">
      <c r="B25" s="148"/>
      <c r="C25" s="148"/>
      <c r="F25" s="446" t="s">
        <v>335</v>
      </c>
      <c r="G25" s="447"/>
      <c r="H25" s="448"/>
      <c r="I25" s="451"/>
      <c r="J25" s="438"/>
    </row>
    <row r="26" spans="2:10" ht="63" customHeight="1" thickBot="1" x14ac:dyDescent="0.3">
      <c r="B26" s="148"/>
      <c r="C26" s="148"/>
      <c r="F26" s="431" t="s">
        <v>336</v>
      </c>
      <c r="G26" s="449"/>
      <c r="H26" s="432"/>
      <c r="I26" s="452"/>
      <c r="J26" s="439"/>
    </row>
    <row r="27" spans="2:10" ht="33.75" thickBot="1" x14ac:dyDescent="0.3">
      <c r="F27" s="433" t="s">
        <v>337</v>
      </c>
      <c r="G27" s="434"/>
      <c r="H27" s="150" t="s">
        <v>338</v>
      </c>
      <c r="I27" s="150"/>
      <c r="J27" s="150"/>
    </row>
    <row r="28" spans="2:10" ht="33.75" thickBot="1" x14ac:dyDescent="0.3">
      <c r="F28" s="433" t="s">
        <v>339</v>
      </c>
      <c r="G28" s="434"/>
      <c r="H28" s="150" t="s">
        <v>340</v>
      </c>
      <c r="I28" s="150"/>
      <c r="J28" s="150"/>
    </row>
  </sheetData>
  <mergeCells count="38">
    <mergeCell ref="J24:J26"/>
    <mergeCell ref="F27:G27"/>
    <mergeCell ref="F28:G28"/>
    <mergeCell ref="F23:H23"/>
    <mergeCell ref="G21:H21"/>
    <mergeCell ref="G22:H22"/>
    <mergeCell ref="F24:H24"/>
    <mergeCell ref="F25:H25"/>
    <mergeCell ref="F26:H26"/>
    <mergeCell ref="I24:I26"/>
    <mergeCell ref="G19:H19"/>
    <mergeCell ref="G20:H20"/>
    <mergeCell ref="G9:H9"/>
    <mergeCell ref="G10:H10"/>
    <mergeCell ref="G11:H11"/>
    <mergeCell ref="G12:H12"/>
    <mergeCell ref="G13:H13"/>
    <mergeCell ref="G14:H14"/>
    <mergeCell ref="G15:H15"/>
    <mergeCell ref="G16:H16"/>
    <mergeCell ref="G17:H17"/>
    <mergeCell ref="G18:H18"/>
    <mergeCell ref="B14:B15"/>
    <mergeCell ref="D14:D15"/>
    <mergeCell ref="B2:D2"/>
    <mergeCell ref="I2:J2"/>
    <mergeCell ref="G4:H4"/>
    <mergeCell ref="G5:H5"/>
    <mergeCell ref="G6:H6"/>
    <mergeCell ref="G7:H7"/>
    <mergeCell ref="G8:H8"/>
    <mergeCell ref="B4:B5"/>
    <mergeCell ref="C4:C5"/>
    <mergeCell ref="B6:B8"/>
    <mergeCell ref="B9:B10"/>
    <mergeCell ref="B11:B13"/>
    <mergeCell ref="F2:F3"/>
    <mergeCell ref="G2:H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21C5-E9D8-45CE-876E-0396C7BDFC24}">
  <dimension ref="B3:G12"/>
  <sheetViews>
    <sheetView workbookViewId="0">
      <selection activeCell="D5" sqref="D5:G5"/>
    </sheetView>
  </sheetViews>
  <sheetFormatPr baseColWidth="10" defaultRowHeight="15" x14ac:dyDescent="0.25"/>
  <sheetData>
    <row r="3" spans="2:7" x14ac:dyDescent="0.25">
      <c r="B3" s="206"/>
      <c r="C3" s="206"/>
      <c r="D3" s="206"/>
      <c r="E3" s="206"/>
    </row>
    <row r="4" spans="2:7" x14ac:dyDescent="0.25">
      <c r="B4" s="164" t="s">
        <v>387</v>
      </c>
      <c r="C4" s="164" t="s">
        <v>388</v>
      </c>
      <c r="D4" s="205" t="s">
        <v>389</v>
      </c>
      <c r="E4" s="205"/>
      <c r="F4" s="205"/>
      <c r="G4" s="205"/>
    </row>
    <row r="5" spans="2:7" ht="42.75" customHeight="1" x14ac:dyDescent="0.25">
      <c r="B5" s="165" t="s">
        <v>412</v>
      </c>
      <c r="C5" s="153" t="s">
        <v>390</v>
      </c>
      <c r="D5" s="207" t="s">
        <v>413</v>
      </c>
      <c r="E5" s="207"/>
      <c r="F5" s="207"/>
      <c r="G5" s="207"/>
    </row>
    <row r="6" spans="2:7" ht="39.75" customHeight="1" x14ac:dyDescent="0.25">
      <c r="B6" s="165"/>
      <c r="C6" s="153"/>
      <c r="D6" s="207"/>
      <c r="E6" s="207"/>
      <c r="F6" s="207"/>
      <c r="G6" s="207"/>
    </row>
    <row r="7" spans="2:7" x14ac:dyDescent="0.25">
      <c r="B7" s="143"/>
      <c r="C7" s="143"/>
      <c r="D7" s="205"/>
      <c r="E7" s="205"/>
      <c r="F7" s="205"/>
      <c r="G7" s="205"/>
    </row>
    <row r="8" spans="2:7" x14ac:dyDescent="0.25">
      <c r="B8" s="143"/>
      <c r="C8" s="143"/>
      <c r="D8" s="205"/>
      <c r="E8" s="205"/>
      <c r="F8" s="205"/>
      <c r="G8" s="205"/>
    </row>
    <row r="9" spans="2:7" x14ac:dyDescent="0.25">
      <c r="B9" s="143"/>
      <c r="C9" s="143"/>
      <c r="D9" s="205"/>
      <c r="E9" s="205"/>
      <c r="F9" s="205"/>
      <c r="G9" s="205"/>
    </row>
    <row r="10" spans="2:7" x14ac:dyDescent="0.25">
      <c r="B10" s="143"/>
      <c r="C10" s="143"/>
      <c r="D10" s="205"/>
      <c r="E10" s="205"/>
      <c r="F10" s="205"/>
      <c r="G10" s="205"/>
    </row>
    <row r="11" spans="2:7" x14ac:dyDescent="0.25">
      <c r="B11" s="143"/>
      <c r="C11" s="143"/>
      <c r="D11" s="205"/>
      <c r="E11" s="205"/>
      <c r="F11" s="205"/>
      <c r="G11" s="205"/>
    </row>
    <row r="12" spans="2:7" x14ac:dyDescent="0.25">
      <c r="B12" s="143"/>
      <c r="C12" s="143"/>
      <c r="D12" s="205"/>
      <c r="E12" s="205"/>
      <c r="F12" s="205"/>
      <c r="G12" s="205"/>
    </row>
  </sheetData>
  <mergeCells count="10">
    <mergeCell ref="D9:G9"/>
    <mergeCell ref="D10:G10"/>
    <mergeCell ref="D11:G11"/>
    <mergeCell ref="D12:G12"/>
    <mergeCell ref="B3:E3"/>
    <mergeCell ref="D4:G4"/>
    <mergeCell ref="D5:G5"/>
    <mergeCell ref="D6:G6"/>
    <mergeCell ref="D7:G7"/>
    <mergeCell ref="D8: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1595-146D-4752-B0C6-8BA5F9EC3DAB}">
  <dimension ref="B1:AR34"/>
  <sheetViews>
    <sheetView topLeftCell="E7" zoomScale="90" zoomScaleNormal="90" workbookViewId="0">
      <selection activeCell="J7" sqref="J7"/>
    </sheetView>
  </sheetViews>
  <sheetFormatPr baseColWidth="10" defaultRowHeight="15" x14ac:dyDescent="0.25"/>
  <cols>
    <col min="2" max="2" width="38.42578125" customWidth="1"/>
    <col min="3" max="5" width="42.85546875" customWidth="1"/>
    <col min="6" max="6" width="16.42578125" customWidth="1"/>
    <col min="7" max="8" width="20.7109375" customWidth="1"/>
    <col min="9" max="9" width="51.5703125" customWidth="1"/>
    <col min="10" max="10" width="27.28515625" customWidth="1"/>
    <col min="11" max="11" width="15.5703125" customWidth="1"/>
  </cols>
  <sheetData>
    <row r="1" spans="2:44" x14ac:dyDescent="0.25">
      <c r="B1" s="157"/>
      <c r="C1" s="157"/>
      <c r="D1" s="157"/>
      <c r="E1" s="157"/>
      <c r="F1" s="157"/>
      <c r="G1" s="157"/>
      <c r="H1" s="157"/>
      <c r="I1" s="157"/>
      <c r="J1" s="157"/>
      <c r="K1" s="157"/>
    </row>
    <row r="2" spans="2:44" x14ac:dyDescent="0.25">
      <c r="B2" s="214" t="s">
        <v>247</v>
      </c>
      <c r="C2" s="214"/>
      <c r="D2" s="214"/>
      <c r="E2" s="214"/>
      <c r="F2" s="214"/>
      <c r="G2" s="214"/>
      <c r="H2" s="214"/>
      <c r="I2" s="214"/>
      <c r="J2" s="214"/>
      <c r="K2" s="214"/>
    </row>
    <row r="3" spans="2:44" x14ac:dyDescent="0.25">
      <c r="B3" s="158" t="s">
        <v>248</v>
      </c>
      <c r="C3" s="158" t="s">
        <v>249</v>
      </c>
      <c r="D3" s="158" t="s">
        <v>250</v>
      </c>
      <c r="E3" s="158" t="s">
        <v>251</v>
      </c>
      <c r="F3" s="211" t="s">
        <v>252</v>
      </c>
      <c r="G3" s="212"/>
      <c r="H3" s="213"/>
      <c r="I3" s="158" t="s">
        <v>272</v>
      </c>
      <c r="J3" s="211" t="s">
        <v>276</v>
      </c>
      <c r="K3" s="212"/>
    </row>
    <row r="4" spans="2:44" x14ac:dyDescent="0.25">
      <c r="B4" s="208" t="s">
        <v>234</v>
      </c>
      <c r="C4" s="209"/>
      <c r="D4" s="209"/>
      <c r="E4" s="210"/>
      <c r="F4" s="208" t="s">
        <v>273</v>
      </c>
      <c r="G4" s="209"/>
      <c r="H4" s="209"/>
      <c r="I4" s="210"/>
      <c r="J4" s="159"/>
      <c r="K4" s="159"/>
    </row>
    <row r="5" spans="2:44" x14ac:dyDescent="0.25">
      <c r="B5" s="160" t="s">
        <v>214</v>
      </c>
      <c r="C5" s="160" t="s">
        <v>215</v>
      </c>
      <c r="D5" s="160" t="s">
        <v>242</v>
      </c>
      <c r="E5" s="160" t="s">
        <v>243</v>
      </c>
      <c r="F5" s="160" t="s">
        <v>254</v>
      </c>
      <c r="G5" s="160" t="s">
        <v>255</v>
      </c>
      <c r="H5" s="160" t="s">
        <v>256</v>
      </c>
      <c r="I5" s="160" t="s">
        <v>216</v>
      </c>
      <c r="J5" s="160" t="s">
        <v>263</v>
      </c>
      <c r="K5" s="160" t="s">
        <v>274</v>
      </c>
      <c r="AO5" t="s">
        <v>257</v>
      </c>
      <c r="AR5" t="s">
        <v>217</v>
      </c>
    </row>
    <row r="6" spans="2:44" ht="165" x14ac:dyDescent="0.25">
      <c r="B6" s="154" t="s">
        <v>241</v>
      </c>
      <c r="C6" s="155" t="s">
        <v>217</v>
      </c>
      <c r="D6" s="154" t="s">
        <v>342</v>
      </c>
      <c r="E6" s="154" t="s">
        <v>343</v>
      </c>
      <c r="F6" s="156" t="s">
        <v>258</v>
      </c>
      <c r="G6" s="156" t="s">
        <v>344</v>
      </c>
      <c r="H6" s="156" t="s">
        <v>345</v>
      </c>
      <c r="I6" s="156" t="s">
        <v>346</v>
      </c>
      <c r="J6" s="154" t="s">
        <v>264</v>
      </c>
      <c r="K6" s="154">
        <v>16</v>
      </c>
      <c r="AO6" t="s">
        <v>258</v>
      </c>
      <c r="AR6" t="s">
        <v>218</v>
      </c>
    </row>
    <row r="7" spans="2:44" ht="167.25" customHeight="1" x14ac:dyDescent="0.25">
      <c r="B7" s="161" t="s">
        <v>239</v>
      </c>
      <c r="C7" s="162" t="s">
        <v>217</v>
      </c>
      <c r="D7" s="161" t="s">
        <v>360</v>
      </c>
      <c r="E7" s="161" t="s">
        <v>403</v>
      </c>
      <c r="F7" s="163" t="s">
        <v>258</v>
      </c>
      <c r="G7" s="163" t="s">
        <v>404</v>
      </c>
      <c r="H7" s="163" t="s">
        <v>354</v>
      </c>
      <c r="I7" s="163" t="s">
        <v>405</v>
      </c>
      <c r="J7" s="161" t="s">
        <v>123</v>
      </c>
      <c r="K7" s="161">
        <v>48</v>
      </c>
      <c r="AO7" t="s">
        <v>259</v>
      </c>
      <c r="AR7" t="s">
        <v>219</v>
      </c>
    </row>
    <row r="8" spans="2:44" ht="150" x14ac:dyDescent="0.25">
      <c r="B8" s="161" t="s">
        <v>241</v>
      </c>
      <c r="C8" s="162" t="s">
        <v>217</v>
      </c>
      <c r="D8" s="143" t="s">
        <v>370</v>
      </c>
      <c r="E8" s="161" t="s">
        <v>369</v>
      </c>
      <c r="F8" s="145" t="s">
        <v>258</v>
      </c>
      <c r="G8" s="163" t="s">
        <v>368</v>
      </c>
      <c r="H8" s="163" t="s">
        <v>362</v>
      </c>
      <c r="I8" s="163" t="s">
        <v>359</v>
      </c>
      <c r="J8" s="143" t="s">
        <v>269</v>
      </c>
      <c r="K8" s="143">
        <v>11</v>
      </c>
      <c r="AR8" t="s">
        <v>220</v>
      </c>
    </row>
    <row r="9" spans="2:44" ht="97.5" customHeight="1" x14ac:dyDescent="0.25">
      <c r="B9" s="161" t="s">
        <v>239</v>
      </c>
      <c r="C9" s="162" t="s">
        <v>217</v>
      </c>
      <c r="D9" s="143" t="s">
        <v>373</v>
      </c>
      <c r="E9" s="161" t="s">
        <v>372</v>
      </c>
      <c r="F9" s="145" t="s">
        <v>258</v>
      </c>
      <c r="G9" s="163" t="s">
        <v>380</v>
      </c>
      <c r="H9" s="163" t="s">
        <v>381</v>
      </c>
      <c r="I9" s="163" t="s">
        <v>371</v>
      </c>
      <c r="J9" s="143" t="s">
        <v>264</v>
      </c>
      <c r="K9" s="143">
        <v>365</v>
      </c>
      <c r="AR9" s="141" t="s">
        <v>221</v>
      </c>
    </row>
    <row r="10" spans="2:44" ht="120" x14ac:dyDescent="0.25">
      <c r="B10" s="161" t="s">
        <v>239</v>
      </c>
      <c r="C10" s="162" t="s">
        <v>217</v>
      </c>
      <c r="D10" s="161" t="s">
        <v>393</v>
      </c>
      <c r="E10" s="143" t="s">
        <v>372</v>
      </c>
      <c r="F10" s="145" t="s">
        <v>258</v>
      </c>
      <c r="G10" s="163" t="s">
        <v>391</v>
      </c>
      <c r="H10" s="163" t="s">
        <v>392</v>
      </c>
      <c r="I10" s="163" t="s">
        <v>385</v>
      </c>
      <c r="J10" s="143" t="s">
        <v>264</v>
      </c>
      <c r="K10" s="143">
        <v>4</v>
      </c>
      <c r="AO10" t="s">
        <v>264</v>
      </c>
      <c r="AR10" t="s">
        <v>222</v>
      </c>
    </row>
    <row r="11" spans="2:44" x14ac:dyDescent="0.25">
      <c r="B11" s="143"/>
      <c r="C11" s="144"/>
      <c r="D11" s="143"/>
      <c r="E11" s="143"/>
      <c r="F11" s="145"/>
      <c r="G11" s="145"/>
      <c r="H11" s="145"/>
      <c r="I11" s="145"/>
      <c r="J11" s="143"/>
      <c r="K11" s="143"/>
      <c r="AO11" t="s">
        <v>265</v>
      </c>
      <c r="AR11" t="s">
        <v>223</v>
      </c>
    </row>
    <row r="12" spans="2:44" x14ac:dyDescent="0.25">
      <c r="B12" s="143"/>
      <c r="C12" s="144"/>
      <c r="D12" s="143"/>
      <c r="E12" s="143"/>
      <c r="F12" s="145"/>
      <c r="G12" s="145"/>
      <c r="H12" s="145"/>
      <c r="I12" s="145"/>
      <c r="J12" s="143"/>
      <c r="K12" s="143"/>
      <c r="AO12" t="s">
        <v>266</v>
      </c>
      <c r="AR12" t="s">
        <v>224</v>
      </c>
    </row>
    <row r="13" spans="2:44" x14ac:dyDescent="0.25">
      <c r="B13" s="143"/>
      <c r="C13" s="144"/>
      <c r="D13" s="143"/>
      <c r="E13" s="143"/>
      <c r="F13" s="145"/>
      <c r="G13" s="145"/>
      <c r="H13" s="145"/>
      <c r="I13" s="145"/>
      <c r="J13" s="143"/>
      <c r="K13" s="143"/>
      <c r="AO13" t="s">
        <v>267</v>
      </c>
      <c r="AR13" t="s">
        <v>225</v>
      </c>
    </row>
    <row r="14" spans="2:44" x14ac:dyDescent="0.25">
      <c r="B14" s="143"/>
      <c r="C14" s="144"/>
      <c r="D14" s="143"/>
      <c r="E14" s="143"/>
      <c r="F14" s="145"/>
      <c r="G14" s="145"/>
      <c r="H14" s="145"/>
      <c r="I14" s="145"/>
      <c r="J14" s="143"/>
      <c r="K14" s="143"/>
      <c r="AO14" t="s">
        <v>268</v>
      </c>
      <c r="AR14" s="140" t="s">
        <v>226</v>
      </c>
    </row>
    <row r="15" spans="2:44" x14ac:dyDescent="0.25">
      <c r="B15" s="143"/>
      <c r="C15" s="144"/>
      <c r="D15" s="143"/>
      <c r="E15" s="143"/>
      <c r="F15" s="145"/>
      <c r="G15" s="145"/>
      <c r="H15" s="145"/>
      <c r="I15" s="145"/>
      <c r="J15" s="143"/>
      <c r="K15" s="143"/>
      <c r="AO15" t="s">
        <v>269</v>
      </c>
      <c r="AR15" t="s">
        <v>227</v>
      </c>
    </row>
    <row r="16" spans="2:44" x14ac:dyDescent="0.25">
      <c r="B16" s="143"/>
      <c r="C16" s="144"/>
      <c r="D16" s="143"/>
      <c r="E16" s="143"/>
      <c r="F16" s="145"/>
      <c r="G16" s="145"/>
      <c r="H16" s="145"/>
      <c r="I16" s="145"/>
      <c r="J16" s="143"/>
      <c r="K16" s="143"/>
      <c r="AO16" t="s">
        <v>270</v>
      </c>
      <c r="AR16" t="s">
        <v>228</v>
      </c>
    </row>
    <row r="17" spans="2:44" x14ac:dyDescent="0.25">
      <c r="B17" s="143"/>
      <c r="C17" s="144"/>
      <c r="D17" s="143"/>
      <c r="E17" s="143"/>
      <c r="F17" s="145"/>
      <c r="G17" s="145"/>
      <c r="H17" s="145"/>
      <c r="I17" s="145"/>
      <c r="J17" s="143"/>
      <c r="K17" s="143"/>
      <c r="AR17" t="s">
        <v>229</v>
      </c>
    </row>
    <row r="18" spans="2:44" x14ac:dyDescent="0.25">
      <c r="B18" s="143"/>
      <c r="C18" s="144"/>
      <c r="D18" s="143"/>
      <c r="E18" s="143"/>
      <c r="F18" s="145"/>
      <c r="G18" s="145"/>
      <c r="H18" s="145"/>
      <c r="I18" s="145"/>
      <c r="J18" s="143"/>
      <c r="K18" s="143"/>
      <c r="AR18" t="s">
        <v>230</v>
      </c>
    </row>
    <row r="19" spans="2:44" x14ac:dyDescent="0.25">
      <c r="B19" s="143"/>
      <c r="C19" s="144"/>
      <c r="D19" s="143"/>
      <c r="E19" s="143"/>
      <c r="F19" s="145"/>
      <c r="G19" s="145"/>
      <c r="H19" s="145"/>
      <c r="I19" s="145"/>
      <c r="J19" s="143"/>
      <c r="K19" s="143"/>
      <c r="AR19" s="140" t="s">
        <v>231</v>
      </c>
    </row>
    <row r="20" spans="2:44" x14ac:dyDescent="0.25">
      <c r="B20" s="143"/>
      <c r="C20" s="144"/>
      <c r="D20" s="143"/>
      <c r="E20" s="143"/>
      <c r="F20" s="145"/>
      <c r="G20" s="145"/>
      <c r="H20" s="145"/>
      <c r="I20" s="145"/>
      <c r="J20" s="143"/>
      <c r="K20" s="143"/>
      <c r="AR20" t="s">
        <v>232</v>
      </c>
    </row>
    <row r="21" spans="2:44" x14ac:dyDescent="0.25">
      <c r="B21" s="143"/>
      <c r="C21" s="144"/>
      <c r="D21" s="143"/>
      <c r="E21" s="143"/>
      <c r="F21" s="145"/>
      <c r="G21" s="145"/>
      <c r="H21" s="145"/>
      <c r="I21" s="145"/>
      <c r="J21" s="143"/>
      <c r="K21" s="143"/>
      <c r="AR21" t="s">
        <v>233</v>
      </c>
    </row>
    <row r="22" spans="2:44" x14ac:dyDescent="0.25">
      <c r="B22" s="143"/>
      <c r="C22" s="144"/>
      <c r="D22" s="143"/>
      <c r="E22" s="143"/>
      <c r="F22" s="145"/>
      <c r="G22" s="145"/>
      <c r="H22" s="145"/>
      <c r="I22" s="145"/>
      <c r="J22" s="143"/>
      <c r="K22" s="143"/>
    </row>
    <row r="23" spans="2:44" x14ac:dyDescent="0.25">
      <c r="B23" s="143"/>
      <c r="C23" s="144"/>
      <c r="D23" s="143"/>
      <c r="E23" s="143"/>
      <c r="F23" s="145"/>
      <c r="G23" s="145"/>
      <c r="H23" s="145"/>
      <c r="I23" s="145"/>
      <c r="J23" s="143"/>
      <c r="K23" s="143"/>
    </row>
    <row r="24" spans="2:44" x14ac:dyDescent="0.25">
      <c r="D24" s="143"/>
      <c r="E24" s="143"/>
      <c r="F24" s="146"/>
      <c r="G24" s="146"/>
      <c r="H24" s="146"/>
      <c r="AR24" t="s">
        <v>235</v>
      </c>
    </row>
    <row r="25" spans="2:44" x14ac:dyDescent="0.25">
      <c r="B25" t="s">
        <v>244</v>
      </c>
      <c r="AR25" t="s">
        <v>236</v>
      </c>
    </row>
    <row r="26" spans="2:44" x14ac:dyDescent="0.25">
      <c r="B26" t="s">
        <v>245</v>
      </c>
      <c r="AR26" t="s">
        <v>237</v>
      </c>
    </row>
    <row r="27" spans="2:44" x14ac:dyDescent="0.25">
      <c r="B27" t="s">
        <v>277</v>
      </c>
      <c r="AR27" t="s">
        <v>238</v>
      </c>
    </row>
    <row r="28" spans="2:44" x14ac:dyDescent="0.25">
      <c r="B28" t="s">
        <v>246</v>
      </c>
      <c r="AR28" t="s">
        <v>239</v>
      </c>
    </row>
    <row r="29" spans="2:44" x14ac:dyDescent="0.25">
      <c r="B29" t="s">
        <v>253</v>
      </c>
      <c r="AR29" t="s">
        <v>240</v>
      </c>
    </row>
    <row r="30" spans="2:44" x14ac:dyDescent="0.25">
      <c r="B30" t="s">
        <v>260</v>
      </c>
      <c r="AR30" t="s">
        <v>241</v>
      </c>
    </row>
    <row r="31" spans="2:44" x14ac:dyDescent="0.25">
      <c r="B31" t="s">
        <v>261</v>
      </c>
    </row>
    <row r="32" spans="2:44" x14ac:dyDescent="0.25">
      <c r="B32" t="s">
        <v>262</v>
      </c>
    </row>
    <row r="33" spans="2:2" x14ac:dyDescent="0.25">
      <c r="B33" t="s">
        <v>271</v>
      </c>
    </row>
    <row r="34" spans="2:2" x14ac:dyDescent="0.25">
      <c r="B34" t="s">
        <v>275</v>
      </c>
    </row>
  </sheetData>
  <mergeCells count="5">
    <mergeCell ref="B4:E4"/>
    <mergeCell ref="F3:H3"/>
    <mergeCell ref="F4:I4"/>
    <mergeCell ref="J3:K3"/>
    <mergeCell ref="B2:K2"/>
  </mergeCells>
  <dataValidations count="4">
    <dataValidation type="list" allowBlank="1" showInputMessage="1" showErrorMessage="1" sqref="B6:B23" xr:uid="{A4C6C5D0-126A-47E5-849B-E988C3957C2E}">
      <formula1>$AR$24:$AR$30</formula1>
    </dataValidation>
    <dataValidation type="list" allowBlank="1" showInputMessage="1" showErrorMessage="1" sqref="C6:C23" xr:uid="{7E1231B9-0112-4BAA-A0A0-49D6D1C24803}">
      <formula1>$AR$5:$AR$21</formula1>
    </dataValidation>
    <dataValidation type="list" allowBlank="1" showInputMessage="1" showErrorMessage="1" sqref="F6:F23" xr:uid="{4786E909-B4C2-4FB2-8DA9-C4979DE0DAC5}">
      <formula1>$AO$5:$AO$7</formula1>
    </dataValidation>
    <dataValidation type="list" allowBlank="1" showInputMessage="1" showErrorMessage="1" sqref="J6:J23" xr:uid="{D7E370F6-972F-4B79-A1B3-43820564550B}">
      <formula1>$AO$10:$AO$16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A3" zoomScale="80" zoomScaleNormal="80" workbookViewId="0">
      <selection activeCell="C5" sqref="C5:N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62" t="s">
        <v>144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4"/>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7"/>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48" t="s">
        <v>43</v>
      </c>
      <c r="B4" s="249"/>
      <c r="C4" s="255" t="s">
        <v>377</v>
      </c>
      <c r="D4" s="256"/>
      <c r="E4" s="256"/>
      <c r="F4" s="256"/>
      <c r="G4" s="256"/>
      <c r="H4" s="256"/>
      <c r="I4" s="256"/>
      <c r="J4" s="256"/>
      <c r="K4" s="256"/>
      <c r="L4" s="256"/>
      <c r="M4" s="256"/>
      <c r="N4" s="257"/>
      <c r="O4" s="261"/>
      <c r="P4" s="261"/>
      <c r="Q4" s="261"/>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48" t="s">
        <v>130</v>
      </c>
      <c r="B5" s="249"/>
      <c r="C5" s="255" t="s">
        <v>378</v>
      </c>
      <c r="D5" s="256"/>
      <c r="E5" s="256"/>
      <c r="F5" s="256"/>
      <c r="G5" s="256"/>
      <c r="H5" s="256"/>
      <c r="I5" s="256"/>
      <c r="J5" s="256"/>
      <c r="K5" s="256"/>
      <c r="L5" s="256"/>
      <c r="M5" s="256"/>
      <c r="N5" s="257"/>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48" t="s">
        <v>44</v>
      </c>
      <c r="B6" s="249"/>
      <c r="C6" s="258" t="s">
        <v>379</v>
      </c>
      <c r="D6" s="259"/>
      <c r="E6" s="259"/>
      <c r="F6" s="259"/>
      <c r="G6" s="259"/>
      <c r="H6" s="259"/>
      <c r="I6" s="259"/>
      <c r="J6" s="259"/>
      <c r="K6" s="259"/>
      <c r="L6" s="259"/>
      <c r="M6" s="259"/>
      <c r="N6" s="26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68" t="s">
        <v>139</v>
      </c>
      <c r="B7" s="269"/>
      <c r="C7" s="269"/>
      <c r="D7" s="269"/>
      <c r="E7" s="269"/>
      <c r="F7" s="269"/>
      <c r="G7" s="270"/>
      <c r="H7" s="268" t="s">
        <v>140</v>
      </c>
      <c r="I7" s="269"/>
      <c r="J7" s="269"/>
      <c r="K7" s="269"/>
      <c r="L7" s="269"/>
      <c r="M7" s="269"/>
      <c r="N7" s="270"/>
      <c r="O7" s="268" t="s">
        <v>141</v>
      </c>
      <c r="P7" s="269"/>
      <c r="Q7" s="269"/>
      <c r="R7" s="269"/>
      <c r="S7" s="269"/>
      <c r="T7" s="269"/>
      <c r="U7" s="269"/>
      <c r="V7" s="269"/>
      <c r="W7" s="270"/>
      <c r="X7" s="268" t="s">
        <v>142</v>
      </c>
      <c r="Y7" s="269"/>
      <c r="Z7" s="269"/>
      <c r="AA7" s="269"/>
      <c r="AB7" s="269"/>
      <c r="AC7" s="269"/>
      <c r="AD7" s="270"/>
      <c r="AE7" s="268" t="s">
        <v>34</v>
      </c>
      <c r="AF7" s="269"/>
      <c r="AG7" s="269"/>
      <c r="AH7" s="269"/>
      <c r="AI7" s="269"/>
      <c r="AJ7" s="270"/>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0" t="s">
        <v>0</v>
      </c>
      <c r="B8" s="246" t="s">
        <v>2</v>
      </c>
      <c r="C8" s="240" t="s">
        <v>3</v>
      </c>
      <c r="D8" s="240" t="s">
        <v>42</v>
      </c>
      <c r="E8" s="252" t="s">
        <v>1</v>
      </c>
      <c r="F8" s="247" t="s">
        <v>50</v>
      </c>
      <c r="G8" s="240" t="s">
        <v>135</v>
      </c>
      <c r="H8" s="242" t="s">
        <v>33</v>
      </c>
      <c r="I8" s="243" t="s">
        <v>5</v>
      </c>
      <c r="J8" s="247" t="s">
        <v>87</v>
      </c>
      <c r="K8" s="247" t="s">
        <v>92</v>
      </c>
      <c r="L8" s="245" t="s">
        <v>45</v>
      </c>
      <c r="M8" s="243" t="s">
        <v>5</v>
      </c>
      <c r="N8" s="240" t="s">
        <v>48</v>
      </c>
      <c r="O8" s="253" t="s">
        <v>11</v>
      </c>
      <c r="P8" s="241" t="s">
        <v>163</v>
      </c>
      <c r="Q8" s="247" t="s">
        <v>12</v>
      </c>
      <c r="R8" s="241" t="s">
        <v>8</v>
      </c>
      <c r="S8" s="241"/>
      <c r="T8" s="241"/>
      <c r="U8" s="241"/>
      <c r="V8" s="241"/>
      <c r="W8" s="241"/>
      <c r="X8" s="239" t="s">
        <v>138</v>
      </c>
      <c r="Y8" s="239" t="s">
        <v>46</v>
      </c>
      <c r="Z8" s="239" t="s">
        <v>5</v>
      </c>
      <c r="AA8" s="239" t="s">
        <v>47</v>
      </c>
      <c r="AB8" s="239" t="s">
        <v>5</v>
      </c>
      <c r="AC8" s="239" t="s">
        <v>49</v>
      </c>
      <c r="AD8" s="253" t="s">
        <v>29</v>
      </c>
      <c r="AE8" s="241" t="s">
        <v>34</v>
      </c>
      <c r="AF8" s="241" t="s">
        <v>35</v>
      </c>
      <c r="AG8" s="241" t="s">
        <v>36</v>
      </c>
      <c r="AH8" s="241" t="s">
        <v>38</v>
      </c>
      <c r="AI8" s="241" t="s">
        <v>37</v>
      </c>
      <c r="AJ8" s="241"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1"/>
      <c r="B9" s="246"/>
      <c r="C9" s="241"/>
      <c r="D9" s="241"/>
      <c r="E9" s="246"/>
      <c r="F9" s="240"/>
      <c r="G9" s="241"/>
      <c r="H9" s="240"/>
      <c r="I9" s="244"/>
      <c r="J9" s="240"/>
      <c r="K9" s="240"/>
      <c r="L9" s="244"/>
      <c r="M9" s="244"/>
      <c r="N9" s="241"/>
      <c r="O9" s="254"/>
      <c r="P9" s="241"/>
      <c r="Q9" s="240"/>
      <c r="R9" s="7" t="s">
        <v>13</v>
      </c>
      <c r="S9" s="7" t="s">
        <v>17</v>
      </c>
      <c r="T9" s="7" t="s">
        <v>28</v>
      </c>
      <c r="U9" s="7" t="s">
        <v>18</v>
      </c>
      <c r="V9" s="7" t="s">
        <v>21</v>
      </c>
      <c r="W9" s="7" t="s">
        <v>24</v>
      </c>
      <c r="X9" s="239"/>
      <c r="Y9" s="239"/>
      <c r="Z9" s="239"/>
      <c r="AA9" s="239"/>
      <c r="AB9" s="239"/>
      <c r="AC9" s="239"/>
      <c r="AD9" s="254"/>
      <c r="AE9" s="241"/>
      <c r="AF9" s="241"/>
      <c r="AG9" s="241"/>
      <c r="AH9" s="241"/>
      <c r="AI9" s="241"/>
      <c r="AJ9" s="241"/>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4">
        <v>1</v>
      </c>
      <c r="B10" s="215" t="s">
        <v>132</v>
      </c>
      <c r="C10" s="215" t="s">
        <v>344</v>
      </c>
      <c r="D10" s="215" t="s">
        <v>345</v>
      </c>
      <c r="E10" s="227" t="s">
        <v>347</v>
      </c>
      <c r="F10" s="215" t="s">
        <v>123</v>
      </c>
      <c r="G10" s="218">
        <v>16</v>
      </c>
      <c r="H10" s="221" t="str">
        <f>IF(G10&lt;=0,"",IF(G10&lt;=2,"Muy Baja",IF(G10&lt;=24,"Baja",IF(G10&lt;=500,"Media",IF(G10&lt;=5000,"Alta","Muy Alta")))))</f>
        <v>Baja</v>
      </c>
      <c r="I10" s="233">
        <f>IF(H10="","",IF(H10="Muy Baja",0.2,IF(H10="Baja",0.4,IF(H10="Media",0.6,IF(H10="Alta",0.8,IF(H10="Muy Alta",1,))))))</f>
        <v>0.4</v>
      </c>
      <c r="J10" s="236" t="s">
        <v>155</v>
      </c>
      <c r="K10" s="233"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21" t="str">
        <f ca="1">IF(OR(K10='Tabla Impacto'!$C$11,K10='Tabla Impacto'!$D$11),"Leve",IF(OR(K10='Tabla Impacto'!$C$12,K10='Tabla Impacto'!$D$12),"Menor",IF(OR(K10='Tabla Impacto'!$C$13,K10='Tabla Impacto'!$D$13),"Moderado",IF(OR(K10='Tabla Impacto'!$C$14,K10='Tabla Impacto'!$D$14),"Mayor",IF(OR(K10='Tabla Impacto'!$C$15,K10='Tabla Impacto'!$D$15),"Catastrófico","")))))</f>
        <v>Moderado</v>
      </c>
      <c r="M10" s="233">
        <f ca="1">IF(L10="","",IF(L10="Leve",0.2,IF(L10="Menor",0.4,IF(L10="Moderado",0.6,IF(L10="Mayor",0.8,IF(L10="Catastrófico",1,))))))</f>
        <v>0.6</v>
      </c>
      <c r="N10" s="23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0">
        <v>1</v>
      </c>
      <c r="P10" s="49" t="s">
        <v>348</v>
      </c>
      <c r="Q10" s="51" t="str">
        <f>IF(OR(R10="Preventivo",R10="Detectivo"),"Probabilidad",IF(R10="Correctivo","Impacto",""))</f>
        <v>Probabilidad</v>
      </c>
      <c r="R10" s="52" t="s">
        <v>14</v>
      </c>
      <c r="S10" s="52" t="s">
        <v>9</v>
      </c>
      <c r="T10" s="53" t="str">
        <f>IF(AND(R10="Preventivo",S10="Automático"),"50%",IF(AND(R10="Preventivo",S10="Manual"),"40%",IF(AND(R10="Detectivo",S10="Automático"),"40%",IF(AND(R10="Detectivo",S10="Manual"),"30%",IF(AND(R10="Correctivo",S10="Automático"),"35%",IF(AND(R10="Correctivo",S10="Manual"),"25%",""))))))</f>
        <v>40%</v>
      </c>
      <c r="U10" s="52" t="s">
        <v>19</v>
      </c>
      <c r="V10" s="52" t="s">
        <v>22</v>
      </c>
      <c r="W10" s="52" t="s">
        <v>119</v>
      </c>
      <c r="X10" s="24">
        <f>IFERROR(IF(Q10="Probabilidad",(I10-(+I10*T10)),IF(Q10="Impacto",I10,"")),"")</f>
        <v>0.24</v>
      </c>
      <c r="Y10" s="54" t="str">
        <f>IFERROR(IF(X10="","",IF(X10&lt;=0.2,"Muy Baja",IF(X10&lt;=0.4,"Baja",IF(X10&lt;=0.6,"Media",IF(X10&lt;=0.8,"Alta","Muy Alta"))))),"")</f>
        <v>Baja</v>
      </c>
      <c r="Z10" s="55">
        <f>+X10</f>
        <v>0.24</v>
      </c>
      <c r="AA10" s="54" t="str">
        <f ca="1">IFERROR(IF(AB10="","",IF(AB10&lt;=0.2,"Leve",IF(AB10&lt;=0.4,"Menor",IF(AB10&lt;=0.6,"Moderado",IF(AB10&lt;=0.8,"Mayor","Catastrófico"))))),"")</f>
        <v>Moderado</v>
      </c>
      <c r="AB10" s="55">
        <f ca="1">IFERROR(IF(Q10="Impacto",(M10-(+M10*T10)),IF(Q10="Probabilidad",M10,"")),"")</f>
        <v>0.6</v>
      </c>
      <c r="AC10" s="56"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374</v>
      </c>
      <c r="AF10" s="48" t="s">
        <v>375</v>
      </c>
      <c r="AG10" s="59" t="s">
        <v>376</v>
      </c>
      <c r="AH10" s="59"/>
      <c r="AI10" s="58"/>
      <c r="AJ10" s="48"/>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5"/>
      <c r="B11" s="216"/>
      <c r="C11" s="216"/>
      <c r="D11" s="216"/>
      <c r="E11" s="228"/>
      <c r="F11" s="216"/>
      <c r="G11" s="219"/>
      <c r="H11" s="222"/>
      <c r="I11" s="234"/>
      <c r="J11" s="237"/>
      <c r="K11" s="234">
        <f ca="1">IF(NOT(ISERROR(MATCH(J11,_xlfn.ANCHORARRAY(E22),0))),I24&amp;"Por favor no seleccionar los criterios de impacto",J11)</f>
        <v>0</v>
      </c>
      <c r="L11" s="222"/>
      <c r="M11" s="234"/>
      <c r="N11" s="231"/>
      <c r="O11" s="60">
        <v>2</v>
      </c>
      <c r="P11" s="49" t="s">
        <v>349</v>
      </c>
      <c r="Q11" s="51" t="str">
        <f>IF(OR(R11="Preventivo",R11="Detectivo"),"Probabilidad",IF(R11="Correctivo","Impacto",""))</f>
        <v>Probabilidad</v>
      </c>
      <c r="R11" s="52" t="s">
        <v>14</v>
      </c>
      <c r="S11" s="52" t="s">
        <v>9</v>
      </c>
      <c r="T11" s="53" t="str">
        <f t="shared" ref="T11:T15" si="0">IF(AND(R11="Preventivo",S11="Automático"),"50%",IF(AND(R11="Preventivo",S11="Manual"),"40%",IF(AND(R11="Detectivo",S11="Automático"),"40%",IF(AND(R11="Detectivo",S11="Manual"),"30%",IF(AND(R11="Correctivo",S11="Automático"),"35%",IF(AND(R11="Correctivo",S11="Manual"),"25%",""))))))</f>
        <v>40%</v>
      </c>
      <c r="U11" s="52" t="s">
        <v>19</v>
      </c>
      <c r="V11" s="52" t="s">
        <v>22</v>
      </c>
      <c r="W11" s="52" t="s">
        <v>119</v>
      </c>
      <c r="X11" s="24">
        <f>IFERROR(IF(AND(Q10="Probabilidad",Q11="Probabilidad"),(Z10-(+Z10*T11)),IF(Q11="Probabilidad",(I10-(+I10*T11)),IF(Q11="Impacto",Z10,""))),"")</f>
        <v>0.14399999999999999</v>
      </c>
      <c r="Y11" s="54" t="str">
        <f t="shared" ref="Y11:Y69" si="1">IFERROR(IF(X11="","",IF(X11&lt;=0.2,"Muy Baja",IF(X11&lt;=0.4,"Baja",IF(X11&lt;=0.6,"Media",IF(X11&lt;=0.8,"Alta","Muy Alta"))))),"")</f>
        <v>Muy Baja</v>
      </c>
      <c r="Z11" s="55">
        <f t="shared" ref="Z11:Z15" si="2">+X11</f>
        <v>0.14399999999999999</v>
      </c>
      <c r="AA11" s="54" t="str">
        <f t="shared" ref="AA11:AA69" ca="1" si="3">IFERROR(IF(AB11="","",IF(AB11&lt;=0.2,"Leve",IF(AB11&lt;=0.4,"Menor",IF(AB11&lt;=0.6,"Moderado",IF(AB11&lt;=0.8,"Mayor","Catastrófico"))))),"")</f>
        <v>Moderado</v>
      </c>
      <c r="AB11" s="55">
        <f ca="1">IFERROR(IF(AND(Q10="Impacto",Q11="Impacto"),(AB10-(+AB10*T11)),IF(Q11="Impacto",($M$10-(+$M$10*T11)),IF(Q11="Probabilidad",AB10,""))),"")</f>
        <v>0.6</v>
      </c>
      <c r="AC11" s="56"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5"/>
      <c r="B12" s="216"/>
      <c r="C12" s="216"/>
      <c r="D12" s="216"/>
      <c r="E12" s="228"/>
      <c r="F12" s="216"/>
      <c r="G12" s="219"/>
      <c r="H12" s="222"/>
      <c r="I12" s="234"/>
      <c r="J12" s="237"/>
      <c r="K12" s="234">
        <f ca="1">IF(NOT(ISERROR(MATCH(J12,_xlfn.ANCHORARRAY(E23),0))),I25&amp;"Por favor no seleccionar los criterios de impacto",J12)</f>
        <v>0</v>
      </c>
      <c r="L12" s="222"/>
      <c r="M12" s="234"/>
      <c r="N12" s="231"/>
      <c r="O12" s="60">
        <v>3</v>
      </c>
      <c r="P12" s="49" t="s">
        <v>350</v>
      </c>
      <c r="Q12" s="51" t="str">
        <f>IF(OR(R12="Preventivo",R12="Detectivo"),"Probabilidad",IF(R12="Correctivo","Impacto",""))</f>
        <v>Probabilidad</v>
      </c>
      <c r="R12" s="52" t="s">
        <v>15</v>
      </c>
      <c r="S12" s="52" t="s">
        <v>9</v>
      </c>
      <c r="T12" s="53" t="str">
        <f t="shared" si="0"/>
        <v>30%</v>
      </c>
      <c r="U12" s="52" t="s">
        <v>19</v>
      </c>
      <c r="V12" s="52" t="s">
        <v>22</v>
      </c>
      <c r="W12" s="52"/>
      <c r="X12" s="24">
        <f>IFERROR(IF(AND(Q11="Probabilidad",Q12="Probabilidad"),(Z11-(+Z11*T12)),IF(AND(Q11="Impacto",Q12="Probabilidad"),(Z10-(+Z10*T12)),IF(Q12="Impacto",Z11,""))),"")</f>
        <v>0.1008</v>
      </c>
      <c r="Y12" s="54" t="str">
        <f t="shared" si="1"/>
        <v>Muy Baja</v>
      </c>
      <c r="Z12" s="55">
        <f t="shared" si="2"/>
        <v>0.1008</v>
      </c>
      <c r="AA12" s="54" t="str">
        <f t="shared" ca="1" si="3"/>
        <v>Moderado</v>
      </c>
      <c r="AB12" s="55">
        <f ca="1">IFERROR(IF(AND(Q11="Impacto",Q12="Impacto"),(AB11-(+AB11*T12)),IF(AND(Q11="Probabilidad",Q12="Impacto"),(AB10-(+AB10*T12)),IF(Q12="Probabilidad",AB11,""))),"")</f>
        <v>0.6</v>
      </c>
      <c r="AC12" s="56" t="str">
        <f t="shared" ca="1"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5"/>
      <c r="B13" s="216"/>
      <c r="C13" s="216"/>
      <c r="D13" s="216"/>
      <c r="E13" s="228"/>
      <c r="F13" s="216"/>
      <c r="G13" s="219"/>
      <c r="H13" s="222"/>
      <c r="I13" s="234"/>
      <c r="J13" s="237"/>
      <c r="K13" s="234">
        <f ca="1">IF(NOT(ISERROR(MATCH(J13,_xlfn.ANCHORARRAY(E24),0))),I26&amp;"Por favor no seleccionar los criterios de impacto",J13)</f>
        <v>0</v>
      </c>
      <c r="L13" s="222"/>
      <c r="M13" s="234"/>
      <c r="N13" s="231"/>
      <c r="O13" s="60">
        <v>4</v>
      </c>
      <c r="P13" s="49" t="s">
        <v>351</v>
      </c>
      <c r="Q13" s="51" t="str">
        <f t="shared" ref="Q13:Q15" si="5">IF(OR(R13="Preventivo",R13="Detectivo"),"Probabilidad",IF(R13="Correctivo","Impacto",""))</f>
        <v>Impacto</v>
      </c>
      <c r="R13" s="52" t="s">
        <v>16</v>
      </c>
      <c r="S13" s="52" t="s">
        <v>9</v>
      </c>
      <c r="T13" s="53" t="str">
        <f t="shared" si="0"/>
        <v>25%</v>
      </c>
      <c r="U13" s="52" t="s">
        <v>19</v>
      </c>
      <c r="V13" s="52"/>
      <c r="W13" s="52"/>
      <c r="X13" s="24">
        <f t="shared" ref="X13:X15" si="6">IFERROR(IF(AND(Q12="Probabilidad",Q13="Probabilidad"),(Z12-(+Z12*T13)),IF(AND(Q12="Impacto",Q13="Probabilidad"),(Z11-(+Z11*T13)),IF(Q13="Impacto",Z12,""))),"")</f>
        <v>0.1008</v>
      </c>
      <c r="Y13" s="54" t="str">
        <f t="shared" si="1"/>
        <v>Muy Baja</v>
      </c>
      <c r="Z13" s="55">
        <f t="shared" si="2"/>
        <v>0.1008</v>
      </c>
      <c r="AA13" s="54" t="str">
        <f t="shared" ca="1" si="3"/>
        <v>Moderado</v>
      </c>
      <c r="AB13" s="55">
        <f t="shared" ref="AB13:AB15" ca="1" si="7">IFERROR(IF(AND(Q12="Impacto",Q13="Impacto"),(AB12-(+AB12*T13)),IF(AND(Q12="Probabilidad",Q13="Impacto"),(AB11-(+AB11*T13)),IF(Q13="Probabilidad",AB12,""))),"")</f>
        <v>0.44999999999999996</v>
      </c>
      <c r="AC13" s="56" t="str">
        <f ca="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5"/>
      <c r="B14" s="216"/>
      <c r="C14" s="216"/>
      <c r="D14" s="216"/>
      <c r="E14" s="228"/>
      <c r="F14" s="216"/>
      <c r="G14" s="219"/>
      <c r="H14" s="222"/>
      <c r="I14" s="234"/>
      <c r="J14" s="237"/>
      <c r="K14" s="234">
        <f ca="1">IF(NOT(ISERROR(MATCH(J14,_xlfn.ANCHORARRAY(E25),0))),I27&amp;"Por favor no seleccionar los criterios de impacto",J14)</f>
        <v>0</v>
      </c>
      <c r="L14" s="222"/>
      <c r="M14" s="234"/>
      <c r="N14" s="231"/>
      <c r="O14" s="60">
        <v>5</v>
      </c>
      <c r="P14" s="49" t="s">
        <v>352</v>
      </c>
      <c r="Q14" s="51" t="str">
        <f t="shared" si="5"/>
        <v>Probabilidad</v>
      </c>
      <c r="R14" s="52" t="s">
        <v>14</v>
      </c>
      <c r="S14" s="52" t="s">
        <v>9</v>
      </c>
      <c r="T14" s="53" t="str">
        <f t="shared" si="0"/>
        <v>40%</v>
      </c>
      <c r="U14" s="52" t="s">
        <v>19</v>
      </c>
      <c r="V14" s="52"/>
      <c r="W14" s="52"/>
      <c r="X14" s="24">
        <f t="shared" si="6"/>
        <v>6.0479999999999999E-2</v>
      </c>
      <c r="Y14" s="54" t="str">
        <f t="shared" si="1"/>
        <v>Muy Baja</v>
      </c>
      <c r="Z14" s="55">
        <f t="shared" si="2"/>
        <v>6.0479999999999999E-2</v>
      </c>
      <c r="AA14" s="54" t="str">
        <f t="shared" ca="1" si="3"/>
        <v>Moderado</v>
      </c>
      <c r="AB14" s="55">
        <f t="shared" ca="1" si="7"/>
        <v>0.44999999999999996</v>
      </c>
      <c r="AC14" s="56" t="str">
        <f t="shared" ca="1"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6"/>
      <c r="B15" s="217"/>
      <c r="C15" s="217"/>
      <c r="D15" s="217"/>
      <c r="E15" s="229"/>
      <c r="F15" s="217"/>
      <c r="G15" s="220"/>
      <c r="H15" s="223"/>
      <c r="I15" s="235"/>
      <c r="J15" s="238"/>
      <c r="K15" s="235">
        <f ca="1">IF(NOT(ISERROR(MATCH(J15,_xlfn.ANCHORARRAY(E26),0))),I28&amp;"Por favor no seleccionar los criterios de impacto",J15)</f>
        <v>0</v>
      </c>
      <c r="L15" s="223"/>
      <c r="M15" s="235"/>
      <c r="N15" s="232"/>
      <c r="O15" s="60">
        <v>6</v>
      </c>
      <c r="P15" s="49" t="s">
        <v>353</v>
      </c>
      <c r="Q15" s="51" t="str">
        <f t="shared" si="5"/>
        <v>Probabilidad</v>
      </c>
      <c r="R15" s="52" t="s">
        <v>14</v>
      </c>
      <c r="S15" s="52" t="s">
        <v>9</v>
      </c>
      <c r="T15" s="53" t="str">
        <f t="shared" si="0"/>
        <v>40%</v>
      </c>
      <c r="U15" s="52" t="s">
        <v>19</v>
      </c>
      <c r="V15" s="52"/>
      <c r="W15" s="52"/>
      <c r="X15" s="24">
        <f t="shared" si="6"/>
        <v>3.6288000000000001E-2</v>
      </c>
      <c r="Y15" s="54" t="str">
        <f t="shared" si="1"/>
        <v>Muy Baja</v>
      </c>
      <c r="Z15" s="55">
        <f t="shared" si="2"/>
        <v>3.6288000000000001E-2</v>
      </c>
      <c r="AA15" s="54" t="str">
        <f t="shared" ca="1" si="3"/>
        <v>Moderado</v>
      </c>
      <c r="AB15" s="55">
        <f t="shared" ca="1" si="7"/>
        <v>0.44999999999999996</v>
      </c>
      <c r="AC15" s="56" t="str">
        <f t="shared" ca="1" si="4"/>
        <v>Moderado</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4">
        <v>2</v>
      </c>
      <c r="B16" s="215"/>
      <c r="C16" s="215" t="s">
        <v>355</v>
      </c>
      <c r="D16" s="215" t="s">
        <v>354</v>
      </c>
      <c r="E16" s="227" t="s">
        <v>405</v>
      </c>
      <c r="F16" s="215" t="s">
        <v>123</v>
      </c>
      <c r="G16" s="218">
        <v>52</v>
      </c>
      <c r="H16" s="221" t="str">
        <f>IF(G16&lt;=0,"",IF(G16&lt;=2,"Muy Baja",IF(G16&lt;=24,"Baja",IF(G16&lt;=500,"Media",IF(G16&lt;=5000,"Alta","Muy Alta")))))</f>
        <v>Media</v>
      </c>
      <c r="I16" s="233">
        <f>IF(H16="","",IF(H16="Muy Baja",0.2,IF(H16="Baja",0.4,IF(H16="Media",0.6,IF(H16="Alta",0.8,IF(H16="Muy Alta",1,))))))</f>
        <v>0.6</v>
      </c>
      <c r="J16" s="236" t="s">
        <v>155</v>
      </c>
      <c r="K16" s="233"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21"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33">
        <f ca="1">IF(L16="","",IF(L16="Leve",0.2,IF(L16="Menor",0.4,IF(L16="Moderado",0.6,IF(L16="Mayor",0.8,IF(L16="Catastrófico",1,))))))</f>
        <v>0.6</v>
      </c>
      <c r="N16" s="23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0">
        <v>1</v>
      </c>
      <c r="P16" s="49" t="s">
        <v>407</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0.36</v>
      </c>
      <c r="Y16" s="54" t="str">
        <f>IFERROR(IF(X16="","",IF(X16&lt;=0.2,"Muy Baja",IF(X16&lt;=0.4,"Baja",IF(X16&lt;=0.6,"Media",IF(X16&lt;=0.8,"Alta","Muy Alta"))))),"")</f>
        <v>Baja</v>
      </c>
      <c r="Z16" s="55">
        <f>+X16</f>
        <v>0.36</v>
      </c>
      <c r="AA16" s="54" t="str">
        <f ca="1">IFERROR(IF(AB16="","",IF(AB16&lt;=0.2,"Leve",IF(AB16&lt;=0.4,"Menor",IF(AB16&lt;=0.6,"Moderado",IF(AB16&lt;=0.8,"Mayor","Catastrófico"))))),"")</f>
        <v>Moderado</v>
      </c>
      <c r="AB16" s="55">
        <f ca="1">IFERROR(IF(Q16="Impacto",(M16-(+M16*T16)),IF(Q16="Probabilidad",M16,"")),"")</f>
        <v>0.6</v>
      </c>
      <c r="AC16" s="5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409</v>
      </c>
      <c r="AF16" s="48" t="s">
        <v>358</v>
      </c>
      <c r="AG16" s="59" t="s">
        <v>408</v>
      </c>
      <c r="AH16" s="59"/>
      <c r="AI16" s="58"/>
      <c r="AJ16" s="4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5"/>
      <c r="B17" s="216"/>
      <c r="C17" s="216"/>
      <c r="D17" s="216"/>
      <c r="E17" s="228"/>
      <c r="F17" s="216"/>
      <c r="G17" s="219"/>
      <c r="H17" s="222"/>
      <c r="I17" s="234"/>
      <c r="J17" s="237"/>
      <c r="K17" s="234">
        <f ca="1">IF(NOT(ISERROR(MATCH(J17,_xlfn.ANCHORARRAY(E28),0))),I30&amp;"Por favor no seleccionar los criterios de impacto",J17)</f>
        <v>0</v>
      </c>
      <c r="L17" s="222"/>
      <c r="M17" s="234"/>
      <c r="N17" s="231"/>
      <c r="O17" s="60">
        <v>2</v>
      </c>
      <c r="P17" s="49" t="s">
        <v>406</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22</v>
      </c>
      <c r="W17" s="52" t="s">
        <v>119</v>
      </c>
      <c r="X17" s="24">
        <f>IFERROR(IF(AND(Q16="Probabilidad",Q17="Probabilidad"),(Z16-(+Z16*T17)),IF(Q17="Probabilidad",(I16-(+I16*T17)),IF(Q17="Impacto",Z16,""))),"")</f>
        <v>0.252</v>
      </c>
      <c r="Y17" s="54" t="str">
        <f t="shared" si="1"/>
        <v>Baja</v>
      </c>
      <c r="Z17" s="55">
        <f t="shared" ref="Z17:Z21" si="9">+X17</f>
        <v>0.252</v>
      </c>
      <c r="AA17" s="54" t="str">
        <f t="shared" ca="1" si="3"/>
        <v>Moderado</v>
      </c>
      <c r="AB17" s="55">
        <f ca="1">IFERROR(IF(AND(Q16="Impacto",Q17="Impacto"),(AB10-(+AB10*T17)),IF(Q17="Impacto",($M$16-(+$M$16*T17)),IF(Q17="Probabilidad",AB10,""))),"")</f>
        <v>0.6</v>
      </c>
      <c r="AC17" s="56"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5"/>
      <c r="B18" s="216"/>
      <c r="C18" s="216"/>
      <c r="D18" s="216"/>
      <c r="E18" s="228"/>
      <c r="F18" s="216"/>
      <c r="G18" s="219"/>
      <c r="H18" s="222"/>
      <c r="I18" s="234"/>
      <c r="J18" s="237"/>
      <c r="K18" s="234">
        <f ca="1">IF(NOT(ISERROR(MATCH(J18,_xlfn.ANCHORARRAY(E29),0))),I31&amp;"Por favor no seleccionar los criterios de impacto",J18)</f>
        <v>0</v>
      </c>
      <c r="L18" s="222"/>
      <c r="M18" s="234"/>
      <c r="N18" s="231"/>
      <c r="O18" s="60">
        <v>3</v>
      </c>
      <c r="P18" s="50" t="s">
        <v>356</v>
      </c>
      <c r="Q18" s="51" t="str">
        <f>IF(OR(R18="Preventivo",R18="Detectivo"),"Probabilidad",IF(R18="Correctivo","Impacto",""))</f>
        <v>Probabilidad</v>
      </c>
      <c r="R18" s="52" t="s">
        <v>15</v>
      </c>
      <c r="S18" s="52" t="s">
        <v>9</v>
      </c>
      <c r="T18" s="53" t="str">
        <f t="shared" si="8"/>
        <v>30%</v>
      </c>
      <c r="U18" s="52" t="s">
        <v>19</v>
      </c>
      <c r="V18" s="52" t="s">
        <v>22</v>
      </c>
      <c r="W18" s="52" t="s">
        <v>119</v>
      </c>
      <c r="X18" s="24">
        <f>IFERROR(IF(AND(Q17="Probabilidad",Q18="Probabilidad"),(Z17-(+Z17*T18)),IF(AND(Q17="Impacto",Q18="Probabilidad"),(Z16-(+Z16*T18)),IF(Q18="Impacto",Z17,""))),"")</f>
        <v>0.1764</v>
      </c>
      <c r="Y18" s="54" t="str">
        <f t="shared" si="1"/>
        <v>Muy Baja</v>
      </c>
      <c r="Z18" s="55">
        <f t="shared" si="9"/>
        <v>0.1764</v>
      </c>
      <c r="AA18" s="54" t="str">
        <f t="shared" ca="1" si="3"/>
        <v>Moderado</v>
      </c>
      <c r="AB18" s="55">
        <f ca="1">IFERROR(IF(AND(Q17="Impacto",Q18="Impacto"),(AB17-(+AB17*T18)),IF(AND(Q17="Probabilidad",Q18="Impacto"),(AB16-(+AB16*T18)),IF(Q18="Probabilidad",AB17,""))),"")</f>
        <v>0.6</v>
      </c>
      <c r="AC18" s="56" t="str">
        <f t="shared" ca="1" si="10"/>
        <v>Moderado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5"/>
      <c r="B19" s="216"/>
      <c r="C19" s="216"/>
      <c r="D19" s="216"/>
      <c r="E19" s="228"/>
      <c r="F19" s="216"/>
      <c r="G19" s="219"/>
      <c r="H19" s="222"/>
      <c r="I19" s="234"/>
      <c r="J19" s="237"/>
      <c r="K19" s="234">
        <f ca="1">IF(NOT(ISERROR(MATCH(J19,_xlfn.ANCHORARRAY(E30),0))),I32&amp;"Por favor no seleccionar los criterios de impacto",J19)</f>
        <v>0</v>
      </c>
      <c r="L19" s="222"/>
      <c r="M19" s="234"/>
      <c r="N19" s="231"/>
      <c r="O19" s="60">
        <v>4</v>
      </c>
      <c r="P19" s="50" t="s">
        <v>357</v>
      </c>
      <c r="Q19" s="51" t="str">
        <f t="shared" ref="Q19:Q21" si="11">IF(OR(R19="Preventivo",R19="Detectivo"),"Probabilidad",IF(R19="Correctivo","Impacto",""))</f>
        <v>Probabilidad</v>
      </c>
      <c r="R19" s="52" t="s">
        <v>15</v>
      </c>
      <c r="S19" s="52" t="s">
        <v>9</v>
      </c>
      <c r="T19" s="53" t="str">
        <f t="shared" si="8"/>
        <v>30%</v>
      </c>
      <c r="U19" s="52" t="s">
        <v>19</v>
      </c>
      <c r="V19" s="52" t="s">
        <v>22</v>
      </c>
      <c r="W19" s="52" t="s">
        <v>119</v>
      </c>
      <c r="X19" s="24">
        <f t="shared" ref="X19:X21" si="12">IFERROR(IF(AND(Q18="Probabilidad",Q19="Probabilidad"),(Z18-(+Z18*T19)),IF(AND(Q18="Impacto",Q19="Probabilidad"),(Z17-(+Z17*T19)),IF(Q19="Impacto",Z18,""))),"")</f>
        <v>0.12348000000000001</v>
      </c>
      <c r="Y19" s="54" t="str">
        <f t="shared" si="1"/>
        <v>Muy Baja</v>
      </c>
      <c r="Z19" s="55">
        <f t="shared" si="9"/>
        <v>0.12348000000000001</v>
      </c>
      <c r="AA19" s="54" t="str">
        <f t="shared" ca="1" si="3"/>
        <v>Moderado</v>
      </c>
      <c r="AB19" s="55">
        <f t="shared" ref="AB19:AB21" ca="1" si="13">IFERROR(IF(AND(Q18="Impacto",Q19="Impacto"),(AB18-(+AB18*T19)),IF(AND(Q18="Probabilidad",Q19="Impacto"),(AB17-(+AB17*T19)),IF(Q19="Probabilidad",AB18,""))),"")</f>
        <v>0.6</v>
      </c>
      <c r="AC19" s="56"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5"/>
      <c r="B20" s="216"/>
      <c r="C20" s="216"/>
      <c r="D20" s="216"/>
      <c r="E20" s="228"/>
      <c r="F20" s="216"/>
      <c r="G20" s="219"/>
      <c r="H20" s="222"/>
      <c r="I20" s="234"/>
      <c r="J20" s="237"/>
      <c r="K20" s="234">
        <f ca="1">IF(NOT(ISERROR(MATCH(J20,_xlfn.ANCHORARRAY(E31),0))),I33&amp;"Por favor no seleccionar los criterios de impacto",J20)</f>
        <v>0</v>
      </c>
      <c r="L20" s="222"/>
      <c r="M20" s="234"/>
      <c r="N20" s="231"/>
      <c r="O20" s="60">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6"/>
      <c r="B21" s="217"/>
      <c r="C21" s="217"/>
      <c r="D21" s="217"/>
      <c r="E21" s="229"/>
      <c r="F21" s="217"/>
      <c r="G21" s="220"/>
      <c r="H21" s="223"/>
      <c r="I21" s="235"/>
      <c r="J21" s="238"/>
      <c r="K21" s="235">
        <f ca="1">IF(NOT(ISERROR(MATCH(J21,_xlfn.ANCHORARRAY(E32),0))),I34&amp;"Por favor no seleccionar los criterios de impacto",J21)</f>
        <v>0</v>
      </c>
      <c r="L21" s="223"/>
      <c r="M21" s="235"/>
      <c r="N21" s="232"/>
      <c r="O21" s="60">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4">
        <v>3</v>
      </c>
      <c r="B22" s="215"/>
      <c r="C22" s="215" t="s">
        <v>361</v>
      </c>
      <c r="D22" s="215" t="s">
        <v>362</v>
      </c>
      <c r="E22" s="227" t="s">
        <v>359</v>
      </c>
      <c r="F22" s="215" t="s">
        <v>128</v>
      </c>
      <c r="G22" s="218">
        <v>11</v>
      </c>
      <c r="H22" s="221" t="str">
        <f>IF(G22&lt;=0,"",IF(G22&lt;=2,"Muy Baja",IF(G22&lt;=24,"Baja",IF(G22&lt;=500,"Media",IF(G22&lt;=5000,"Alta","Muy Alta")))))</f>
        <v>Baja</v>
      </c>
      <c r="I22" s="233">
        <f>IF(H22="","",IF(H22="Muy Baja",0.2,IF(H22="Baja",0.4,IF(H22="Media",0.6,IF(H22="Alta",0.8,IF(H22="Muy Alta",1,))))))</f>
        <v>0.4</v>
      </c>
      <c r="J22" s="236" t="s">
        <v>156</v>
      </c>
      <c r="K22" s="233" t="str">
        <f ca="1">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221" t="str">
        <f ca="1">IF(OR(K22='Tabla Impacto'!$C$11,K22='Tabla Impacto'!$D$11),"Leve",IF(OR(K22='Tabla Impacto'!$C$12,K22='Tabla Impacto'!$D$12),"Menor",IF(OR(K22='Tabla Impacto'!$C$13,K22='Tabla Impacto'!$D$13),"Moderado",IF(OR(K22='Tabla Impacto'!$C$14,K22='Tabla Impacto'!$D$14),"Mayor",IF(OR(K22='Tabla Impacto'!$C$15,K22='Tabla Impacto'!$D$15),"Catastrófico","")))))</f>
        <v>Mayor</v>
      </c>
      <c r="M22" s="233">
        <f ca="1">IF(L22="","",IF(L22="Leve",0.2,IF(L22="Menor",0.4,IF(L22="Moderado",0.6,IF(L22="Mayor",0.8,IF(L22="Catastrófico",1,))))))</f>
        <v>0.8</v>
      </c>
      <c r="N22" s="23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60">
        <v>1</v>
      </c>
      <c r="P22" s="49" t="s">
        <v>363</v>
      </c>
      <c r="Q22" s="51" t="str">
        <f>IF(OR(R22="Preventivo",R22="Detectivo"),"Probabilidad",IF(R22="Correctivo","Impacto",""))</f>
        <v>Probabilidad</v>
      </c>
      <c r="R22" s="52" t="s">
        <v>14</v>
      </c>
      <c r="S22" s="52" t="s">
        <v>9</v>
      </c>
      <c r="T22" s="53" t="str">
        <f>IF(AND(R22="Preventivo",S22="Automático"),"50%",IF(AND(R22="Preventivo",S22="Manual"),"40%",IF(AND(R22="Detectivo",S22="Automático"),"40%",IF(AND(R22="Detectivo",S22="Manual"),"30%",IF(AND(R22="Correctivo",S22="Automático"),"35%",IF(AND(R22="Correctivo",S22="Manual"),"25%",""))))))</f>
        <v>40%</v>
      </c>
      <c r="U22" s="52" t="s">
        <v>19</v>
      </c>
      <c r="V22" s="52" t="s">
        <v>22</v>
      </c>
      <c r="W22" s="52" t="s">
        <v>119</v>
      </c>
      <c r="X22" s="24">
        <f>IFERROR(IF(Q22="Probabilidad",(I22-(+I22*T22)),IF(Q22="Impacto",I22,"")),"")</f>
        <v>0.24</v>
      </c>
      <c r="Y22" s="54" t="str">
        <f>IFERROR(IF(X22="","",IF(X22&lt;=0.2,"Muy Baja",IF(X22&lt;=0.4,"Baja",IF(X22&lt;=0.6,"Media",IF(X22&lt;=0.8,"Alta","Muy Alta"))))),"")</f>
        <v>Baja</v>
      </c>
      <c r="Z22" s="55">
        <f>+X22</f>
        <v>0.24</v>
      </c>
      <c r="AA22" s="54" t="str">
        <f ca="1">IFERROR(IF(AB22="","",IF(AB22&lt;=0.2,"Leve",IF(AB22&lt;=0.4,"Menor",IF(AB22&lt;=0.6,"Moderado",IF(AB22&lt;=0.8,"Mayor","Catastrófico"))))),"")</f>
        <v>Mayor</v>
      </c>
      <c r="AB22" s="55">
        <f ca="1">IFERROR(IF(Q22="Impacto",(M22-(+M22*T22)),IF(Q22="Probabilidad",M22,"")),"")</f>
        <v>0.8</v>
      </c>
      <c r="AC22" s="56"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57" t="s">
        <v>136</v>
      </c>
      <c r="AE22" s="58" t="s">
        <v>367</v>
      </c>
      <c r="AF22" s="48" t="s">
        <v>358</v>
      </c>
      <c r="AG22" s="59" t="s">
        <v>410</v>
      </c>
      <c r="AH22" s="59"/>
      <c r="AI22" s="58"/>
      <c r="AJ22" s="4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5"/>
      <c r="B23" s="216"/>
      <c r="C23" s="216"/>
      <c r="D23" s="216"/>
      <c r="E23" s="228"/>
      <c r="F23" s="216"/>
      <c r="G23" s="219"/>
      <c r="H23" s="222"/>
      <c r="I23" s="234"/>
      <c r="J23" s="237"/>
      <c r="K23" s="234">
        <f t="shared" ref="K23:K27" ca="1" si="15">IF(NOT(ISERROR(MATCH(J23,_xlfn.ANCHORARRAY(E34),0))),I36&amp;"Por favor no seleccionar los criterios de impacto",J23)</f>
        <v>0</v>
      </c>
      <c r="L23" s="222"/>
      <c r="M23" s="234"/>
      <c r="N23" s="231"/>
      <c r="O23" s="60">
        <v>2</v>
      </c>
      <c r="P23" s="49" t="s">
        <v>364</v>
      </c>
      <c r="Q23" s="51" t="str">
        <f>IF(OR(R23="Preventivo",R23="Detectivo"),"Probabilidad",IF(R23="Correctivo","Impacto",""))</f>
        <v>Probabilidad</v>
      </c>
      <c r="R23" s="52" t="s">
        <v>14</v>
      </c>
      <c r="S23" s="52" t="s">
        <v>9</v>
      </c>
      <c r="T23" s="53" t="str">
        <f t="shared" ref="T23:T27" si="16">IF(AND(R23="Preventivo",S23="Automático"),"50%",IF(AND(R23="Preventivo",S23="Manual"),"40%",IF(AND(R23="Detectivo",S23="Automático"),"40%",IF(AND(R23="Detectivo",S23="Manual"),"30%",IF(AND(R23="Correctivo",S23="Automático"),"35%",IF(AND(R23="Correctivo",S23="Manual"),"25%",""))))))</f>
        <v>40%</v>
      </c>
      <c r="U23" s="52" t="s">
        <v>19</v>
      </c>
      <c r="V23" s="52" t="s">
        <v>22</v>
      </c>
      <c r="W23" s="52" t="s">
        <v>119</v>
      </c>
      <c r="X23" s="31">
        <f>IFERROR(IF(AND(Q22="Probabilidad",Q23="Probabilidad"),(Z22-(+Z22*T23)),IF(Q23="Probabilidad",(I22-(+I22*T23)),IF(Q23="Impacto",Z22,""))),"")</f>
        <v>0.14399999999999999</v>
      </c>
      <c r="Y23" s="54" t="str">
        <f t="shared" si="1"/>
        <v>Muy Baja</v>
      </c>
      <c r="Z23" s="55">
        <f t="shared" ref="Z23:Z27" si="17">+X23</f>
        <v>0.14399999999999999</v>
      </c>
      <c r="AA23" s="54" t="str">
        <f t="shared" ca="1" si="3"/>
        <v>Moderado</v>
      </c>
      <c r="AB23" s="55">
        <f ca="1">IFERROR(IF(AND(Q22="Impacto",Q23="Impacto"),(AB16-(+AB16*T23)),IF(Q23="Impacto",($M$22-(+$M$22*T23)),IF(Q23="Probabilidad",AB16,""))),"")</f>
        <v>0.6</v>
      </c>
      <c r="AC23" s="56" t="str">
        <f t="shared" ref="AC23:AC24" ca="1"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5"/>
      <c r="B24" s="216"/>
      <c r="C24" s="216"/>
      <c r="D24" s="216"/>
      <c r="E24" s="228"/>
      <c r="F24" s="216"/>
      <c r="G24" s="219"/>
      <c r="H24" s="222"/>
      <c r="I24" s="234"/>
      <c r="J24" s="237"/>
      <c r="K24" s="234">
        <f t="shared" ca="1" si="15"/>
        <v>0</v>
      </c>
      <c r="L24" s="222"/>
      <c r="M24" s="234"/>
      <c r="N24" s="231"/>
      <c r="O24" s="60">
        <v>3</v>
      </c>
      <c r="P24" s="50" t="s">
        <v>365</v>
      </c>
      <c r="Q24" s="51" t="str">
        <f>IF(OR(R24="Preventivo",R24="Detectivo"),"Probabilidad",IF(R24="Correctivo","Impacto",""))</f>
        <v>Probabilidad</v>
      </c>
      <c r="R24" s="52" t="s">
        <v>15</v>
      </c>
      <c r="S24" s="52" t="s">
        <v>9</v>
      </c>
      <c r="T24" s="53" t="str">
        <f t="shared" si="16"/>
        <v>30%</v>
      </c>
      <c r="U24" s="52" t="s">
        <v>19</v>
      </c>
      <c r="V24" s="52" t="s">
        <v>22</v>
      </c>
      <c r="W24" s="52" t="s">
        <v>119</v>
      </c>
      <c r="X24" s="24">
        <f>IFERROR(IF(AND(Q23="Probabilidad",Q24="Probabilidad"),(Z23-(+Z23*T24)),IF(AND(Q23="Impacto",Q24="Probabilidad"),(Z22-(+Z22*T24)),IF(Q24="Impacto",Z23,""))),"")</f>
        <v>0.1008</v>
      </c>
      <c r="Y24" s="54" t="str">
        <f t="shared" si="1"/>
        <v>Muy Baja</v>
      </c>
      <c r="Z24" s="55">
        <f t="shared" si="17"/>
        <v>0.1008</v>
      </c>
      <c r="AA24" s="54" t="str">
        <f t="shared" ca="1" si="3"/>
        <v>Moderado</v>
      </c>
      <c r="AB24" s="55">
        <f ca="1">IFERROR(IF(AND(Q23="Impacto",Q24="Impacto"),(AB23-(+AB23*T24)),IF(AND(Q23="Probabilidad",Q24="Impacto"),(AB22-(+AB22*T24)),IF(Q24="Probabilidad",AB23,""))),"")</f>
        <v>0.6</v>
      </c>
      <c r="AC24" s="56" t="str">
        <f t="shared" ca="1"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5"/>
      <c r="B25" s="216"/>
      <c r="C25" s="216"/>
      <c r="D25" s="216"/>
      <c r="E25" s="228"/>
      <c r="F25" s="216"/>
      <c r="G25" s="219"/>
      <c r="H25" s="222"/>
      <c r="I25" s="234"/>
      <c r="J25" s="237"/>
      <c r="K25" s="234">
        <f t="shared" ca="1" si="15"/>
        <v>0</v>
      </c>
      <c r="L25" s="222"/>
      <c r="M25" s="234"/>
      <c r="N25" s="231"/>
      <c r="O25" s="60">
        <v>4</v>
      </c>
      <c r="P25" s="49" t="s">
        <v>366</v>
      </c>
      <c r="Q25" s="51" t="str">
        <f t="shared" ref="Q25:Q27" si="19">IF(OR(R25="Preventivo",R25="Detectivo"),"Probabilidad",IF(R25="Correctivo","Impacto",""))</f>
        <v>Probabilidad</v>
      </c>
      <c r="R25" s="52" t="s">
        <v>15</v>
      </c>
      <c r="S25" s="52" t="s">
        <v>9</v>
      </c>
      <c r="T25" s="53" t="str">
        <f t="shared" si="16"/>
        <v>30%</v>
      </c>
      <c r="U25" s="52" t="s">
        <v>19</v>
      </c>
      <c r="V25" s="52" t="s">
        <v>22</v>
      </c>
      <c r="W25" s="52" t="s">
        <v>119</v>
      </c>
      <c r="X25" s="24">
        <f t="shared" ref="X25:X27" si="20">IFERROR(IF(AND(Q24="Probabilidad",Q25="Probabilidad"),(Z24-(+Z24*T25)),IF(AND(Q24="Impacto",Q25="Probabilidad"),(Z23-(+Z23*T25)),IF(Q25="Impacto",Z24,""))),"")</f>
        <v>7.0559999999999998E-2</v>
      </c>
      <c r="Y25" s="54" t="str">
        <f t="shared" si="1"/>
        <v>Muy Baja</v>
      </c>
      <c r="Z25" s="55">
        <f t="shared" si="17"/>
        <v>7.0559999999999998E-2</v>
      </c>
      <c r="AA25" s="54" t="str">
        <f t="shared" ca="1" si="3"/>
        <v>Moderado</v>
      </c>
      <c r="AB25" s="55">
        <f t="shared" ref="AB25:AB27" ca="1" si="21">IFERROR(IF(AND(Q24="Impacto",Q25="Impacto"),(AB24-(+AB24*T25)),IF(AND(Q24="Probabilidad",Q25="Impacto"),(AB23-(+AB23*T25)),IF(Q25="Probabilidad",AB24,""))),"")</f>
        <v>0.6</v>
      </c>
      <c r="AC25" s="56" t="str">
        <f ca="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5"/>
      <c r="B26" s="216"/>
      <c r="C26" s="216"/>
      <c r="D26" s="216"/>
      <c r="E26" s="228"/>
      <c r="F26" s="216"/>
      <c r="G26" s="219"/>
      <c r="H26" s="222"/>
      <c r="I26" s="234"/>
      <c r="J26" s="237"/>
      <c r="K26" s="234">
        <f t="shared" ca="1" si="15"/>
        <v>0</v>
      </c>
      <c r="L26" s="222"/>
      <c r="M26" s="234"/>
      <c r="N26" s="231"/>
      <c r="O26" s="60">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6"/>
      <c r="B27" s="217"/>
      <c r="C27" s="217"/>
      <c r="D27" s="217"/>
      <c r="E27" s="229"/>
      <c r="F27" s="217"/>
      <c r="G27" s="220"/>
      <c r="H27" s="223"/>
      <c r="I27" s="235"/>
      <c r="J27" s="238"/>
      <c r="K27" s="235">
        <f t="shared" ca="1" si="15"/>
        <v>0</v>
      </c>
      <c r="L27" s="223"/>
      <c r="M27" s="235"/>
      <c r="N27" s="232"/>
      <c r="O27" s="60">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4">
        <v>4</v>
      </c>
      <c r="B28" s="215"/>
      <c r="C28" s="215"/>
      <c r="D28" s="215"/>
      <c r="E28" s="227" t="s">
        <v>371</v>
      </c>
      <c r="F28" s="215" t="s">
        <v>123</v>
      </c>
      <c r="G28" s="218">
        <v>365</v>
      </c>
      <c r="H28" s="221" t="str">
        <f>IF(G28&lt;=0,"",IF(G28&lt;=2,"Muy Baja",IF(G28&lt;=24,"Baja",IF(G28&lt;=500,"Media",IF(G28&lt;=5000,"Alta","Muy Alta")))))</f>
        <v>Media</v>
      </c>
      <c r="I28" s="233">
        <f>IF(H28="","",IF(H28="Muy Baja",0.2,IF(H28="Baja",0.4,IF(H28="Media",0.6,IF(H28="Alta",0.8,IF(H28="Muy Alta",1,))))))</f>
        <v>0.6</v>
      </c>
      <c r="J28" s="236" t="s">
        <v>153</v>
      </c>
      <c r="K28" s="233" t="str">
        <f ca="1">IF(NOT(ISERROR(MATCH(J28,'Tabla Impacto'!$B$221:$B$223,0))),'Tabla Impacto'!$F$223&amp;"Por favor no seleccionar los criterios de impacto(Afectación Económica o presupuestal y Pérdida Reputacional)",J28)</f>
        <v xml:space="preserve">     El riesgo afecta la imagen de alguna área de la organización</v>
      </c>
      <c r="L28" s="221" t="str">
        <f ca="1">IF(OR(K28='Tabla Impacto'!$C$11,K28='Tabla Impacto'!$D$11),"Leve",IF(OR(K28='Tabla Impacto'!$C$12,K28='Tabla Impacto'!$D$12),"Menor",IF(OR(K28='Tabla Impacto'!$C$13,K28='Tabla Impacto'!$D$13),"Moderado",IF(OR(K28='Tabla Impacto'!$C$14,K28='Tabla Impacto'!$D$14),"Mayor",IF(OR(K28='Tabla Impacto'!$C$15,K28='Tabla Impacto'!$D$15),"Catastrófico","")))))</f>
        <v>Leve</v>
      </c>
      <c r="M28" s="233">
        <f ca="1">IF(L28="","",IF(L28="Leve",0.2,IF(L28="Menor",0.4,IF(L28="Moderado",0.6,IF(L28="Mayor",0.8,IF(L28="Catastrófico",1,))))))</f>
        <v>0.2</v>
      </c>
      <c r="N28" s="23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0">
        <v>1</v>
      </c>
      <c r="P28" s="49" t="s">
        <v>382</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0.36</v>
      </c>
      <c r="Y28" s="54" t="str">
        <f>IFERROR(IF(X28="","",IF(X28&lt;=0.2,"Muy Baja",IF(X28&lt;=0.4,"Baja",IF(X28&lt;=0.6,"Media",IF(X28&lt;=0.8,"Alta","Muy Alta"))))),"")</f>
        <v>Baja</v>
      </c>
      <c r="Z28" s="55">
        <f>+X28</f>
        <v>0.36</v>
      </c>
      <c r="AA28" s="54" t="str">
        <f ca="1">IFERROR(IF(AB28="","",IF(AB28&lt;=0.2,"Leve",IF(AB28&lt;=0.4,"Menor",IF(AB28&lt;=0.6,"Moderado",IF(AB28&lt;=0.8,"Mayor","Catastrófico"))))),"")</f>
        <v>Leve</v>
      </c>
      <c r="AB28" s="55">
        <f ca="1">IFERROR(IF(Q28="Impacto",(M28-(+M28*T28)),IF(Q28="Probabilidad",M28,"")),"")</f>
        <v>0.2</v>
      </c>
      <c r="AC28" s="56"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57" t="s">
        <v>31</v>
      </c>
      <c r="AE28" s="58"/>
      <c r="AF28" s="48"/>
      <c r="AG28" s="59"/>
      <c r="AH28" s="59"/>
      <c r="AI28" s="58"/>
      <c r="AJ28" s="4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5"/>
      <c r="B29" s="216"/>
      <c r="C29" s="216"/>
      <c r="D29" s="216"/>
      <c r="E29" s="228"/>
      <c r="F29" s="216"/>
      <c r="G29" s="219"/>
      <c r="H29" s="222"/>
      <c r="I29" s="234"/>
      <c r="J29" s="237"/>
      <c r="K29" s="234">
        <f t="shared" ref="K29:K33" ca="1" si="23">IF(NOT(ISERROR(MATCH(J29,_xlfn.ANCHORARRAY(E40),0))),I42&amp;"Por favor no seleccionar los criterios de impacto",J29)</f>
        <v>0</v>
      </c>
      <c r="L29" s="222"/>
      <c r="M29" s="234"/>
      <c r="N29" s="231"/>
      <c r="O29" s="60">
        <v>2</v>
      </c>
      <c r="P29" s="49" t="s">
        <v>383</v>
      </c>
      <c r="Q29" s="51" t="str">
        <f>IF(OR(R29="Preventivo",R29="Detectivo"),"Probabilidad",IF(R29="Correctivo","Impacto",""))</f>
        <v>Probabilidad</v>
      </c>
      <c r="R29" s="52" t="s">
        <v>15</v>
      </c>
      <c r="S29" s="52" t="s">
        <v>9</v>
      </c>
      <c r="T29" s="53" t="str">
        <f t="shared" ref="T29:T33" si="24">IF(AND(R29="Preventivo",S29="Automático"),"50%",IF(AND(R29="Preventivo",S29="Manual"),"40%",IF(AND(R29="Detectivo",S29="Automático"),"40%",IF(AND(R29="Detectivo",S29="Manual"),"30%",IF(AND(R29="Correctivo",S29="Automático"),"35%",IF(AND(R29="Correctivo",S29="Manual"),"25%",""))))))</f>
        <v>30%</v>
      </c>
      <c r="U29" s="52" t="s">
        <v>19</v>
      </c>
      <c r="V29" s="52" t="s">
        <v>22</v>
      </c>
      <c r="W29" s="52" t="s">
        <v>119</v>
      </c>
      <c r="X29" s="24">
        <f>IFERROR(IF(AND(Q28="Probabilidad",Q29="Probabilidad"),(Z28-(+Z28*T29)),IF(Q29="Probabilidad",(I28-(+I28*T29)),IF(Q29="Impacto",Z28,""))),"")</f>
        <v>0.252</v>
      </c>
      <c r="Y29" s="54" t="str">
        <f t="shared" si="1"/>
        <v>Baja</v>
      </c>
      <c r="Z29" s="55">
        <f t="shared" ref="Z29:Z33" si="25">+X29</f>
        <v>0.252</v>
      </c>
      <c r="AA29" s="54" t="str">
        <f t="shared" ca="1" si="3"/>
        <v>Mayor</v>
      </c>
      <c r="AB29" s="55">
        <f ca="1">IFERROR(IF(AND(Q28="Impacto",Q29="Impacto"),(AB22-(+AB22*T29)),IF(Q29="Impacto",($M$28-(+$M$28*T29)),IF(Q29="Probabilidad",AB22,""))),"")</f>
        <v>0.8</v>
      </c>
      <c r="AC29" s="56" t="str">
        <f t="shared" ref="AC29:AC30" ca="1"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5"/>
      <c r="B30" s="216"/>
      <c r="C30" s="216"/>
      <c r="D30" s="216"/>
      <c r="E30" s="228"/>
      <c r="F30" s="216"/>
      <c r="G30" s="219"/>
      <c r="H30" s="222"/>
      <c r="I30" s="234"/>
      <c r="J30" s="237"/>
      <c r="K30" s="234">
        <f t="shared" ca="1" si="23"/>
        <v>0</v>
      </c>
      <c r="L30" s="222"/>
      <c r="M30" s="234"/>
      <c r="N30" s="231"/>
      <c r="O30" s="60">
        <v>3</v>
      </c>
      <c r="P30" s="50" t="s">
        <v>411</v>
      </c>
      <c r="Q30" s="51" t="str">
        <f>IF(OR(R30="Preventivo",R30="Detectivo"),"Probabilidad",IF(R30="Correctivo","Impacto",""))</f>
        <v>Probabilidad</v>
      </c>
      <c r="R30" s="52" t="s">
        <v>15</v>
      </c>
      <c r="S30" s="52" t="s">
        <v>9</v>
      </c>
      <c r="T30" s="53" t="str">
        <f t="shared" si="24"/>
        <v>30%</v>
      </c>
      <c r="U30" s="52" t="s">
        <v>19</v>
      </c>
      <c r="V30" s="52" t="s">
        <v>22</v>
      </c>
      <c r="W30" s="52" t="s">
        <v>119</v>
      </c>
      <c r="X30" s="24">
        <f>IFERROR(IF(AND(Q29="Probabilidad",Q30="Probabilidad"),(Z29-(+Z29*T30)),IF(AND(Q29="Impacto",Q30="Probabilidad"),(Z28-(+Z28*T30)),IF(Q30="Impacto",Z29,""))),"")</f>
        <v>0.1764</v>
      </c>
      <c r="Y30" s="54" t="str">
        <f t="shared" si="1"/>
        <v>Muy Baja</v>
      </c>
      <c r="Z30" s="55">
        <f t="shared" si="25"/>
        <v>0.1764</v>
      </c>
      <c r="AA30" s="54" t="str">
        <f t="shared" ca="1" si="3"/>
        <v>Mayor</v>
      </c>
      <c r="AB30" s="55">
        <f ca="1">IFERROR(IF(AND(Q29="Impacto",Q30="Impacto"),(AB29-(+AB29*T30)),IF(AND(Q29="Probabilidad",Q30="Impacto"),(AB28-(+AB28*T30)),IF(Q30="Probabilidad",AB29,""))),"")</f>
        <v>0.8</v>
      </c>
      <c r="AC30" s="56" t="str">
        <f t="shared" ca="1" si="26"/>
        <v>Alto</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5"/>
      <c r="B31" s="216"/>
      <c r="C31" s="216"/>
      <c r="D31" s="216"/>
      <c r="E31" s="228"/>
      <c r="F31" s="216"/>
      <c r="G31" s="219"/>
      <c r="H31" s="222"/>
      <c r="I31" s="234"/>
      <c r="J31" s="237"/>
      <c r="K31" s="234">
        <f t="shared" ca="1" si="23"/>
        <v>0</v>
      </c>
      <c r="L31" s="222"/>
      <c r="M31" s="234"/>
      <c r="N31" s="231"/>
      <c r="O31" s="60">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5"/>
      <c r="B32" s="216"/>
      <c r="C32" s="216"/>
      <c r="D32" s="216"/>
      <c r="E32" s="228"/>
      <c r="F32" s="216"/>
      <c r="G32" s="219"/>
      <c r="H32" s="222"/>
      <c r="I32" s="234"/>
      <c r="J32" s="237"/>
      <c r="K32" s="234">
        <f t="shared" ca="1" si="23"/>
        <v>0</v>
      </c>
      <c r="L32" s="222"/>
      <c r="M32" s="234"/>
      <c r="N32" s="231"/>
      <c r="O32" s="60">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6"/>
      <c r="B33" s="217"/>
      <c r="C33" s="217"/>
      <c r="D33" s="217"/>
      <c r="E33" s="229"/>
      <c r="F33" s="217"/>
      <c r="G33" s="220"/>
      <c r="H33" s="223"/>
      <c r="I33" s="235"/>
      <c r="J33" s="238"/>
      <c r="K33" s="235">
        <f t="shared" ca="1" si="23"/>
        <v>0</v>
      </c>
      <c r="L33" s="223"/>
      <c r="M33" s="235"/>
      <c r="N33" s="232"/>
      <c r="O33" s="60">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4">
        <v>5</v>
      </c>
      <c r="B34" s="215" t="s">
        <v>132</v>
      </c>
      <c r="C34" s="215" t="s">
        <v>394</v>
      </c>
      <c r="D34" s="215" t="s">
        <v>384</v>
      </c>
      <c r="E34" s="227" t="s">
        <v>401</v>
      </c>
      <c r="F34" s="215" t="s">
        <v>123</v>
      </c>
      <c r="G34" s="218">
        <v>4</v>
      </c>
      <c r="H34" s="221" t="str">
        <f>IF(G34&lt;=0,"",IF(G34&lt;=2,"Muy Baja",IF(G34&lt;=24,"Baja",IF(G34&lt;=500,"Media",IF(G34&lt;=5000,"Alta","Muy Alta")))))</f>
        <v>Baja</v>
      </c>
      <c r="I34" s="233">
        <f>IF(H34="","",IF(H34="Muy Baja",0.2,IF(H34="Baja",0.4,IF(H34="Media",0.6,IF(H34="Alta",0.8,IF(H34="Muy Alta",1,))))))</f>
        <v>0.4</v>
      </c>
      <c r="J34" s="236" t="s">
        <v>155</v>
      </c>
      <c r="K34" s="233" t="str">
        <f ca="1">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21" t="str">
        <f ca="1">IF(OR(K34='Tabla Impacto'!$C$11,K34='Tabla Impacto'!$D$11),"Leve",IF(OR(K34='Tabla Impacto'!$C$12,K34='Tabla Impacto'!$D$12),"Menor",IF(OR(K34='Tabla Impacto'!$C$13,K34='Tabla Impacto'!$D$13),"Moderado",IF(OR(K34='Tabla Impacto'!$C$14,K34='Tabla Impacto'!$D$14),"Mayor",IF(OR(K34='Tabla Impacto'!$C$15,K34='Tabla Impacto'!$D$15),"Catastrófico","")))))</f>
        <v>Moderado</v>
      </c>
      <c r="M34" s="233">
        <f ca="1">IF(L34="","",IF(L34="Leve",0.2,IF(L34="Menor",0.4,IF(L34="Moderado",0.6,IF(L34="Mayor",0.8,IF(L34="Catastrófico",1,))))))</f>
        <v>0.6</v>
      </c>
      <c r="N34" s="23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0">
        <v>1</v>
      </c>
      <c r="P34" s="49" t="s">
        <v>395</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0.24</v>
      </c>
      <c r="Y34" s="54" t="str">
        <f>IFERROR(IF(X34="","",IF(X34&lt;=0.2,"Muy Baja",IF(X34&lt;=0.4,"Baja",IF(X34&lt;=0.6,"Media",IF(X34&lt;=0.8,"Alta","Muy Alta"))))),"")</f>
        <v>Baja</v>
      </c>
      <c r="Z34" s="55">
        <f>+X34</f>
        <v>0.24</v>
      </c>
      <c r="AA34" s="54" t="str">
        <f ca="1">IFERROR(IF(AB34="","",IF(AB34&lt;=0.2,"Leve",IF(AB34&lt;=0.4,"Menor",IF(AB34&lt;=0.6,"Moderado",IF(AB34&lt;=0.8,"Mayor","Catastrófico"))))),"")</f>
        <v>Moderado</v>
      </c>
      <c r="AB34" s="55">
        <f ca="1">IFERROR(IF(Q34="Impacto",(M34-(+M34*T34)),IF(Q34="Probabilidad",M34,"")),"")</f>
        <v>0.6</v>
      </c>
      <c r="AC34" s="56" t="str">
        <f ca="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398</v>
      </c>
      <c r="AF34" s="48" t="s">
        <v>400</v>
      </c>
      <c r="AG34" s="59" t="s">
        <v>399</v>
      </c>
      <c r="AH34" s="59"/>
      <c r="AI34" s="58"/>
      <c r="AJ34" s="4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5"/>
      <c r="B35" s="216"/>
      <c r="C35" s="216"/>
      <c r="D35" s="216"/>
      <c r="E35" s="228"/>
      <c r="F35" s="216"/>
      <c r="G35" s="219"/>
      <c r="H35" s="222"/>
      <c r="I35" s="234"/>
      <c r="J35" s="237"/>
      <c r="K35" s="234">
        <f t="shared" ref="K35:K39" ca="1" si="31">IF(NOT(ISERROR(MATCH(J35,_xlfn.ANCHORARRAY(E46),0))),I48&amp;"Por favor no seleccionar los criterios de impacto",J35)</f>
        <v>0</v>
      </c>
      <c r="L35" s="222"/>
      <c r="M35" s="234"/>
      <c r="N35" s="231"/>
      <c r="O35" s="60">
        <v>2</v>
      </c>
      <c r="P35" s="49" t="s">
        <v>396</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0.16799999999999998</v>
      </c>
      <c r="Y35" s="54" t="str">
        <f t="shared" si="1"/>
        <v>Muy Baja</v>
      </c>
      <c r="Z35" s="55">
        <f t="shared" ref="Z35:Z39" si="33">+X35</f>
        <v>0.16799999999999998</v>
      </c>
      <c r="AA35" s="54" t="str">
        <f t="shared" ca="1" si="3"/>
        <v>Leve</v>
      </c>
      <c r="AB35" s="55">
        <f ca="1">IFERROR(IF(AND(Q34="Impacto",Q35="Impacto"),(AB28-(+AB28*T35)),IF(Q35="Impacto",($M$34-(+$M$34*T35)),IF(Q35="Probabilidad",AB28,""))),"")</f>
        <v>0.2</v>
      </c>
      <c r="AC35" s="56" t="str">
        <f t="shared" ref="AC35:AC36" ca="1"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Bajo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5"/>
      <c r="B36" s="216"/>
      <c r="C36" s="216"/>
      <c r="D36" s="216"/>
      <c r="E36" s="228"/>
      <c r="F36" s="216"/>
      <c r="G36" s="219"/>
      <c r="H36" s="222"/>
      <c r="I36" s="234"/>
      <c r="J36" s="237"/>
      <c r="K36" s="234">
        <f t="shared" ca="1" si="31"/>
        <v>0</v>
      </c>
      <c r="L36" s="222"/>
      <c r="M36" s="234"/>
      <c r="N36" s="231"/>
      <c r="O36" s="60">
        <v>3</v>
      </c>
      <c r="P36" s="49" t="s">
        <v>397</v>
      </c>
      <c r="Q36" s="51" t="str">
        <f>IF(OR(R36="Preventivo",R36="Detectivo"),"Probabilidad",IF(R36="Correctivo","Impacto",""))</f>
        <v>Probabilidad</v>
      </c>
      <c r="R36" s="52" t="s">
        <v>15</v>
      </c>
      <c r="S36" s="52" t="s">
        <v>9</v>
      </c>
      <c r="T36" s="53" t="str">
        <f t="shared" si="32"/>
        <v>30%</v>
      </c>
      <c r="U36" s="52" t="s">
        <v>19</v>
      </c>
      <c r="V36" s="52" t="s">
        <v>22</v>
      </c>
      <c r="W36" s="52" t="s">
        <v>119</v>
      </c>
      <c r="X36" s="24">
        <f>IFERROR(IF(AND(Q35="Probabilidad",Q36="Probabilidad"),(Z35-(+Z35*T36)),IF(AND(Q35="Impacto",Q36="Probabilidad"),(Z34-(+Z34*T36)),IF(Q36="Impacto",Z35,""))),"")</f>
        <v>0.11759999999999998</v>
      </c>
      <c r="Y36" s="54" t="str">
        <f t="shared" si="1"/>
        <v>Muy Baja</v>
      </c>
      <c r="Z36" s="55">
        <f t="shared" si="33"/>
        <v>0.11759999999999998</v>
      </c>
      <c r="AA36" s="54" t="str">
        <f t="shared" ca="1" si="3"/>
        <v>Leve</v>
      </c>
      <c r="AB36" s="55">
        <f ca="1">IFERROR(IF(AND(Q35="Impacto",Q36="Impacto"),(AB35-(+AB35*T36)),IF(AND(Q35="Probabilidad",Q36="Impacto"),(AB34-(+AB34*T36)),IF(Q36="Probabilidad",AB35,""))),"")</f>
        <v>0.2</v>
      </c>
      <c r="AC36" s="56" t="str">
        <f t="shared" ca="1" si="34"/>
        <v>Bajo</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5"/>
      <c r="B37" s="216"/>
      <c r="C37" s="216"/>
      <c r="D37" s="216"/>
      <c r="E37" s="228"/>
      <c r="F37" s="216"/>
      <c r="G37" s="219"/>
      <c r="H37" s="222"/>
      <c r="I37" s="234"/>
      <c r="J37" s="237"/>
      <c r="K37" s="234">
        <f t="shared" ca="1" si="31"/>
        <v>0</v>
      </c>
      <c r="L37" s="222"/>
      <c r="M37" s="234"/>
      <c r="N37" s="231"/>
      <c r="O37" s="60">
        <v>4</v>
      </c>
      <c r="P37" s="49" t="s">
        <v>386</v>
      </c>
      <c r="Q37" s="51" t="str">
        <f t="shared" ref="Q37:Q39" si="35">IF(OR(R37="Preventivo",R37="Detectivo"),"Probabilidad",IF(R37="Correctivo","Impacto",""))</f>
        <v>Probabilidad</v>
      </c>
      <c r="R37" s="52" t="s">
        <v>14</v>
      </c>
      <c r="S37" s="52" t="s">
        <v>9</v>
      </c>
      <c r="T37" s="53" t="str">
        <f t="shared" si="32"/>
        <v>40%</v>
      </c>
      <c r="U37" s="52" t="s">
        <v>19</v>
      </c>
      <c r="V37" s="52" t="s">
        <v>22</v>
      </c>
      <c r="W37" s="52" t="s">
        <v>119</v>
      </c>
      <c r="X37" s="24">
        <f t="shared" ref="X37:X39" si="36">IFERROR(IF(AND(Q36="Probabilidad",Q37="Probabilidad"),(Z36-(+Z36*T37)),IF(AND(Q36="Impacto",Q37="Probabilidad"),(Z35-(+Z35*T37)),IF(Q37="Impacto",Z36,""))),"")</f>
        <v>7.0559999999999984E-2</v>
      </c>
      <c r="Y37" s="54" t="str">
        <f t="shared" si="1"/>
        <v>Muy Baja</v>
      </c>
      <c r="Z37" s="55">
        <f t="shared" si="33"/>
        <v>7.0559999999999984E-2</v>
      </c>
      <c r="AA37" s="54" t="str">
        <f t="shared" ca="1" si="3"/>
        <v>Leve</v>
      </c>
      <c r="AB37" s="55">
        <f t="shared" ref="AB37:AB39" ca="1" si="37">IFERROR(IF(AND(Q36="Impacto",Q37="Impacto"),(AB36-(+AB36*T37)),IF(AND(Q36="Probabilidad",Q37="Impacto"),(AB35-(+AB35*T37)),IF(Q37="Probabilidad",AB36,""))),"")</f>
        <v>0.2</v>
      </c>
      <c r="AC37" s="56" t="str">
        <f ca="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Bajo</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5"/>
      <c r="B38" s="216"/>
      <c r="C38" s="216"/>
      <c r="D38" s="216"/>
      <c r="E38" s="228"/>
      <c r="F38" s="216"/>
      <c r="G38" s="219"/>
      <c r="H38" s="222"/>
      <c r="I38" s="234"/>
      <c r="J38" s="237"/>
      <c r="K38" s="234">
        <f t="shared" ca="1" si="31"/>
        <v>0</v>
      </c>
      <c r="L38" s="222"/>
      <c r="M38" s="234"/>
      <c r="N38" s="231"/>
      <c r="O38" s="60">
        <v>5</v>
      </c>
      <c r="P38" s="49" t="s">
        <v>402</v>
      </c>
      <c r="Q38" s="51" t="str">
        <f t="shared" si="35"/>
        <v>Probabilidad</v>
      </c>
      <c r="R38" s="52" t="s">
        <v>15</v>
      </c>
      <c r="S38" s="52" t="s">
        <v>9</v>
      </c>
      <c r="T38" s="53" t="str">
        <f t="shared" si="32"/>
        <v>30%</v>
      </c>
      <c r="U38" s="52" t="s">
        <v>19</v>
      </c>
      <c r="V38" s="52" t="s">
        <v>22</v>
      </c>
      <c r="W38" s="52" t="s">
        <v>119</v>
      </c>
      <c r="X38" s="24">
        <f t="shared" si="36"/>
        <v>4.9391999999999991E-2</v>
      </c>
      <c r="Y38" s="54" t="str">
        <f t="shared" si="1"/>
        <v>Muy Baja</v>
      </c>
      <c r="Z38" s="55">
        <f t="shared" si="33"/>
        <v>4.9391999999999991E-2</v>
      </c>
      <c r="AA38" s="54" t="str">
        <f t="shared" ca="1" si="3"/>
        <v>Leve</v>
      </c>
      <c r="AB38" s="55">
        <f t="shared" ca="1" si="37"/>
        <v>0.2</v>
      </c>
      <c r="AC38" s="56" t="str">
        <f t="shared" ref="AC38:AC39" ca="1"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Bajo</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6"/>
      <c r="B39" s="217"/>
      <c r="C39" s="217"/>
      <c r="D39" s="217"/>
      <c r="E39" s="229"/>
      <c r="F39" s="217"/>
      <c r="G39" s="220"/>
      <c r="H39" s="223"/>
      <c r="I39" s="235"/>
      <c r="J39" s="238"/>
      <c r="K39" s="235">
        <f t="shared" ca="1" si="31"/>
        <v>0</v>
      </c>
      <c r="L39" s="223"/>
      <c r="M39" s="235"/>
      <c r="N39" s="232"/>
      <c r="O39" s="60">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4">
        <v>6</v>
      </c>
      <c r="B40" s="215"/>
      <c r="C40" s="215"/>
      <c r="D40" s="215"/>
      <c r="E40" s="227"/>
      <c r="F40" s="215"/>
      <c r="G40" s="218"/>
      <c r="H40" s="221" t="str">
        <f>IF(G40&lt;=0,"",IF(G40&lt;=2,"Muy Baja",IF(G40&lt;=24,"Baja",IF(G40&lt;=500,"Media",IF(G40&lt;=5000,"Alta","Muy Alta")))))</f>
        <v/>
      </c>
      <c r="I40" s="233" t="str">
        <f>IF(H40="","",IF(H40="Muy Baja",0.2,IF(H40="Baja",0.4,IF(H40="Media",0.6,IF(H40="Alta",0.8,IF(H40="Muy Alta",1,))))))</f>
        <v/>
      </c>
      <c r="J40" s="236"/>
      <c r="K40" s="233">
        <f ca="1">IF(NOT(ISERROR(MATCH(J40,'Tabla Impacto'!$B$221:$B$223,0))),'Tabla Impacto'!$F$223&amp;"Por favor no seleccionar los criterios de impacto(Afectación Económica o presupuestal y Pérdida Reputacional)",J40)</f>
        <v>0</v>
      </c>
      <c r="L40" s="221" t="str">
        <f ca="1">IF(OR(K40='Tabla Impacto'!$C$11,K40='Tabla Impacto'!$D$11),"Leve",IF(OR(K40='Tabla Impacto'!$C$12,K40='Tabla Impacto'!$D$12),"Menor",IF(OR(K40='Tabla Impacto'!$C$13,K40='Tabla Impacto'!$D$13),"Moderado",IF(OR(K40='Tabla Impacto'!$C$14,K40='Tabla Impacto'!$D$14),"Mayor",IF(OR(K40='Tabla Impacto'!$C$15,K40='Tabla Impacto'!$D$15),"Catastrófico","")))))</f>
        <v/>
      </c>
      <c r="M40" s="233" t="str">
        <f ca="1">IF(L40="","",IF(L40="Leve",0.2,IF(L40="Menor",0.4,IF(L40="Moderado",0.6,IF(L40="Mayor",0.8,IF(L40="Catastrófico",1,))))))</f>
        <v/>
      </c>
      <c r="N40" s="23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60">
        <v>1</v>
      </c>
      <c r="P40" s="49"/>
      <c r="Q40" s="51" t="str">
        <f>IF(OR(R40="Preventivo",R40="Detectivo"),"Probabilidad",IF(R40="Correctivo","Impacto",""))</f>
        <v/>
      </c>
      <c r="R40" s="52"/>
      <c r="S40" s="52"/>
      <c r="T40" s="53" t="str">
        <f>IF(AND(R40="Preventivo",S40="Automático"),"50%",IF(AND(R40="Preventivo",S40="Manual"),"40%",IF(AND(R40="Detectivo",S40="Automático"),"40%",IF(AND(R40="Detectivo",S40="Manual"),"30%",IF(AND(R40="Correctivo",S40="Automático"),"35%",IF(AND(R40="Correctivo",S40="Manual"),"25%",""))))))</f>
        <v/>
      </c>
      <c r="U40" s="52"/>
      <c r="V40" s="52"/>
      <c r="W40" s="52"/>
      <c r="X40" s="24" t="str">
        <f>IFERROR(IF(Q40="Probabilidad",(I40-(+I40*T40)),IF(Q40="Impacto",I40,"")),"")</f>
        <v/>
      </c>
      <c r="Y40" s="54" t="str">
        <f>IFERROR(IF(X40="","",IF(X40&lt;=0.2,"Muy Baja",IF(X40&lt;=0.4,"Baja",IF(X40&lt;=0.6,"Media",IF(X40&lt;=0.8,"Alta","Muy Alta"))))),"")</f>
        <v/>
      </c>
      <c r="Z40" s="55" t="str">
        <f>+X40</f>
        <v/>
      </c>
      <c r="AA40" s="54" t="str">
        <f>IFERROR(IF(AB40="","",IF(AB40&lt;=0.2,"Leve",IF(AB40&lt;=0.4,"Menor",IF(AB40&lt;=0.6,"Moderado",IF(AB40&lt;=0.8,"Mayor","Catastrófico"))))),"")</f>
        <v/>
      </c>
      <c r="AB40" s="55" t="str">
        <f>IFERROR(IF(Q40="Impacto",(M40-(+M40*T40)),IF(Q40="Probabilidad",M40,"")),"")</f>
        <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7"/>
      <c r="AE40" s="58"/>
      <c r="AF40" s="48"/>
      <c r="AG40" s="59"/>
      <c r="AH40" s="59"/>
      <c r="AI40" s="58"/>
      <c r="AJ40" s="4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5"/>
      <c r="B41" s="216"/>
      <c r="C41" s="216"/>
      <c r="D41" s="216"/>
      <c r="E41" s="228"/>
      <c r="F41" s="216"/>
      <c r="G41" s="219"/>
      <c r="H41" s="222"/>
      <c r="I41" s="234"/>
      <c r="J41" s="237"/>
      <c r="K41" s="234">
        <f t="shared" ref="K41:K45" ca="1" si="39">IF(NOT(ISERROR(MATCH(J41,_xlfn.ANCHORARRAY(E52),0))),I54&amp;"Por favor no seleccionar los criterios de impacto",J41)</f>
        <v>0</v>
      </c>
      <c r="L41" s="222"/>
      <c r="M41" s="234"/>
      <c r="N41" s="231"/>
      <c r="O41" s="60">
        <v>2</v>
      </c>
      <c r="P41" s="49"/>
      <c r="Q41" s="51" t="str">
        <f>IF(OR(R41="Preventivo",R41="Detectivo"),"Probabilidad",IF(R41="Correctivo","Impacto",""))</f>
        <v/>
      </c>
      <c r="R41" s="52"/>
      <c r="S41" s="52"/>
      <c r="T41" s="53" t="str">
        <f t="shared" ref="T41:T45" si="40">IF(AND(R41="Preventivo",S41="Automático"),"50%",IF(AND(R41="Preventivo",S41="Manual"),"40%",IF(AND(R41="Detectivo",S41="Automático"),"40%",IF(AND(R41="Detectivo",S41="Manual"),"30%",IF(AND(R41="Correctivo",S41="Automático"),"35%",IF(AND(R41="Correctivo",S41="Manual"),"25%",""))))))</f>
        <v/>
      </c>
      <c r="U41" s="52"/>
      <c r="V41" s="52"/>
      <c r="W41" s="52"/>
      <c r="X41" s="24" t="str">
        <f>IFERROR(IF(AND(Q40="Probabilidad",Q41="Probabilidad"),(Z40-(+Z40*T41)),IF(Q41="Probabilidad",(I40-(+I40*T41)),IF(Q41="Impacto",Z40,""))),"")</f>
        <v/>
      </c>
      <c r="Y41" s="54" t="str">
        <f t="shared" si="1"/>
        <v/>
      </c>
      <c r="Z41" s="55" t="str">
        <f t="shared" ref="Z41:Z45" si="41">+X41</f>
        <v/>
      </c>
      <c r="AA41" s="54" t="str">
        <f t="shared" si="3"/>
        <v/>
      </c>
      <c r="AB41" s="55" t="str">
        <f>IFERROR(IF(AND(Q40="Impacto",Q41="Impacto"),(AB34-(+AB34*T41)),IF(Q41="Impacto",($M$40-(+$M$40*T41)),IF(Q41="Probabilidad",AB34,""))),"")</f>
        <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5"/>
      <c r="B42" s="216"/>
      <c r="C42" s="216"/>
      <c r="D42" s="216"/>
      <c r="E42" s="228"/>
      <c r="F42" s="216"/>
      <c r="G42" s="219"/>
      <c r="H42" s="222"/>
      <c r="I42" s="234"/>
      <c r="J42" s="237"/>
      <c r="K42" s="234">
        <f t="shared" ca="1" si="39"/>
        <v>0</v>
      </c>
      <c r="L42" s="222"/>
      <c r="M42" s="234"/>
      <c r="N42" s="231"/>
      <c r="O42" s="60">
        <v>3</v>
      </c>
      <c r="P42" s="49"/>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5"/>
      <c r="B43" s="216"/>
      <c r="C43" s="216"/>
      <c r="D43" s="216"/>
      <c r="E43" s="228"/>
      <c r="F43" s="216"/>
      <c r="G43" s="219"/>
      <c r="H43" s="222"/>
      <c r="I43" s="234"/>
      <c r="J43" s="237"/>
      <c r="K43" s="234">
        <f t="shared" ca="1" si="39"/>
        <v>0</v>
      </c>
      <c r="L43" s="222"/>
      <c r="M43" s="234"/>
      <c r="N43" s="231"/>
      <c r="O43" s="60">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5"/>
      <c r="B44" s="216"/>
      <c r="C44" s="216"/>
      <c r="D44" s="216"/>
      <c r="E44" s="228"/>
      <c r="F44" s="216"/>
      <c r="G44" s="219"/>
      <c r="H44" s="222"/>
      <c r="I44" s="234"/>
      <c r="J44" s="237"/>
      <c r="K44" s="234">
        <f t="shared" ca="1" si="39"/>
        <v>0</v>
      </c>
      <c r="L44" s="222"/>
      <c r="M44" s="234"/>
      <c r="N44" s="231"/>
      <c r="O44" s="60">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6"/>
      <c r="B45" s="217"/>
      <c r="C45" s="217"/>
      <c r="D45" s="217"/>
      <c r="E45" s="229"/>
      <c r="F45" s="217"/>
      <c r="G45" s="220"/>
      <c r="H45" s="223"/>
      <c r="I45" s="235"/>
      <c r="J45" s="238"/>
      <c r="K45" s="235">
        <f t="shared" ca="1" si="39"/>
        <v>0</v>
      </c>
      <c r="L45" s="223"/>
      <c r="M45" s="235"/>
      <c r="N45" s="232"/>
      <c r="O45" s="60">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4">
        <v>7</v>
      </c>
      <c r="B46" s="215"/>
      <c r="C46" s="215"/>
      <c r="D46" s="215"/>
      <c r="E46" s="227"/>
      <c r="F46" s="215"/>
      <c r="G46" s="218"/>
      <c r="H46" s="221" t="str">
        <f>IF(G46&lt;=0,"",IF(G46&lt;=2,"Muy Baja",IF(G46&lt;=24,"Baja",IF(G46&lt;=500,"Media",IF(G46&lt;=5000,"Alta","Muy Alta")))))</f>
        <v/>
      </c>
      <c r="I46" s="233" t="str">
        <f>IF(H46="","",IF(H46="Muy Baja",0.2,IF(H46="Baja",0.4,IF(H46="Media",0.6,IF(H46="Alta",0.8,IF(H46="Muy Alta",1,))))))</f>
        <v/>
      </c>
      <c r="J46" s="236"/>
      <c r="K46" s="233">
        <f ca="1">IF(NOT(ISERROR(MATCH(J46,'Tabla Impacto'!$B$221:$B$223,0))),'Tabla Impacto'!$F$223&amp;"Por favor no seleccionar los criterios de impacto(Afectación Económica o presupuestal y Pérdida Reputacional)",J46)</f>
        <v>0</v>
      </c>
      <c r="L46" s="221" t="str">
        <f ca="1">IF(OR(K46='Tabla Impacto'!$C$11,K46='Tabla Impacto'!$D$11),"Leve",IF(OR(K46='Tabla Impacto'!$C$12,K46='Tabla Impacto'!$D$12),"Menor",IF(OR(K46='Tabla Impacto'!$C$13,K46='Tabla Impacto'!$D$13),"Moderado",IF(OR(K46='Tabla Impacto'!$C$14,K46='Tabla Impacto'!$D$14),"Mayor",IF(OR(K46='Tabla Impacto'!$C$15,K46='Tabla Impacto'!$D$15),"Catastrófico","")))))</f>
        <v/>
      </c>
      <c r="M46" s="233" t="str">
        <f ca="1">IF(L46="","",IF(L46="Leve",0.2,IF(L46="Menor",0.4,IF(L46="Moderado",0.6,IF(L46="Mayor",0.8,IF(L46="Catastrófico",1,))))))</f>
        <v/>
      </c>
      <c r="N46" s="23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0">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5"/>
      <c r="B47" s="216"/>
      <c r="C47" s="216"/>
      <c r="D47" s="216"/>
      <c r="E47" s="228"/>
      <c r="F47" s="216"/>
      <c r="G47" s="219"/>
      <c r="H47" s="222"/>
      <c r="I47" s="234"/>
      <c r="J47" s="237"/>
      <c r="K47" s="234">
        <f t="shared" ref="K47:K51" ca="1" si="47">IF(NOT(ISERROR(MATCH(J47,_xlfn.ANCHORARRAY(E58),0))),I60&amp;"Por favor no seleccionar los criterios de impacto",J47)</f>
        <v>0</v>
      </c>
      <c r="L47" s="222"/>
      <c r="M47" s="234"/>
      <c r="N47" s="231"/>
      <c r="O47" s="60">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5"/>
      <c r="B48" s="216"/>
      <c r="C48" s="216"/>
      <c r="D48" s="216"/>
      <c r="E48" s="228"/>
      <c r="F48" s="216"/>
      <c r="G48" s="219"/>
      <c r="H48" s="222"/>
      <c r="I48" s="234"/>
      <c r="J48" s="237"/>
      <c r="K48" s="234">
        <f t="shared" ca="1" si="47"/>
        <v>0</v>
      </c>
      <c r="L48" s="222"/>
      <c r="M48" s="234"/>
      <c r="N48" s="231"/>
      <c r="O48" s="60">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5"/>
      <c r="B49" s="216"/>
      <c r="C49" s="216"/>
      <c r="D49" s="216"/>
      <c r="E49" s="228"/>
      <c r="F49" s="216"/>
      <c r="G49" s="219"/>
      <c r="H49" s="222"/>
      <c r="I49" s="234"/>
      <c r="J49" s="237"/>
      <c r="K49" s="234">
        <f t="shared" ca="1" si="47"/>
        <v>0</v>
      </c>
      <c r="L49" s="222"/>
      <c r="M49" s="234"/>
      <c r="N49" s="231"/>
      <c r="O49" s="60">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5"/>
      <c r="B50" s="216"/>
      <c r="C50" s="216"/>
      <c r="D50" s="216"/>
      <c r="E50" s="228"/>
      <c r="F50" s="216"/>
      <c r="G50" s="219"/>
      <c r="H50" s="222"/>
      <c r="I50" s="234"/>
      <c r="J50" s="237"/>
      <c r="K50" s="234">
        <f t="shared" ca="1" si="47"/>
        <v>0</v>
      </c>
      <c r="L50" s="222"/>
      <c r="M50" s="234"/>
      <c r="N50" s="231"/>
      <c r="O50" s="60">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6"/>
      <c r="B51" s="217"/>
      <c r="C51" s="217"/>
      <c r="D51" s="217"/>
      <c r="E51" s="229"/>
      <c r="F51" s="217"/>
      <c r="G51" s="220"/>
      <c r="H51" s="223"/>
      <c r="I51" s="235"/>
      <c r="J51" s="238"/>
      <c r="K51" s="235">
        <f t="shared" ca="1" si="47"/>
        <v>0</v>
      </c>
      <c r="L51" s="223"/>
      <c r="M51" s="235"/>
      <c r="N51" s="232"/>
      <c r="O51" s="60">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4">
        <v>8</v>
      </c>
      <c r="B52" s="215"/>
      <c r="C52" s="215"/>
      <c r="D52" s="215"/>
      <c r="E52" s="227"/>
      <c r="F52" s="215"/>
      <c r="G52" s="218"/>
      <c r="H52" s="221" t="str">
        <f>IF(G52&lt;=0,"",IF(G52&lt;=2,"Muy Baja",IF(G52&lt;=24,"Baja",IF(G52&lt;=500,"Media",IF(G52&lt;=5000,"Alta","Muy Alta")))))</f>
        <v/>
      </c>
      <c r="I52" s="233" t="str">
        <f>IF(H52="","",IF(H52="Muy Baja",0.2,IF(H52="Baja",0.4,IF(H52="Media",0.6,IF(H52="Alta",0.8,IF(H52="Muy Alta",1,))))))</f>
        <v/>
      </c>
      <c r="J52" s="236"/>
      <c r="K52" s="233">
        <f ca="1">IF(NOT(ISERROR(MATCH(J52,'Tabla Impacto'!$B$221:$B$223,0))),'Tabla Impacto'!$F$223&amp;"Por favor no seleccionar los criterios de impacto(Afectación Económica o presupuestal y Pérdida Reputacional)",J52)</f>
        <v>0</v>
      </c>
      <c r="L52" s="221" t="str">
        <f ca="1">IF(OR(K52='Tabla Impacto'!$C$11,K52='Tabla Impacto'!$D$11),"Leve",IF(OR(K52='Tabla Impacto'!$C$12,K52='Tabla Impacto'!$D$12),"Menor",IF(OR(K52='Tabla Impacto'!$C$13,K52='Tabla Impacto'!$D$13),"Moderado",IF(OR(K52='Tabla Impacto'!$C$14,K52='Tabla Impacto'!$D$14),"Mayor",IF(OR(K52='Tabla Impacto'!$C$15,K52='Tabla Impacto'!$D$15),"Catastrófico","")))))</f>
        <v/>
      </c>
      <c r="M52" s="233" t="str">
        <f ca="1">IF(L52="","",IF(L52="Leve",0.2,IF(L52="Menor",0.4,IF(L52="Moderado",0.6,IF(L52="Mayor",0.8,IF(L52="Catastrófico",1,))))))</f>
        <v/>
      </c>
      <c r="N52" s="23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0">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5"/>
      <c r="B53" s="216"/>
      <c r="C53" s="216"/>
      <c r="D53" s="216"/>
      <c r="E53" s="228"/>
      <c r="F53" s="216"/>
      <c r="G53" s="219"/>
      <c r="H53" s="222"/>
      <c r="I53" s="234"/>
      <c r="J53" s="237"/>
      <c r="K53" s="234">
        <f ca="1">IF(NOT(ISERROR(MATCH(J53,_xlfn.ANCHORARRAY(E64),0))),I66&amp;"Por favor no seleccionar los criterios de impacto",J53)</f>
        <v>0</v>
      </c>
      <c r="L53" s="222"/>
      <c r="M53" s="234"/>
      <c r="N53" s="231"/>
      <c r="O53" s="60">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5"/>
      <c r="B54" s="216"/>
      <c r="C54" s="216"/>
      <c r="D54" s="216"/>
      <c r="E54" s="228"/>
      <c r="F54" s="216"/>
      <c r="G54" s="219"/>
      <c r="H54" s="222"/>
      <c r="I54" s="234"/>
      <c r="J54" s="237"/>
      <c r="K54" s="234">
        <f ca="1">IF(NOT(ISERROR(MATCH(J54,_xlfn.ANCHORARRAY(E65),0))),I67&amp;"Por favor no seleccionar los criterios de impacto",J54)</f>
        <v>0</v>
      </c>
      <c r="L54" s="222"/>
      <c r="M54" s="234"/>
      <c r="N54" s="231"/>
      <c r="O54" s="60">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5"/>
      <c r="B55" s="216"/>
      <c r="C55" s="216"/>
      <c r="D55" s="216"/>
      <c r="E55" s="228"/>
      <c r="F55" s="216"/>
      <c r="G55" s="219"/>
      <c r="H55" s="222"/>
      <c r="I55" s="234"/>
      <c r="J55" s="237"/>
      <c r="K55" s="234">
        <f ca="1">IF(NOT(ISERROR(MATCH(J55,_xlfn.ANCHORARRAY(E66),0))),I68&amp;"Por favor no seleccionar los criterios de impacto",J55)</f>
        <v>0</v>
      </c>
      <c r="L55" s="222"/>
      <c r="M55" s="234"/>
      <c r="N55" s="231"/>
      <c r="O55" s="60">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5"/>
      <c r="B56" s="216"/>
      <c r="C56" s="216"/>
      <c r="D56" s="216"/>
      <c r="E56" s="228"/>
      <c r="F56" s="216"/>
      <c r="G56" s="219"/>
      <c r="H56" s="222"/>
      <c r="I56" s="234"/>
      <c r="J56" s="237"/>
      <c r="K56" s="234">
        <f ca="1">IF(NOT(ISERROR(MATCH(J56,_xlfn.ANCHORARRAY(E67),0))),I69&amp;"Por favor no seleccionar los criterios de impacto",J56)</f>
        <v>0</v>
      </c>
      <c r="L56" s="222"/>
      <c r="M56" s="234"/>
      <c r="N56" s="231"/>
      <c r="O56" s="60">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6"/>
      <c r="B57" s="217"/>
      <c r="C57" s="217"/>
      <c r="D57" s="217"/>
      <c r="E57" s="229"/>
      <c r="F57" s="217"/>
      <c r="G57" s="220"/>
      <c r="H57" s="223"/>
      <c r="I57" s="235"/>
      <c r="J57" s="238"/>
      <c r="K57" s="235">
        <f ca="1">IF(NOT(ISERROR(MATCH(J57,_xlfn.ANCHORARRAY(E68),0))),I70&amp;"Por favor no seleccionar los criterios de impacto",J57)</f>
        <v>0</v>
      </c>
      <c r="L57" s="223"/>
      <c r="M57" s="235"/>
      <c r="N57" s="232"/>
      <c r="O57" s="60">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4">
        <v>9</v>
      </c>
      <c r="B58" s="215"/>
      <c r="C58" s="215"/>
      <c r="D58" s="215"/>
      <c r="E58" s="227"/>
      <c r="F58" s="215"/>
      <c r="G58" s="218"/>
      <c r="H58" s="221" t="str">
        <f>IF(G58&lt;=0,"",IF(G58&lt;=2,"Muy Baja",IF(G58&lt;=24,"Baja",IF(G58&lt;=500,"Media",IF(G58&lt;=5000,"Alta","Muy Alta")))))</f>
        <v/>
      </c>
      <c r="I58" s="233" t="str">
        <f>IF(H58="","",IF(H58="Muy Baja",0.2,IF(H58="Baja",0.4,IF(H58="Media",0.6,IF(H58="Alta",0.8,IF(H58="Muy Alta",1,))))))</f>
        <v/>
      </c>
      <c r="J58" s="236"/>
      <c r="K58" s="233">
        <f ca="1">IF(NOT(ISERROR(MATCH(J58,'Tabla Impacto'!$B$221:$B$223,0))),'Tabla Impacto'!$F$223&amp;"Por favor no seleccionar los criterios de impacto(Afectación Económica o presupuestal y Pérdida Reputacional)",J58)</f>
        <v>0</v>
      </c>
      <c r="L58" s="221" t="str">
        <f ca="1">IF(OR(K58='Tabla Impacto'!$C$11,K58='Tabla Impacto'!$D$11),"Leve",IF(OR(K58='Tabla Impacto'!$C$12,K58='Tabla Impacto'!$D$12),"Menor",IF(OR(K58='Tabla Impacto'!$C$13,K58='Tabla Impacto'!$D$13),"Moderado",IF(OR(K58='Tabla Impacto'!$C$14,K58='Tabla Impacto'!$D$14),"Mayor",IF(OR(K58='Tabla Impacto'!$C$15,K58='Tabla Impacto'!$D$15),"Catastrófico","")))))</f>
        <v/>
      </c>
      <c r="M58" s="233" t="str">
        <f ca="1">IF(L58="","",IF(L58="Leve",0.2,IF(L58="Menor",0.4,IF(L58="Moderado",0.6,IF(L58="Mayor",0.8,IF(L58="Catastrófico",1,))))))</f>
        <v/>
      </c>
      <c r="N58" s="23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0">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5"/>
      <c r="B59" s="216"/>
      <c r="C59" s="216"/>
      <c r="D59" s="216"/>
      <c r="E59" s="228"/>
      <c r="F59" s="216"/>
      <c r="G59" s="219"/>
      <c r="H59" s="222"/>
      <c r="I59" s="234"/>
      <c r="J59" s="237"/>
      <c r="K59" s="234">
        <f ca="1">IF(NOT(ISERROR(MATCH(J59,_xlfn.ANCHORARRAY(E70),0))),I72&amp;"Por favor no seleccionar los criterios de impacto",J59)</f>
        <v>0</v>
      </c>
      <c r="L59" s="222"/>
      <c r="M59" s="234"/>
      <c r="N59" s="231"/>
      <c r="O59" s="60">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5"/>
      <c r="B60" s="216"/>
      <c r="C60" s="216"/>
      <c r="D60" s="216"/>
      <c r="E60" s="228"/>
      <c r="F60" s="216"/>
      <c r="G60" s="219"/>
      <c r="H60" s="222"/>
      <c r="I60" s="234"/>
      <c r="J60" s="237"/>
      <c r="K60" s="234">
        <f ca="1">IF(NOT(ISERROR(MATCH(J60,_xlfn.ANCHORARRAY(E71),0))),I73&amp;"Por favor no seleccionar los criterios de impacto",J60)</f>
        <v>0</v>
      </c>
      <c r="L60" s="222"/>
      <c r="M60" s="234"/>
      <c r="N60" s="231"/>
      <c r="O60" s="60">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5"/>
      <c r="B61" s="216"/>
      <c r="C61" s="216"/>
      <c r="D61" s="216"/>
      <c r="E61" s="228"/>
      <c r="F61" s="216"/>
      <c r="G61" s="219"/>
      <c r="H61" s="222"/>
      <c r="I61" s="234"/>
      <c r="J61" s="237"/>
      <c r="K61" s="234">
        <f ca="1">IF(NOT(ISERROR(MATCH(J61,_xlfn.ANCHORARRAY(E72),0))),I74&amp;"Por favor no seleccionar los criterios de impacto",J61)</f>
        <v>0</v>
      </c>
      <c r="L61" s="222"/>
      <c r="M61" s="234"/>
      <c r="N61" s="231"/>
      <c r="O61" s="60">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5"/>
      <c r="B62" s="216"/>
      <c r="C62" s="216"/>
      <c r="D62" s="216"/>
      <c r="E62" s="228"/>
      <c r="F62" s="216"/>
      <c r="G62" s="219"/>
      <c r="H62" s="222"/>
      <c r="I62" s="234"/>
      <c r="J62" s="237"/>
      <c r="K62" s="234">
        <f ca="1">IF(NOT(ISERROR(MATCH(J62,_xlfn.ANCHORARRAY(E73),0))),I75&amp;"Por favor no seleccionar los criterios de impacto",J62)</f>
        <v>0</v>
      </c>
      <c r="L62" s="222"/>
      <c r="M62" s="234"/>
      <c r="N62" s="231"/>
      <c r="O62" s="60">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6"/>
      <c r="B63" s="217"/>
      <c r="C63" s="217"/>
      <c r="D63" s="217"/>
      <c r="E63" s="229"/>
      <c r="F63" s="217"/>
      <c r="G63" s="220"/>
      <c r="H63" s="223"/>
      <c r="I63" s="235"/>
      <c r="J63" s="238"/>
      <c r="K63" s="235">
        <f ca="1">IF(NOT(ISERROR(MATCH(J63,_xlfn.ANCHORARRAY(E74),0))),I76&amp;"Por favor no seleccionar los criterios de impacto",J63)</f>
        <v>0</v>
      </c>
      <c r="L63" s="223"/>
      <c r="M63" s="235"/>
      <c r="N63" s="232"/>
      <c r="O63" s="60">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4">
        <v>10</v>
      </c>
      <c r="B64" s="215"/>
      <c r="C64" s="215"/>
      <c r="D64" s="215"/>
      <c r="E64" s="227"/>
      <c r="F64" s="215"/>
      <c r="G64" s="218"/>
      <c r="H64" s="221" t="str">
        <f>IF(G64&lt;=0,"",IF(G64&lt;=2,"Muy Baja",IF(G64&lt;=24,"Baja",IF(G64&lt;=500,"Media",IF(G64&lt;=5000,"Alta","Muy Alta")))))</f>
        <v/>
      </c>
      <c r="I64" s="233" t="str">
        <f>IF(H64="","",IF(H64="Muy Baja",0.2,IF(H64="Baja",0.4,IF(H64="Media",0.6,IF(H64="Alta",0.8,IF(H64="Muy Alta",1,))))))</f>
        <v/>
      </c>
      <c r="J64" s="236"/>
      <c r="K64" s="233">
        <f ca="1">IF(NOT(ISERROR(MATCH(J64,'Tabla Impacto'!$B$221:$B$223,0))),'Tabla Impacto'!$F$223&amp;"Por favor no seleccionar los criterios de impacto(Afectación Económica o presupuestal y Pérdida Reputacional)",J64)</f>
        <v>0</v>
      </c>
      <c r="L64" s="221" t="str">
        <f ca="1">IF(OR(K64='Tabla Impacto'!$C$11,K64='Tabla Impacto'!$D$11),"Leve",IF(OR(K64='Tabla Impacto'!$C$12,K64='Tabla Impacto'!$D$12),"Menor",IF(OR(K64='Tabla Impacto'!$C$13,K64='Tabla Impacto'!$D$13),"Moderado",IF(OR(K64='Tabla Impacto'!$C$14,K64='Tabla Impacto'!$D$14),"Mayor",IF(OR(K64='Tabla Impacto'!$C$15,K64='Tabla Impacto'!$D$15),"Catastrófico","")))))</f>
        <v/>
      </c>
      <c r="M64" s="233" t="str">
        <f ca="1">IF(L64="","",IF(L64="Leve",0.2,IF(L64="Menor",0.4,IF(L64="Moderado",0.6,IF(L64="Mayor",0.8,IF(L64="Catastrófico",1,))))))</f>
        <v/>
      </c>
      <c r="N64" s="23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0">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5"/>
      <c r="B65" s="216"/>
      <c r="C65" s="216"/>
      <c r="D65" s="216"/>
      <c r="E65" s="228"/>
      <c r="F65" s="216"/>
      <c r="G65" s="219"/>
      <c r="H65" s="222"/>
      <c r="I65" s="234"/>
      <c r="J65" s="237"/>
      <c r="K65" s="234">
        <f ca="1">IF(NOT(ISERROR(MATCH(J65,_xlfn.ANCHORARRAY(E76),0))),I78&amp;"Por favor no seleccionar los criterios de impacto",J65)</f>
        <v>0</v>
      </c>
      <c r="L65" s="222"/>
      <c r="M65" s="234"/>
      <c r="N65" s="231"/>
      <c r="O65" s="60">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25"/>
      <c r="B66" s="216"/>
      <c r="C66" s="216"/>
      <c r="D66" s="216"/>
      <c r="E66" s="228"/>
      <c r="F66" s="216"/>
      <c r="G66" s="219"/>
      <c r="H66" s="222"/>
      <c r="I66" s="234"/>
      <c r="J66" s="237"/>
      <c r="K66" s="234">
        <f ca="1">IF(NOT(ISERROR(MATCH(J66,_xlfn.ANCHORARRAY(E77),0))),I79&amp;"Por favor no seleccionar los criterios de impacto",J66)</f>
        <v>0</v>
      </c>
      <c r="L66" s="222"/>
      <c r="M66" s="234"/>
      <c r="N66" s="231"/>
      <c r="O66" s="60">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25"/>
      <c r="B67" s="216"/>
      <c r="C67" s="216"/>
      <c r="D67" s="216"/>
      <c r="E67" s="228"/>
      <c r="F67" s="216"/>
      <c r="G67" s="219"/>
      <c r="H67" s="222"/>
      <c r="I67" s="234"/>
      <c r="J67" s="237"/>
      <c r="K67" s="234">
        <f ca="1">IF(NOT(ISERROR(MATCH(J67,_xlfn.ANCHORARRAY(E78),0))),I80&amp;"Por favor no seleccionar los criterios de impacto",J67)</f>
        <v>0</v>
      </c>
      <c r="L67" s="222"/>
      <c r="M67" s="234"/>
      <c r="N67" s="231"/>
      <c r="O67" s="60">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25"/>
      <c r="B68" s="216"/>
      <c r="C68" s="216"/>
      <c r="D68" s="216"/>
      <c r="E68" s="228"/>
      <c r="F68" s="216"/>
      <c r="G68" s="219"/>
      <c r="H68" s="222"/>
      <c r="I68" s="234"/>
      <c r="J68" s="237"/>
      <c r="K68" s="234">
        <f ca="1">IF(NOT(ISERROR(MATCH(J68,_xlfn.ANCHORARRAY(E79),0))),I81&amp;"Por favor no seleccionar los criterios de impacto",J68)</f>
        <v>0</v>
      </c>
      <c r="L68" s="222"/>
      <c r="M68" s="234"/>
      <c r="N68" s="231"/>
      <c r="O68" s="60">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26"/>
      <c r="B69" s="217"/>
      <c r="C69" s="217"/>
      <c r="D69" s="217"/>
      <c r="E69" s="229"/>
      <c r="F69" s="217"/>
      <c r="G69" s="220"/>
      <c r="H69" s="223"/>
      <c r="I69" s="235"/>
      <c r="J69" s="238"/>
      <c r="K69" s="235">
        <f ca="1">IF(NOT(ISERROR(MATCH(J69,_xlfn.ANCHORARRAY(E80),0))),I82&amp;"Por favor no seleccionar los criterios de impacto",J69)</f>
        <v>0</v>
      </c>
      <c r="L69" s="223"/>
      <c r="M69" s="235"/>
      <c r="N69" s="232"/>
      <c r="O69" s="60">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71" t="s">
        <v>131</v>
      </c>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3"/>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2" zoomScale="50" zoomScaleNormal="50" workbookViewId="0">
      <selection activeCell="P30" sqref="P30:Q31"/>
    </sheetView>
  </sheetViews>
  <sheetFormatPr baseColWidth="10" defaultRowHeight="15" x14ac:dyDescent="0.25"/>
  <cols>
    <col min="2" max="39" width="5.7109375" customWidth="1"/>
    <col min="41" max="46" width="5.7109375" customWidth="1"/>
  </cols>
  <sheetData>
    <row r="1" spans="1:99"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row>
    <row r="2" spans="1:99" ht="18" customHeight="1" x14ac:dyDescent="0.25">
      <c r="A2" s="99"/>
      <c r="B2" s="274" t="s">
        <v>161</v>
      </c>
      <c r="C2" s="274"/>
      <c r="D2" s="274"/>
      <c r="E2" s="274"/>
      <c r="F2" s="274"/>
      <c r="G2" s="274"/>
      <c r="H2" s="274"/>
      <c r="I2" s="274"/>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row>
    <row r="3" spans="1:99" ht="18.75" customHeight="1" x14ac:dyDescent="0.25">
      <c r="A3" s="99"/>
      <c r="B3" s="274"/>
      <c r="C3" s="274"/>
      <c r="D3" s="274"/>
      <c r="E3" s="274"/>
      <c r="F3" s="274"/>
      <c r="G3" s="274"/>
      <c r="H3" s="274"/>
      <c r="I3" s="274"/>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row>
    <row r="4" spans="1:99" ht="15" customHeight="1" x14ac:dyDescent="0.25">
      <c r="A4" s="99"/>
      <c r="B4" s="274"/>
      <c r="C4" s="274"/>
      <c r="D4" s="274"/>
      <c r="E4" s="274"/>
      <c r="F4" s="274"/>
      <c r="G4" s="274"/>
      <c r="H4" s="274"/>
      <c r="I4" s="274"/>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row>
    <row r="5" spans="1:99"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row>
    <row r="6" spans="1:99" ht="15" customHeight="1" x14ac:dyDescent="0.25">
      <c r="A6" s="99"/>
      <c r="B6" s="324" t="s">
        <v>4</v>
      </c>
      <c r="C6" s="324"/>
      <c r="D6" s="325"/>
      <c r="E6" s="313" t="s">
        <v>116</v>
      </c>
      <c r="F6" s="314"/>
      <c r="G6" s="314"/>
      <c r="H6" s="314"/>
      <c r="I6" s="315"/>
      <c r="J6" s="309" t="str">
        <f ca="1">IF(AND('Mapa final'!$H$10="Muy Alta",'Mapa final'!$L$10="Leve"),CONCATENATE("R",'Mapa final'!$A$10),"")</f>
        <v/>
      </c>
      <c r="K6" s="310"/>
      <c r="L6" s="310" t="str">
        <f ca="1">IF(AND('Mapa final'!$H$16="Muy Alta",'Mapa final'!$L$16="Leve"),CONCATENATE("R",'Mapa final'!$A$16),"")</f>
        <v/>
      </c>
      <c r="M6" s="310"/>
      <c r="N6" s="310" t="str">
        <f ca="1">IF(AND('Mapa final'!$H$22="Muy Alta",'Mapa final'!$L$22="Leve"),CONCATENATE("R",'Mapa final'!$A$22),"")</f>
        <v/>
      </c>
      <c r="O6" s="311"/>
      <c r="P6" s="309" t="str">
        <f ca="1">IF(AND('Mapa final'!$H$10="Muy Alta",'Mapa final'!$L$10="Menor"),CONCATENATE("R",'Mapa final'!$A$10),"")</f>
        <v/>
      </c>
      <c r="Q6" s="310"/>
      <c r="R6" s="310" t="str">
        <f ca="1">IF(AND('Mapa final'!$H$16="Muy Alta",'Mapa final'!$L$16="Menor"),CONCATENATE("R",'Mapa final'!$A$16),"")</f>
        <v/>
      </c>
      <c r="S6" s="310"/>
      <c r="T6" s="310" t="str">
        <f ca="1">IF(AND('Mapa final'!$H$22="Muy Alta",'Mapa final'!$L$22="Menor"),CONCATENATE("R",'Mapa final'!$A$22),"")</f>
        <v/>
      </c>
      <c r="U6" s="311"/>
      <c r="V6" s="309" t="str">
        <f ca="1">IF(AND('Mapa final'!$H$10="Muy Alta",'Mapa final'!$L$10="Moderado"),CONCATENATE("R",'Mapa final'!$A$10),"")</f>
        <v/>
      </c>
      <c r="W6" s="310"/>
      <c r="X6" s="310" t="str">
        <f ca="1">IF(AND('Mapa final'!$H$16="Muy Alta",'Mapa final'!$L$16="Moderado"),CONCATENATE("R",'Mapa final'!$A$16),"")</f>
        <v/>
      </c>
      <c r="Y6" s="310"/>
      <c r="Z6" s="310" t="str">
        <f ca="1">IF(AND('Mapa final'!$H$22="Muy Alta",'Mapa final'!$L$22="Moderado"),CONCATENATE("R",'Mapa final'!$A$22),"")</f>
        <v/>
      </c>
      <c r="AA6" s="311"/>
      <c r="AB6" s="309" t="str">
        <f ca="1">IF(AND('Mapa final'!$H$10="Muy Alta",'Mapa final'!$L$10="Mayor"),CONCATENATE("R",'Mapa final'!$A$10),"")</f>
        <v/>
      </c>
      <c r="AC6" s="310"/>
      <c r="AD6" s="310" t="str">
        <f ca="1">IF(AND('Mapa final'!$H$16="Muy Alta",'Mapa final'!$L$16="Mayor"),CONCATENATE("R",'Mapa final'!$A$16),"")</f>
        <v/>
      </c>
      <c r="AE6" s="310"/>
      <c r="AF6" s="310" t="str">
        <f ca="1">IF(AND('Mapa final'!$H$22="Muy Alta",'Mapa final'!$L$22="Mayor"),CONCATENATE("R",'Mapa final'!$A$22),"")</f>
        <v/>
      </c>
      <c r="AG6" s="311"/>
      <c r="AH6" s="299" t="str">
        <f ca="1">IF(AND('Mapa final'!$H$10="Muy Alta",'Mapa final'!$L$10="Catastrófico"),CONCATENATE("R",'Mapa final'!$A$10),"")</f>
        <v/>
      </c>
      <c r="AI6" s="300"/>
      <c r="AJ6" s="300" t="str">
        <f ca="1">IF(AND('Mapa final'!$H$16="Muy Alta",'Mapa final'!$L$16="Catastrófico"),CONCATENATE("R",'Mapa final'!$A$16),"")</f>
        <v/>
      </c>
      <c r="AK6" s="300"/>
      <c r="AL6" s="300" t="str">
        <f ca="1">IF(AND('Mapa final'!$H$22="Muy Alta",'Mapa final'!$L$22="Catastrófico"),CONCATENATE("R",'Mapa final'!$A$22),"")</f>
        <v/>
      </c>
      <c r="AM6" s="301"/>
      <c r="AO6" s="326" t="s">
        <v>79</v>
      </c>
      <c r="AP6" s="327"/>
      <c r="AQ6" s="327"/>
      <c r="AR6" s="327"/>
      <c r="AS6" s="327"/>
      <c r="AT6" s="328"/>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row>
    <row r="7" spans="1:99" ht="15" customHeight="1" x14ac:dyDescent="0.25">
      <c r="A7" s="99"/>
      <c r="B7" s="324"/>
      <c r="C7" s="324"/>
      <c r="D7" s="325"/>
      <c r="E7" s="316"/>
      <c r="F7" s="317"/>
      <c r="G7" s="317"/>
      <c r="H7" s="317"/>
      <c r="I7" s="318"/>
      <c r="J7" s="302"/>
      <c r="K7" s="303"/>
      <c r="L7" s="303"/>
      <c r="M7" s="303"/>
      <c r="N7" s="303"/>
      <c r="O7" s="305"/>
      <c r="P7" s="302"/>
      <c r="Q7" s="303"/>
      <c r="R7" s="303"/>
      <c r="S7" s="303"/>
      <c r="T7" s="303"/>
      <c r="U7" s="305"/>
      <c r="V7" s="302"/>
      <c r="W7" s="303"/>
      <c r="X7" s="303"/>
      <c r="Y7" s="303"/>
      <c r="Z7" s="303"/>
      <c r="AA7" s="305"/>
      <c r="AB7" s="302"/>
      <c r="AC7" s="303"/>
      <c r="AD7" s="303"/>
      <c r="AE7" s="303"/>
      <c r="AF7" s="303"/>
      <c r="AG7" s="305"/>
      <c r="AH7" s="293"/>
      <c r="AI7" s="294"/>
      <c r="AJ7" s="294"/>
      <c r="AK7" s="294"/>
      <c r="AL7" s="294"/>
      <c r="AM7" s="295"/>
      <c r="AN7" s="99"/>
      <c r="AO7" s="329"/>
      <c r="AP7" s="330"/>
      <c r="AQ7" s="330"/>
      <c r="AR7" s="330"/>
      <c r="AS7" s="330"/>
      <c r="AT7" s="331"/>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row>
    <row r="8" spans="1:99" ht="15" customHeight="1" x14ac:dyDescent="0.25">
      <c r="A8" s="99"/>
      <c r="B8" s="324"/>
      <c r="C8" s="324"/>
      <c r="D8" s="325"/>
      <c r="E8" s="316"/>
      <c r="F8" s="317"/>
      <c r="G8" s="317"/>
      <c r="H8" s="317"/>
      <c r="I8" s="318"/>
      <c r="J8" s="302" t="str">
        <f ca="1">IF(AND('Mapa final'!$H$28="Muy Alta",'Mapa final'!$L$28="Leve"),CONCATENATE("R",'Mapa final'!$A$28),"")</f>
        <v/>
      </c>
      <c r="K8" s="303"/>
      <c r="L8" s="304" t="str">
        <f ca="1">IF(AND('Mapa final'!$H$34="Muy Alta",'Mapa final'!$L$34="Leve"),CONCATENATE("R",'Mapa final'!$A$34),"")</f>
        <v/>
      </c>
      <c r="M8" s="304"/>
      <c r="N8" s="304" t="str">
        <f ca="1">IF(AND('Mapa final'!$H$40="Muy Alta",'Mapa final'!$L$40="Leve"),CONCATENATE("R",'Mapa final'!$A$40),"")</f>
        <v/>
      </c>
      <c r="O8" s="305"/>
      <c r="P8" s="302" t="str">
        <f ca="1">IF(AND('Mapa final'!$H$28="Muy Alta",'Mapa final'!$L$28="Menor"),CONCATENATE("R",'Mapa final'!$A$28),"")</f>
        <v/>
      </c>
      <c r="Q8" s="303"/>
      <c r="R8" s="304" t="str">
        <f ca="1">IF(AND('Mapa final'!$H$34="Muy Alta",'Mapa final'!$L$34="Menor"),CONCATENATE("R",'Mapa final'!$A$34),"")</f>
        <v/>
      </c>
      <c r="S8" s="304"/>
      <c r="T8" s="304" t="str">
        <f ca="1">IF(AND('Mapa final'!$H$40="Muy Alta",'Mapa final'!$L$40="Menor"),CONCATENATE("R",'Mapa final'!$A$40),"")</f>
        <v/>
      </c>
      <c r="U8" s="305"/>
      <c r="V8" s="302" t="str">
        <f ca="1">IF(AND('Mapa final'!$H$28="Muy Alta",'Mapa final'!$L$28="Moderado"),CONCATENATE("R",'Mapa final'!$A$28),"")</f>
        <v/>
      </c>
      <c r="W8" s="303"/>
      <c r="X8" s="304" t="str">
        <f ca="1">IF(AND('Mapa final'!$H$34="Muy Alta",'Mapa final'!$L$34="Moderado"),CONCATENATE("R",'Mapa final'!$A$34),"")</f>
        <v/>
      </c>
      <c r="Y8" s="304"/>
      <c r="Z8" s="304" t="str">
        <f ca="1">IF(AND('Mapa final'!$H$40="Muy Alta",'Mapa final'!$L$40="Moderado"),CONCATENATE("R",'Mapa final'!$A$40),"")</f>
        <v/>
      </c>
      <c r="AA8" s="305"/>
      <c r="AB8" s="302" t="str">
        <f ca="1">IF(AND('Mapa final'!$H$28="Muy Alta",'Mapa final'!$L$28="Mayor"),CONCATENATE("R",'Mapa final'!$A$28),"")</f>
        <v/>
      </c>
      <c r="AC8" s="303"/>
      <c r="AD8" s="304" t="str">
        <f ca="1">IF(AND('Mapa final'!$H$34="Muy Alta",'Mapa final'!$L$34="Mayor"),CONCATENATE("R",'Mapa final'!$A$34),"")</f>
        <v/>
      </c>
      <c r="AE8" s="304"/>
      <c r="AF8" s="304" t="str">
        <f ca="1">IF(AND('Mapa final'!$H$40="Muy Alta",'Mapa final'!$L$40="Mayor"),CONCATENATE("R",'Mapa final'!$A$40),"")</f>
        <v/>
      </c>
      <c r="AG8" s="305"/>
      <c r="AH8" s="293" t="str">
        <f ca="1">IF(AND('Mapa final'!$H$28="Muy Alta",'Mapa final'!$L$28="Catastrófico"),CONCATENATE("R",'Mapa final'!$A$28),"")</f>
        <v/>
      </c>
      <c r="AI8" s="294"/>
      <c r="AJ8" s="294" t="str">
        <f ca="1">IF(AND('Mapa final'!$H$34="Muy Alta",'Mapa final'!$L$34="Catastrófico"),CONCATENATE("R",'Mapa final'!$A$34),"")</f>
        <v/>
      </c>
      <c r="AK8" s="294"/>
      <c r="AL8" s="294" t="str">
        <f ca="1">IF(AND('Mapa final'!$H$40="Muy Alta",'Mapa final'!$L$40="Catastrófico"),CONCATENATE("R",'Mapa final'!$A$40),"")</f>
        <v/>
      </c>
      <c r="AM8" s="295"/>
      <c r="AN8" s="99"/>
      <c r="AO8" s="329"/>
      <c r="AP8" s="330"/>
      <c r="AQ8" s="330"/>
      <c r="AR8" s="330"/>
      <c r="AS8" s="330"/>
      <c r="AT8" s="331"/>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row>
    <row r="9" spans="1:99" ht="15" customHeight="1" x14ac:dyDescent="0.25">
      <c r="A9" s="99"/>
      <c r="B9" s="324"/>
      <c r="C9" s="324"/>
      <c r="D9" s="325"/>
      <c r="E9" s="316"/>
      <c r="F9" s="317"/>
      <c r="G9" s="317"/>
      <c r="H9" s="317"/>
      <c r="I9" s="318"/>
      <c r="J9" s="302"/>
      <c r="K9" s="303"/>
      <c r="L9" s="304"/>
      <c r="M9" s="304"/>
      <c r="N9" s="304"/>
      <c r="O9" s="305"/>
      <c r="P9" s="302"/>
      <c r="Q9" s="303"/>
      <c r="R9" s="304"/>
      <c r="S9" s="304"/>
      <c r="T9" s="304"/>
      <c r="U9" s="305"/>
      <c r="V9" s="302"/>
      <c r="W9" s="303"/>
      <c r="X9" s="304"/>
      <c r="Y9" s="304"/>
      <c r="Z9" s="304"/>
      <c r="AA9" s="305"/>
      <c r="AB9" s="302"/>
      <c r="AC9" s="303"/>
      <c r="AD9" s="304"/>
      <c r="AE9" s="304"/>
      <c r="AF9" s="304"/>
      <c r="AG9" s="305"/>
      <c r="AH9" s="293"/>
      <c r="AI9" s="294"/>
      <c r="AJ9" s="294"/>
      <c r="AK9" s="294"/>
      <c r="AL9" s="294"/>
      <c r="AM9" s="295"/>
      <c r="AN9" s="99"/>
      <c r="AO9" s="329"/>
      <c r="AP9" s="330"/>
      <c r="AQ9" s="330"/>
      <c r="AR9" s="330"/>
      <c r="AS9" s="330"/>
      <c r="AT9" s="331"/>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row>
    <row r="10" spans="1:99" ht="15" customHeight="1" x14ac:dyDescent="0.25">
      <c r="A10" s="99"/>
      <c r="B10" s="324"/>
      <c r="C10" s="324"/>
      <c r="D10" s="325"/>
      <c r="E10" s="316"/>
      <c r="F10" s="317"/>
      <c r="G10" s="317"/>
      <c r="H10" s="317"/>
      <c r="I10" s="318"/>
      <c r="J10" s="302" t="str">
        <f ca="1">IF(AND('Mapa final'!$H$46="Muy Alta",'Mapa final'!$L$46="Leve"),CONCATENATE("R",'Mapa final'!$A$46),"")</f>
        <v/>
      </c>
      <c r="K10" s="303"/>
      <c r="L10" s="304" t="str">
        <f ca="1">IF(AND('Mapa final'!$H$52="Muy Alta",'Mapa final'!$L$52="Leve"),CONCATENATE("R",'Mapa final'!$A$52),"")</f>
        <v/>
      </c>
      <c r="M10" s="304"/>
      <c r="N10" s="304" t="str">
        <f ca="1">IF(AND('Mapa final'!$H$58="Muy Alta",'Mapa final'!$L$58="Leve"),CONCATENATE("R",'Mapa final'!$A$58),"")</f>
        <v/>
      </c>
      <c r="O10" s="305"/>
      <c r="P10" s="302" t="str">
        <f ca="1">IF(AND('Mapa final'!$H$46="Muy Alta",'Mapa final'!$L$46="Menor"),CONCATENATE("R",'Mapa final'!$A$46),"")</f>
        <v/>
      </c>
      <c r="Q10" s="303"/>
      <c r="R10" s="304" t="str">
        <f ca="1">IF(AND('Mapa final'!$H$52="Muy Alta",'Mapa final'!$L$52="Menor"),CONCATENATE("R",'Mapa final'!$A$52),"")</f>
        <v/>
      </c>
      <c r="S10" s="304"/>
      <c r="T10" s="304" t="str">
        <f ca="1">IF(AND('Mapa final'!$H$58="Muy Alta",'Mapa final'!$L$58="Menor"),CONCATENATE("R",'Mapa final'!$A$58),"")</f>
        <v/>
      </c>
      <c r="U10" s="305"/>
      <c r="V10" s="302" t="str">
        <f ca="1">IF(AND('Mapa final'!$H$46="Muy Alta",'Mapa final'!$L$46="Moderado"),CONCATENATE("R",'Mapa final'!$A$46),"")</f>
        <v/>
      </c>
      <c r="W10" s="303"/>
      <c r="X10" s="304" t="str">
        <f ca="1">IF(AND('Mapa final'!$H$52="Muy Alta",'Mapa final'!$L$52="Moderado"),CONCATENATE("R",'Mapa final'!$A$52),"")</f>
        <v/>
      </c>
      <c r="Y10" s="304"/>
      <c r="Z10" s="304" t="str">
        <f ca="1">IF(AND('Mapa final'!$H$58="Muy Alta",'Mapa final'!$L$58="Moderado"),CONCATENATE("R",'Mapa final'!$A$58),"")</f>
        <v/>
      </c>
      <c r="AA10" s="305"/>
      <c r="AB10" s="302" t="str">
        <f ca="1">IF(AND('Mapa final'!$H$46="Muy Alta",'Mapa final'!$L$46="Mayor"),CONCATENATE("R",'Mapa final'!$A$46),"")</f>
        <v/>
      </c>
      <c r="AC10" s="303"/>
      <c r="AD10" s="304" t="str">
        <f ca="1">IF(AND('Mapa final'!$H$52="Muy Alta",'Mapa final'!$L$52="Mayor"),CONCATENATE("R",'Mapa final'!$A$52),"")</f>
        <v/>
      </c>
      <c r="AE10" s="304"/>
      <c r="AF10" s="304" t="str">
        <f ca="1">IF(AND('Mapa final'!$H$58="Muy Alta",'Mapa final'!$L$58="Mayor"),CONCATENATE("R",'Mapa final'!$A$58),"")</f>
        <v/>
      </c>
      <c r="AG10" s="305"/>
      <c r="AH10" s="293" t="str">
        <f ca="1">IF(AND('Mapa final'!$H$46="Muy Alta",'Mapa final'!$L$46="Catastrófico"),CONCATENATE("R",'Mapa final'!$A$46),"")</f>
        <v/>
      </c>
      <c r="AI10" s="294"/>
      <c r="AJ10" s="294" t="str">
        <f ca="1">IF(AND('Mapa final'!$H$52="Muy Alta",'Mapa final'!$L$52="Catastrófico"),CONCATENATE("R",'Mapa final'!$A$52),"")</f>
        <v/>
      </c>
      <c r="AK10" s="294"/>
      <c r="AL10" s="294" t="str">
        <f ca="1">IF(AND('Mapa final'!$H$58="Muy Alta",'Mapa final'!$L$58="Catastrófico"),CONCATENATE("R",'Mapa final'!$A$58),"")</f>
        <v/>
      </c>
      <c r="AM10" s="295"/>
      <c r="AN10" s="99"/>
      <c r="AO10" s="329"/>
      <c r="AP10" s="330"/>
      <c r="AQ10" s="330"/>
      <c r="AR10" s="330"/>
      <c r="AS10" s="330"/>
      <c r="AT10" s="331"/>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row>
    <row r="11" spans="1:99" ht="15" customHeight="1" x14ac:dyDescent="0.25">
      <c r="A11" s="99"/>
      <c r="B11" s="324"/>
      <c r="C11" s="324"/>
      <c r="D11" s="325"/>
      <c r="E11" s="316"/>
      <c r="F11" s="317"/>
      <c r="G11" s="317"/>
      <c r="H11" s="317"/>
      <c r="I11" s="318"/>
      <c r="J11" s="302"/>
      <c r="K11" s="303"/>
      <c r="L11" s="304"/>
      <c r="M11" s="304"/>
      <c r="N11" s="304"/>
      <c r="O11" s="305"/>
      <c r="P11" s="302"/>
      <c r="Q11" s="303"/>
      <c r="R11" s="304"/>
      <c r="S11" s="304"/>
      <c r="T11" s="304"/>
      <c r="U11" s="305"/>
      <c r="V11" s="302"/>
      <c r="W11" s="303"/>
      <c r="X11" s="304"/>
      <c r="Y11" s="304"/>
      <c r="Z11" s="304"/>
      <c r="AA11" s="305"/>
      <c r="AB11" s="302"/>
      <c r="AC11" s="303"/>
      <c r="AD11" s="304"/>
      <c r="AE11" s="304"/>
      <c r="AF11" s="304"/>
      <c r="AG11" s="305"/>
      <c r="AH11" s="293"/>
      <c r="AI11" s="294"/>
      <c r="AJ11" s="294"/>
      <c r="AK11" s="294"/>
      <c r="AL11" s="294"/>
      <c r="AM11" s="295"/>
      <c r="AN11" s="99"/>
      <c r="AO11" s="329"/>
      <c r="AP11" s="330"/>
      <c r="AQ11" s="330"/>
      <c r="AR11" s="330"/>
      <c r="AS11" s="330"/>
      <c r="AT11" s="331"/>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row>
    <row r="12" spans="1:99" ht="15" customHeight="1" x14ac:dyDescent="0.25">
      <c r="A12" s="99"/>
      <c r="B12" s="324"/>
      <c r="C12" s="324"/>
      <c r="D12" s="325"/>
      <c r="E12" s="316"/>
      <c r="F12" s="317"/>
      <c r="G12" s="317"/>
      <c r="H12" s="317"/>
      <c r="I12" s="318"/>
      <c r="J12" s="302" t="str">
        <f ca="1">IF(AND('Mapa final'!$H$64="Muy Alta",'Mapa final'!$L$64="Leve"),CONCATENATE("R",'Mapa final'!$A$64),"")</f>
        <v/>
      </c>
      <c r="K12" s="303"/>
      <c r="L12" s="304" t="str">
        <f>IF(AND('Mapa final'!$H$70="Muy Alta",'Mapa final'!$L$70="Leve"),CONCATENATE("R",'Mapa final'!$A$70),"")</f>
        <v/>
      </c>
      <c r="M12" s="304"/>
      <c r="N12" s="304" t="str">
        <f>IF(AND('Mapa final'!$H$76="Muy Alta",'Mapa final'!$L$76="Leve"),CONCATENATE("R",'Mapa final'!$A$76),"")</f>
        <v/>
      </c>
      <c r="O12" s="305"/>
      <c r="P12" s="302" t="str">
        <f ca="1">IF(AND('Mapa final'!$H$64="Muy Alta",'Mapa final'!$L$64="Menor"),CONCATENATE("R",'Mapa final'!$A$64),"")</f>
        <v/>
      </c>
      <c r="Q12" s="303"/>
      <c r="R12" s="304" t="str">
        <f>IF(AND('Mapa final'!$H$70="Muy Alta",'Mapa final'!$L$70="Menor"),CONCATENATE("R",'Mapa final'!$A$70),"")</f>
        <v/>
      </c>
      <c r="S12" s="304"/>
      <c r="T12" s="304" t="str">
        <f>IF(AND('Mapa final'!$H$76="Muy Alta",'Mapa final'!$L$76="Menor"),CONCATENATE("R",'Mapa final'!$A$76),"")</f>
        <v/>
      </c>
      <c r="U12" s="305"/>
      <c r="V12" s="302" t="str">
        <f ca="1">IF(AND('Mapa final'!$H$64="Muy Alta",'Mapa final'!$L$64="Moderado"),CONCATENATE("R",'Mapa final'!$A$64),"")</f>
        <v/>
      </c>
      <c r="W12" s="303"/>
      <c r="X12" s="304" t="str">
        <f>IF(AND('Mapa final'!$H$70="Muy Alta",'Mapa final'!$L$70="Moderado"),CONCATENATE("R",'Mapa final'!$A$70),"")</f>
        <v/>
      </c>
      <c r="Y12" s="304"/>
      <c r="Z12" s="304" t="str">
        <f>IF(AND('Mapa final'!$H$76="Muy Alta",'Mapa final'!$L$76="Moderado"),CONCATENATE("R",'Mapa final'!$A$76),"")</f>
        <v/>
      </c>
      <c r="AA12" s="305"/>
      <c r="AB12" s="302" t="str">
        <f ca="1">IF(AND('Mapa final'!$H$64="Muy Alta",'Mapa final'!$L$64="Mayor"),CONCATENATE("R",'Mapa final'!$A$64),"")</f>
        <v/>
      </c>
      <c r="AC12" s="303"/>
      <c r="AD12" s="304" t="str">
        <f>IF(AND('Mapa final'!$H$70="Muy Alta",'Mapa final'!$L$70="Mayor"),CONCATENATE("R",'Mapa final'!$A$70),"")</f>
        <v/>
      </c>
      <c r="AE12" s="304"/>
      <c r="AF12" s="304" t="str">
        <f>IF(AND('Mapa final'!$H$76="Muy Alta",'Mapa final'!$L$76="Mayor"),CONCATENATE("R",'Mapa final'!$A$76),"")</f>
        <v/>
      </c>
      <c r="AG12" s="305"/>
      <c r="AH12" s="293" t="str">
        <f ca="1">IF(AND('Mapa final'!$H$64="Muy Alta",'Mapa final'!$L$64="Catastrófico"),CONCATENATE("R",'Mapa final'!$A$64),"")</f>
        <v/>
      </c>
      <c r="AI12" s="294"/>
      <c r="AJ12" s="294" t="str">
        <f>IF(AND('Mapa final'!$H$70="Muy Alta",'Mapa final'!$L$70="Catastrófico"),CONCATENATE("R",'Mapa final'!$A$70),"")</f>
        <v/>
      </c>
      <c r="AK12" s="294"/>
      <c r="AL12" s="294" t="str">
        <f>IF(AND('Mapa final'!$H$76="Muy Alta",'Mapa final'!$L$76="Catastrófico"),CONCATENATE("R",'Mapa final'!$A$76),"")</f>
        <v/>
      </c>
      <c r="AM12" s="295"/>
      <c r="AN12" s="99"/>
      <c r="AO12" s="329"/>
      <c r="AP12" s="330"/>
      <c r="AQ12" s="330"/>
      <c r="AR12" s="330"/>
      <c r="AS12" s="330"/>
      <c r="AT12" s="331"/>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row>
    <row r="13" spans="1:99" ht="15.75" customHeight="1" thickBot="1" x14ac:dyDescent="0.3">
      <c r="A13" s="99"/>
      <c r="B13" s="324"/>
      <c r="C13" s="324"/>
      <c r="D13" s="325"/>
      <c r="E13" s="319"/>
      <c r="F13" s="320"/>
      <c r="G13" s="320"/>
      <c r="H13" s="320"/>
      <c r="I13" s="321"/>
      <c r="J13" s="302"/>
      <c r="K13" s="303"/>
      <c r="L13" s="303"/>
      <c r="M13" s="303"/>
      <c r="N13" s="303"/>
      <c r="O13" s="305"/>
      <c r="P13" s="302"/>
      <c r="Q13" s="303"/>
      <c r="R13" s="303"/>
      <c r="S13" s="303"/>
      <c r="T13" s="303"/>
      <c r="U13" s="305"/>
      <c r="V13" s="302"/>
      <c r="W13" s="303"/>
      <c r="X13" s="303"/>
      <c r="Y13" s="303"/>
      <c r="Z13" s="303"/>
      <c r="AA13" s="305"/>
      <c r="AB13" s="302"/>
      <c r="AC13" s="303"/>
      <c r="AD13" s="303"/>
      <c r="AE13" s="303"/>
      <c r="AF13" s="303"/>
      <c r="AG13" s="305"/>
      <c r="AH13" s="296"/>
      <c r="AI13" s="297"/>
      <c r="AJ13" s="297"/>
      <c r="AK13" s="297"/>
      <c r="AL13" s="297"/>
      <c r="AM13" s="298"/>
      <c r="AN13" s="99"/>
      <c r="AO13" s="332"/>
      <c r="AP13" s="333"/>
      <c r="AQ13" s="333"/>
      <c r="AR13" s="333"/>
      <c r="AS13" s="333"/>
      <c r="AT13" s="334"/>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row>
    <row r="14" spans="1:99" ht="15" customHeight="1" x14ac:dyDescent="0.25">
      <c r="A14" s="99"/>
      <c r="B14" s="324"/>
      <c r="C14" s="324"/>
      <c r="D14" s="325"/>
      <c r="E14" s="313" t="s">
        <v>115</v>
      </c>
      <c r="F14" s="314"/>
      <c r="G14" s="314"/>
      <c r="H14" s="314"/>
      <c r="I14" s="314"/>
      <c r="J14" s="290" t="str">
        <f ca="1">IF(AND('Mapa final'!$H$10="Alta",'Mapa final'!$L$10="Leve"),CONCATENATE("R",'Mapa final'!$A$10),"")</f>
        <v/>
      </c>
      <c r="K14" s="291"/>
      <c r="L14" s="291" t="str">
        <f ca="1">IF(AND('Mapa final'!$H$16="Alta",'Mapa final'!$L$16="Leve"),CONCATENATE("R",'Mapa final'!$A$16),"")</f>
        <v/>
      </c>
      <c r="M14" s="291"/>
      <c r="N14" s="291" t="str">
        <f ca="1">IF(AND('Mapa final'!$H$22="Alta",'Mapa final'!$L$22="Leve"),CONCATENATE("R",'Mapa final'!$A$22),"")</f>
        <v/>
      </c>
      <c r="O14" s="292"/>
      <c r="P14" s="290" t="str">
        <f ca="1">IF(AND('Mapa final'!$H$10="Alta",'Mapa final'!$L$10="Menor"),CONCATENATE("R",'Mapa final'!$A$10),"")</f>
        <v/>
      </c>
      <c r="Q14" s="291"/>
      <c r="R14" s="291" t="str">
        <f ca="1">IF(AND('Mapa final'!$H$16="Alta",'Mapa final'!$L$16="Menor"),CONCATENATE("R",'Mapa final'!$A$16),"")</f>
        <v/>
      </c>
      <c r="S14" s="291"/>
      <c r="T14" s="291" t="str">
        <f ca="1">IF(AND('Mapa final'!$H$22="Alta",'Mapa final'!$L$22="Menor"),CONCATENATE("R",'Mapa final'!$A$22),"")</f>
        <v/>
      </c>
      <c r="U14" s="292"/>
      <c r="V14" s="309" t="str">
        <f ca="1">IF(AND('Mapa final'!$H$10="Alta",'Mapa final'!$L$10="Moderado"),CONCATENATE("R",'Mapa final'!$A$10),"")</f>
        <v/>
      </c>
      <c r="W14" s="310"/>
      <c r="X14" s="310" t="str">
        <f ca="1">IF(AND('Mapa final'!$H$16="Alta",'Mapa final'!$L$16="Moderado"),CONCATENATE("R",'Mapa final'!$A$16),"")</f>
        <v/>
      </c>
      <c r="Y14" s="310"/>
      <c r="Z14" s="310" t="str">
        <f ca="1">IF(AND('Mapa final'!$H$22="Alta",'Mapa final'!$L$22="Moderado"),CONCATENATE("R",'Mapa final'!$A$22),"")</f>
        <v/>
      </c>
      <c r="AA14" s="311"/>
      <c r="AB14" s="309" t="str">
        <f ca="1">IF(AND('Mapa final'!$H$10="Alta",'Mapa final'!$L$10="Mayor"),CONCATENATE("R",'Mapa final'!$A$10),"")</f>
        <v/>
      </c>
      <c r="AC14" s="310"/>
      <c r="AD14" s="310" t="str">
        <f ca="1">IF(AND('Mapa final'!$H$16="Alta",'Mapa final'!$L$16="Mayor"),CONCATENATE("R",'Mapa final'!$A$16),"")</f>
        <v/>
      </c>
      <c r="AE14" s="310"/>
      <c r="AF14" s="310" t="str">
        <f ca="1">IF(AND('Mapa final'!$H$22="Alta",'Mapa final'!$L$22="Mayor"),CONCATENATE("R",'Mapa final'!$A$22),"")</f>
        <v/>
      </c>
      <c r="AG14" s="311"/>
      <c r="AH14" s="299" t="str">
        <f ca="1">IF(AND('Mapa final'!$H$10="Alta",'Mapa final'!$L$10="Catastrófico"),CONCATENATE("R",'Mapa final'!$A$10),"")</f>
        <v/>
      </c>
      <c r="AI14" s="300"/>
      <c r="AJ14" s="300" t="str">
        <f ca="1">IF(AND('Mapa final'!$H$16="Alta",'Mapa final'!$L$16="Catastrófico"),CONCATENATE("R",'Mapa final'!$A$16),"")</f>
        <v/>
      </c>
      <c r="AK14" s="300"/>
      <c r="AL14" s="300" t="str">
        <f ca="1">IF(AND('Mapa final'!$H$22="Alta",'Mapa final'!$L$22="Catastrófico"),CONCATENATE("R",'Mapa final'!$A$22),"")</f>
        <v/>
      </c>
      <c r="AM14" s="301"/>
      <c r="AN14" s="99"/>
      <c r="AO14" s="335" t="s">
        <v>80</v>
      </c>
      <c r="AP14" s="336"/>
      <c r="AQ14" s="336"/>
      <c r="AR14" s="336"/>
      <c r="AS14" s="336"/>
      <c r="AT14" s="337"/>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row>
    <row r="15" spans="1:99" ht="15" customHeight="1" x14ac:dyDescent="0.25">
      <c r="A15" s="99"/>
      <c r="B15" s="324"/>
      <c r="C15" s="324"/>
      <c r="D15" s="325"/>
      <c r="E15" s="316"/>
      <c r="F15" s="317"/>
      <c r="G15" s="317"/>
      <c r="H15" s="317"/>
      <c r="I15" s="322"/>
      <c r="J15" s="284"/>
      <c r="K15" s="285"/>
      <c r="L15" s="285"/>
      <c r="M15" s="285"/>
      <c r="N15" s="285"/>
      <c r="O15" s="286"/>
      <c r="P15" s="284"/>
      <c r="Q15" s="285"/>
      <c r="R15" s="285"/>
      <c r="S15" s="285"/>
      <c r="T15" s="285"/>
      <c r="U15" s="286"/>
      <c r="V15" s="302"/>
      <c r="W15" s="303"/>
      <c r="X15" s="303"/>
      <c r="Y15" s="303"/>
      <c r="Z15" s="303"/>
      <c r="AA15" s="305"/>
      <c r="AB15" s="302"/>
      <c r="AC15" s="303"/>
      <c r="AD15" s="303"/>
      <c r="AE15" s="303"/>
      <c r="AF15" s="303"/>
      <c r="AG15" s="305"/>
      <c r="AH15" s="293"/>
      <c r="AI15" s="294"/>
      <c r="AJ15" s="294"/>
      <c r="AK15" s="294"/>
      <c r="AL15" s="294"/>
      <c r="AM15" s="295"/>
      <c r="AN15" s="99"/>
      <c r="AO15" s="338"/>
      <c r="AP15" s="339"/>
      <c r="AQ15" s="339"/>
      <c r="AR15" s="339"/>
      <c r="AS15" s="339"/>
      <c r="AT15" s="340"/>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row>
    <row r="16" spans="1:99" ht="15" customHeight="1" x14ac:dyDescent="0.25">
      <c r="A16" s="99"/>
      <c r="B16" s="324"/>
      <c r="C16" s="324"/>
      <c r="D16" s="325"/>
      <c r="E16" s="316"/>
      <c r="F16" s="317"/>
      <c r="G16" s="317"/>
      <c r="H16" s="317"/>
      <c r="I16" s="322"/>
      <c r="J16" s="284" t="str">
        <f ca="1">IF(AND('Mapa final'!$H$28="Alta",'Mapa final'!$L$28="Leve"),CONCATENATE("R",'Mapa final'!$A$28),"")</f>
        <v/>
      </c>
      <c r="K16" s="285"/>
      <c r="L16" s="285" t="str">
        <f ca="1">IF(AND('Mapa final'!$H$34="Alta",'Mapa final'!$L$34="Leve"),CONCATENATE("R",'Mapa final'!$A$34),"")</f>
        <v/>
      </c>
      <c r="M16" s="285"/>
      <c r="N16" s="285" t="str">
        <f ca="1">IF(AND('Mapa final'!$H$40="Alta",'Mapa final'!$L$40="Leve"),CONCATENATE("R",'Mapa final'!$A$40),"")</f>
        <v/>
      </c>
      <c r="O16" s="286"/>
      <c r="P16" s="284" t="str">
        <f ca="1">IF(AND('Mapa final'!$H$28="Alta",'Mapa final'!$L$28="Menor"),CONCATENATE("R",'Mapa final'!$A$28),"")</f>
        <v/>
      </c>
      <c r="Q16" s="285"/>
      <c r="R16" s="285" t="str">
        <f ca="1">IF(AND('Mapa final'!$H$34="Alta",'Mapa final'!$L$34="Menor"),CONCATENATE("R",'Mapa final'!$A$34),"")</f>
        <v/>
      </c>
      <c r="S16" s="285"/>
      <c r="T16" s="285" t="str">
        <f ca="1">IF(AND('Mapa final'!$H$40="Alta",'Mapa final'!$L$40="Menor"),CONCATENATE("R",'Mapa final'!$A$40),"")</f>
        <v/>
      </c>
      <c r="U16" s="286"/>
      <c r="V16" s="302" t="str">
        <f ca="1">IF(AND('Mapa final'!$H$28="Alta",'Mapa final'!$L$28="Moderado"),CONCATENATE("R",'Mapa final'!$A$28),"")</f>
        <v/>
      </c>
      <c r="W16" s="303"/>
      <c r="X16" s="304" t="str">
        <f ca="1">IF(AND('Mapa final'!$H$34="Alta",'Mapa final'!$L$34="Moderado"),CONCATENATE("R",'Mapa final'!$A$34),"")</f>
        <v/>
      </c>
      <c r="Y16" s="304"/>
      <c r="Z16" s="304" t="str">
        <f ca="1">IF(AND('Mapa final'!$H$40="Alta",'Mapa final'!$L$40="Moderado"),CONCATENATE("R",'Mapa final'!$A$40),"")</f>
        <v/>
      </c>
      <c r="AA16" s="305"/>
      <c r="AB16" s="302" t="str">
        <f ca="1">IF(AND('Mapa final'!$H$28="Alta",'Mapa final'!$L$28="Mayor"),CONCATENATE("R",'Mapa final'!$A$28),"")</f>
        <v/>
      </c>
      <c r="AC16" s="303"/>
      <c r="AD16" s="304" t="str">
        <f ca="1">IF(AND('Mapa final'!$H$34="Alta",'Mapa final'!$L$34="Mayor"),CONCATENATE("R",'Mapa final'!$A$34),"")</f>
        <v/>
      </c>
      <c r="AE16" s="304"/>
      <c r="AF16" s="304" t="str">
        <f ca="1">IF(AND('Mapa final'!$H$40="Alta",'Mapa final'!$L$40="Mayor"),CONCATENATE("R",'Mapa final'!$A$40),"")</f>
        <v/>
      </c>
      <c r="AG16" s="305"/>
      <c r="AH16" s="293" t="str">
        <f ca="1">IF(AND('Mapa final'!$H$28="Alta",'Mapa final'!$L$28="Catastrófico"),CONCATENATE("R",'Mapa final'!$A$28),"")</f>
        <v/>
      </c>
      <c r="AI16" s="294"/>
      <c r="AJ16" s="294" t="str">
        <f ca="1">IF(AND('Mapa final'!$H$34="Alta",'Mapa final'!$L$34="Catastrófico"),CONCATENATE("R",'Mapa final'!$A$34),"")</f>
        <v/>
      </c>
      <c r="AK16" s="294"/>
      <c r="AL16" s="294" t="str">
        <f ca="1">IF(AND('Mapa final'!$H$40="Alta",'Mapa final'!$L$40="Catastrófico"),CONCATENATE("R",'Mapa final'!$A$40),"")</f>
        <v/>
      </c>
      <c r="AM16" s="295"/>
      <c r="AN16" s="99"/>
      <c r="AO16" s="338"/>
      <c r="AP16" s="339"/>
      <c r="AQ16" s="339"/>
      <c r="AR16" s="339"/>
      <c r="AS16" s="339"/>
      <c r="AT16" s="340"/>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row>
    <row r="17" spans="1:80" ht="15" customHeight="1" x14ac:dyDescent="0.25">
      <c r="A17" s="99"/>
      <c r="B17" s="324"/>
      <c r="C17" s="324"/>
      <c r="D17" s="325"/>
      <c r="E17" s="316"/>
      <c r="F17" s="317"/>
      <c r="G17" s="317"/>
      <c r="H17" s="317"/>
      <c r="I17" s="322"/>
      <c r="J17" s="284"/>
      <c r="K17" s="285"/>
      <c r="L17" s="285"/>
      <c r="M17" s="285"/>
      <c r="N17" s="285"/>
      <c r="O17" s="286"/>
      <c r="P17" s="284"/>
      <c r="Q17" s="285"/>
      <c r="R17" s="285"/>
      <c r="S17" s="285"/>
      <c r="T17" s="285"/>
      <c r="U17" s="286"/>
      <c r="V17" s="302"/>
      <c r="W17" s="303"/>
      <c r="X17" s="304"/>
      <c r="Y17" s="304"/>
      <c r="Z17" s="304"/>
      <c r="AA17" s="305"/>
      <c r="AB17" s="302"/>
      <c r="AC17" s="303"/>
      <c r="AD17" s="304"/>
      <c r="AE17" s="304"/>
      <c r="AF17" s="304"/>
      <c r="AG17" s="305"/>
      <c r="AH17" s="293"/>
      <c r="AI17" s="294"/>
      <c r="AJ17" s="294"/>
      <c r="AK17" s="294"/>
      <c r="AL17" s="294"/>
      <c r="AM17" s="295"/>
      <c r="AN17" s="99"/>
      <c r="AO17" s="338"/>
      <c r="AP17" s="339"/>
      <c r="AQ17" s="339"/>
      <c r="AR17" s="339"/>
      <c r="AS17" s="339"/>
      <c r="AT17" s="340"/>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row>
    <row r="18" spans="1:80" ht="15" customHeight="1" x14ac:dyDescent="0.25">
      <c r="A18" s="99"/>
      <c r="B18" s="324"/>
      <c r="C18" s="324"/>
      <c r="D18" s="325"/>
      <c r="E18" s="316"/>
      <c r="F18" s="317"/>
      <c r="G18" s="317"/>
      <c r="H18" s="317"/>
      <c r="I18" s="322"/>
      <c r="J18" s="284" t="str">
        <f ca="1">IF(AND('Mapa final'!$H$46="Alta",'Mapa final'!$L$46="Leve"),CONCATENATE("R",'Mapa final'!$A$46),"")</f>
        <v/>
      </c>
      <c r="K18" s="285"/>
      <c r="L18" s="285" t="str">
        <f ca="1">IF(AND('Mapa final'!$H$52="Alta",'Mapa final'!$L$52="Leve"),CONCATENATE("R",'Mapa final'!$A$52),"")</f>
        <v/>
      </c>
      <c r="M18" s="285"/>
      <c r="N18" s="285" t="str">
        <f ca="1">IF(AND('Mapa final'!$H$58="Alta",'Mapa final'!$L$58="Leve"),CONCATENATE("R",'Mapa final'!$A$58),"")</f>
        <v/>
      </c>
      <c r="O18" s="286"/>
      <c r="P18" s="284" t="str">
        <f ca="1">IF(AND('Mapa final'!$H$46="Alta",'Mapa final'!$L$46="Menor"),CONCATENATE("R",'Mapa final'!$A$46),"")</f>
        <v/>
      </c>
      <c r="Q18" s="285"/>
      <c r="R18" s="285" t="str">
        <f ca="1">IF(AND('Mapa final'!$H$52="Alta",'Mapa final'!$L$52="Menor"),CONCATENATE("R",'Mapa final'!$A$52),"")</f>
        <v/>
      </c>
      <c r="S18" s="285"/>
      <c r="T18" s="285" t="str">
        <f ca="1">IF(AND('Mapa final'!$H$58="Alta",'Mapa final'!$L$58="Menor"),CONCATENATE("R",'Mapa final'!$A$58),"")</f>
        <v/>
      </c>
      <c r="U18" s="286"/>
      <c r="V18" s="302" t="str">
        <f ca="1">IF(AND('Mapa final'!$H$46="Alta",'Mapa final'!$L$46="Moderado"),CONCATENATE("R",'Mapa final'!$A$46),"")</f>
        <v/>
      </c>
      <c r="W18" s="303"/>
      <c r="X18" s="304" t="str">
        <f ca="1">IF(AND('Mapa final'!$H$52="Alta",'Mapa final'!$L$52="Moderado"),CONCATENATE("R",'Mapa final'!$A$52),"")</f>
        <v/>
      </c>
      <c r="Y18" s="304"/>
      <c r="Z18" s="304" t="str">
        <f ca="1">IF(AND('Mapa final'!$H$58="Alta",'Mapa final'!$L$58="Moderado"),CONCATENATE("R",'Mapa final'!$A$58),"")</f>
        <v/>
      </c>
      <c r="AA18" s="305"/>
      <c r="AB18" s="302" t="str">
        <f ca="1">IF(AND('Mapa final'!$H$46="Alta",'Mapa final'!$L$46="Mayor"),CONCATENATE("R",'Mapa final'!$A$46),"")</f>
        <v/>
      </c>
      <c r="AC18" s="303"/>
      <c r="AD18" s="304" t="str">
        <f ca="1">IF(AND('Mapa final'!$H$52="Alta",'Mapa final'!$L$52="Mayor"),CONCATENATE("R",'Mapa final'!$A$52),"")</f>
        <v/>
      </c>
      <c r="AE18" s="304"/>
      <c r="AF18" s="304" t="str">
        <f ca="1">IF(AND('Mapa final'!$H$58="Alta",'Mapa final'!$L$58="Mayor"),CONCATENATE("R",'Mapa final'!$A$58),"")</f>
        <v/>
      </c>
      <c r="AG18" s="305"/>
      <c r="AH18" s="293" t="str">
        <f ca="1">IF(AND('Mapa final'!$H$46="Alta",'Mapa final'!$L$46="Catastrófico"),CONCATENATE("R",'Mapa final'!$A$46),"")</f>
        <v/>
      </c>
      <c r="AI18" s="294"/>
      <c r="AJ18" s="294" t="str">
        <f ca="1">IF(AND('Mapa final'!$H$52="Alta",'Mapa final'!$L$52="Catastrófico"),CONCATENATE("R",'Mapa final'!$A$52),"")</f>
        <v/>
      </c>
      <c r="AK18" s="294"/>
      <c r="AL18" s="294" t="str">
        <f ca="1">IF(AND('Mapa final'!$H$58="Alta",'Mapa final'!$L$58="Catastrófico"),CONCATENATE("R",'Mapa final'!$A$58),"")</f>
        <v/>
      </c>
      <c r="AM18" s="295"/>
      <c r="AN18" s="99"/>
      <c r="AO18" s="338"/>
      <c r="AP18" s="339"/>
      <c r="AQ18" s="339"/>
      <c r="AR18" s="339"/>
      <c r="AS18" s="339"/>
      <c r="AT18" s="340"/>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row>
    <row r="19" spans="1:80" ht="15" customHeight="1" x14ac:dyDescent="0.25">
      <c r="A19" s="99"/>
      <c r="B19" s="324"/>
      <c r="C19" s="324"/>
      <c r="D19" s="325"/>
      <c r="E19" s="316"/>
      <c r="F19" s="317"/>
      <c r="G19" s="317"/>
      <c r="H19" s="317"/>
      <c r="I19" s="322"/>
      <c r="J19" s="284"/>
      <c r="K19" s="285"/>
      <c r="L19" s="285"/>
      <c r="M19" s="285"/>
      <c r="N19" s="285"/>
      <c r="O19" s="286"/>
      <c r="P19" s="284"/>
      <c r="Q19" s="285"/>
      <c r="R19" s="285"/>
      <c r="S19" s="285"/>
      <c r="T19" s="285"/>
      <c r="U19" s="286"/>
      <c r="V19" s="302"/>
      <c r="W19" s="303"/>
      <c r="X19" s="304"/>
      <c r="Y19" s="304"/>
      <c r="Z19" s="304"/>
      <c r="AA19" s="305"/>
      <c r="AB19" s="302"/>
      <c r="AC19" s="303"/>
      <c r="AD19" s="304"/>
      <c r="AE19" s="304"/>
      <c r="AF19" s="304"/>
      <c r="AG19" s="305"/>
      <c r="AH19" s="293"/>
      <c r="AI19" s="294"/>
      <c r="AJ19" s="294"/>
      <c r="AK19" s="294"/>
      <c r="AL19" s="294"/>
      <c r="AM19" s="295"/>
      <c r="AN19" s="99"/>
      <c r="AO19" s="338"/>
      <c r="AP19" s="339"/>
      <c r="AQ19" s="339"/>
      <c r="AR19" s="339"/>
      <c r="AS19" s="339"/>
      <c r="AT19" s="340"/>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row>
    <row r="20" spans="1:80" ht="15" customHeight="1" x14ac:dyDescent="0.25">
      <c r="A20" s="99"/>
      <c r="B20" s="324"/>
      <c r="C20" s="324"/>
      <c r="D20" s="325"/>
      <c r="E20" s="316"/>
      <c r="F20" s="317"/>
      <c r="G20" s="317"/>
      <c r="H20" s="317"/>
      <c r="I20" s="322"/>
      <c r="J20" s="284" t="str">
        <f ca="1">IF(AND('Mapa final'!$H$64="Alta",'Mapa final'!$L$64="Leve"),CONCATENATE("R",'Mapa final'!$A$64),"")</f>
        <v/>
      </c>
      <c r="K20" s="285"/>
      <c r="L20" s="285" t="str">
        <f>IF(AND('Mapa final'!$H$70="Alta",'Mapa final'!$L$70="Leve"),CONCATENATE("R",'Mapa final'!$A$70),"")</f>
        <v/>
      </c>
      <c r="M20" s="285"/>
      <c r="N20" s="285" t="str">
        <f>IF(AND('Mapa final'!$H$76="Alta",'Mapa final'!$L$76="Leve"),CONCATENATE("R",'Mapa final'!$A$76),"")</f>
        <v/>
      </c>
      <c r="O20" s="286"/>
      <c r="P20" s="284" t="str">
        <f ca="1">IF(AND('Mapa final'!$H$64="Alta",'Mapa final'!$L$64="Menor"),CONCATENATE("R",'Mapa final'!$A$64),"")</f>
        <v/>
      </c>
      <c r="Q20" s="285"/>
      <c r="R20" s="285" t="str">
        <f>IF(AND('Mapa final'!$H$70="Alta",'Mapa final'!$L$70="Menor"),CONCATENATE("R",'Mapa final'!$A$70),"")</f>
        <v/>
      </c>
      <c r="S20" s="285"/>
      <c r="T20" s="285" t="str">
        <f>IF(AND('Mapa final'!$H$76="Alta",'Mapa final'!$L$76="Menor"),CONCATENATE("R",'Mapa final'!$A$76),"")</f>
        <v/>
      </c>
      <c r="U20" s="286"/>
      <c r="V20" s="302" t="str">
        <f ca="1">IF(AND('Mapa final'!$H$64="Alta",'Mapa final'!$L$64="Moderado"),CONCATENATE("R",'Mapa final'!$A$64),"")</f>
        <v/>
      </c>
      <c r="W20" s="303"/>
      <c r="X20" s="304" t="str">
        <f>IF(AND('Mapa final'!$H$70="Alta",'Mapa final'!$L$70="Moderado"),CONCATENATE("R",'Mapa final'!$A$70),"")</f>
        <v/>
      </c>
      <c r="Y20" s="304"/>
      <c r="Z20" s="304" t="str">
        <f>IF(AND('Mapa final'!$H$76="Alta",'Mapa final'!$L$76="Moderado"),CONCATENATE("R",'Mapa final'!$A$76),"")</f>
        <v/>
      </c>
      <c r="AA20" s="305"/>
      <c r="AB20" s="302" t="str">
        <f ca="1">IF(AND('Mapa final'!$H$64="Alta",'Mapa final'!$L$64="Mayor"),CONCATENATE("R",'Mapa final'!$A$64),"")</f>
        <v/>
      </c>
      <c r="AC20" s="303"/>
      <c r="AD20" s="304" t="str">
        <f>IF(AND('Mapa final'!$H$70="Alta",'Mapa final'!$L$70="Mayor"),CONCATENATE("R",'Mapa final'!$A$70),"")</f>
        <v/>
      </c>
      <c r="AE20" s="304"/>
      <c r="AF20" s="304" t="str">
        <f>IF(AND('Mapa final'!$H$76="Alta",'Mapa final'!$L$76="Mayor"),CONCATENATE("R",'Mapa final'!$A$76),"")</f>
        <v/>
      </c>
      <c r="AG20" s="305"/>
      <c r="AH20" s="293" t="str">
        <f ca="1">IF(AND('Mapa final'!$H$64="Alta",'Mapa final'!$L$64="Catastrófico"),CONCATENATE("R",'Mapa final'!$A$64),"")</f>
        <v/>
      </c>
      <c r="AI20" s="294"/>
      <c r="AJ20" s="294" t="str">
        <f>IF(AND('Mapa final'!$H$70="Alta",'Mapa final'!$L$70="Catastrófico"),CONCATENATE("R",'Mapa final'!$A$70),"")</f>
        <v/>
      </c>
      <c r="AK20" s="294"/>
      <c r="AL20" s="294" t="str">
        <f>IF(AND('Mapa final'!$H$76="Alta",'Mapa final'!$L$76="Catastrófico"),CONCATENATE("R",'Mapa final'!$A$76),"")</f>
        <v/>
      </c>
      <c r="AM20" s="295"/>
      <c r="AN20" s="99"/>
      <c r="AO20" s="338"/>
      <c r="AP20" s="339"/>
      <c r="AQ20" s="339"/>
      <c r="AR20" s="339"/>
      <c r="AS20" s="339"/>
      <c r="AT20" s="340"/>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row>
    <row r="21" spans="1:80" ht="15.75" customHeight="1" thickBot="1" x14ac:dyDescent="0.3">
      <c r="A21" s="99"/>
      <c r="B21" s="324"/>
      <c r="C21" s="324"/>
      <c r="D21" s="325"/>
      <c r="E21" s="319"/>
      <c r="F21" s="320"/>
      <c r="G21" s="320"/>
      <c r="H21" s="320"/>
      <c r="I21" s="320"/>
      <c r="J21" s="287"/>
      <c r="K21" s="288"/>
      <c r="L21" s="288"/>
      <c r="M21" s="288"/>
      <c r="N21" s="288"/>
      <c r="O21" s="289"/>
      <c r="P21" s="287"/>
      <c r="Q21" s="288"/>
      <c r="R21" s="288"/>
      <c r="S21" s="288"/>
      <c r="T21" s="288"/>
      <c r="U21" s="289"/>
      <c r="V21" s="306"/>
      <c r="W21" s="307"/>
      <c r="X21" s="307"/>
      <c r="Y21" s="307"/>
      <c r="Z21" s="307"/>
      <c r="AA21" s="308"/>
      <c r="AB21" s="306"/>
      <c r="AC21" s="307"/>
      <c r="AD21" s="307"/>
      <c r="AE21" s="307"/>
      <c r="AF21" s="307"/>
      <c r="AG21" s="308"/>
      <c r="AH21" s="296"/>
      <c r="AI21" s="297"/>
      <c r="AJ21" s="297"/>
      <c r="AK21" s="297"/>
      <c r="AL21" s="297"/>
      <c r="AM21" s="298"/>
      <c r="AN21" s="99"/>
      <c r="AO21" s="341"/>
      <c r="AP21" s="342"/>
      <c r="AQ21" s="342"/>
      <c r="AR21" s="342"/>
      <c r="AS21" s="342"/>
      <c r="AT21" s="343"/>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row>
    <row r="22" spans="1:80" x14ac:dyDescent="0.25">
      <c r="A22" s="99"/>
      <c r="B22" s="324"/>
      <c r="C22" s="324"/>
      <c r="D22" s="325"/>
      <c r="E22" s="313" t="s">
        <v>117</v>
      </c>
      <c r="F22" s="314"/>
      <c r="G22" s="314"/>
      <c r="H22" s="314"/>
      <c r="I22" s="315"/>
      <c r="J22" s="290" t="str">
        <f ca="1">IF(AND('Mapa final'!$H$10="Media",'Mapa final'!$L$10="Leve"),CONCATENATE("R",'Mapa final'!$A$10),"")</f>
        <v/>
      </c>
      <c r="K22" s="291"/>
      <c r="L22" s="291" t="str">
        <f ca="1">IF(AND('Mapa final'!$H$16="Media",'Mapa final'!$L$16="Leve"),CONCATENATE("R",'Mapa final'!$A$16),"")</f>
        <v/>
      </c>
      <c r="M22" s="291"/>
      <c r="N22" s="291" t="str">
        <f ca="1">IF(AND('Mapa final'!$H$22="Media",'Mapa final'!$L$22="Leve"),CONCATENATE("R",'Mapa final'!$A$22),"")</f>
        <v/>
      </c>
      <c r="O22" s="292"/>
      <c r="P22" s="290" t="str">
        <f ca="1">IF(AND('Mapa final'!$H$10="Media",'Mapa final'!$L$10="Menor"),CONCATENATE("R",'Mapa final'!$A$10),"")</f>
        <v/>
      </c>
      <c r="Q22" s="291"/>
      <c r="R22" s="291" t="str">
        <f ca="1">IF(AND('Mapa final'!$H$16="Media",'Mapa final'!$L$16="Menor"),CONCATENATE("R",'Mapa final'!$A$16),"")</f>
        <v/>
      </c>
      <c r="S22" s="291"/>
      <c r="T22" s="291" t="str">
        <f ca="1">IF(AND('Mapa final'!$H$22="Media",'Mapa final'!$L$22="Menor"),CONCATENATE("R",'Mapa final'!$A$22),"")</f>
        <v/>
      </c>
      <c r="U22" s="292"/>
      <c r="V22" s="290" t="str">
        <f ca="1">IF(AND('Mapa final'!$H$10="Media",'Mapa final'!$L$10="Moderado"),CONCATENATE("R",'Mapa final'!$A$10),"")</f>
        <v/>
      </c>
      <c r="W22" s="291"/>
      <c r="X22" s="291" t="str">
        <f ca="1">IF(AND('Mapa final'!$H$16="Media",'Mapa final'!$L$16="Moderado"),CONCATENATE("R",'Mapa final'!$A$16),"")</f>
        <v>R2</v>
      </c>
      <c r="Y22" s="291"/>
      <c r="Z22" s="291" t="str">
        <f ca="1">IF(AND('Mapa final'!$H$22="Media",'Mapa final'!$L$22="Moderado"),CONCATENATE("R",'Mapa final'!$A$22),"")</f>
        <v/>
      </c>
      <c r="AA22" s="292"/>
      <c r="AB22" s="309" t="str">
        <f ca="1">IF(AND('Mapa final'!$H$10="Media",'Mapa final'!$L$10="Mayor"),CONCATENATE("R",'Mapa final'!$A$10),"")</f>
        <v/>
      </c>
      <c r="AC22" s="310"/>
      <c r="AD22" s="310" t="str">
        <f ca="1">IF(AND('Mapa final'!$H$16="Media",'Mapa final'!$L$16="Mayor"),CONCATENATE("R",'Mapa final'!$A$16),"")</f>
        <v/>
      </c>
      <c r="AE22" s="310"/>
      <c r="AF22" s="310" t="str">
        <f ca="1">IF(AND('Mapa final'!$H$22="Media",'Mapa final'!$L$22="Mayor"),CONCATENATE("R",'Mapa final'!$A$22),"")</f>
        <v/>
      </c>
      <c r="AG22" s="311"/>
      <c r="AH22" s="299" t="str">
        <f ca="1">IF(AND('Mapa final'!$H$10="Media",'Mapa final'!$L$10="Catastrófico"),CONCATENATE("R",'Mapa final'!$A$10),"")</f>
        <v/>
      </c>
      <c r="AI22" s="300"/>
      <c r="AJ22" s="300" t="str">
        <f ca="1">IF(AND('Mapa final'!$H$16="Media",'Mapa final'!$L$16="Catastrófico"),CONCATENATE("R",'Mapa final'!$A$16),"")</f>
        <v/>
      </c>
      <c r="AK22" s="300"/>
      <c r="AL22" s="300" t="str">
        <f ca="1">IF(AND('Mapa final'!$H$22="Media",'Mapa final'!$L$22="Catastrófico"),CONCATENATE("R",'Mapa final'!$A$22),"")</f>
        <v/>
      </c>
      <c r="AM22" s="301"/>
      <c r="AN22" s="99"/>
      <c r="AO22" s="344" t="s">
        <v>81</v>
      </c>
      <c r="AP22" s="345"/>
      <c r="AQ22" s="345"/>
      <c r="AR22" s="345"/>
      <c r="AS22" s="345"/>
      <c r="AT22" s="346"/>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row>
    <row r="23" spans="1:80" x14ac:dyDescent="0.25">
      <c r="A23" s="99"/>
      <c r="B23" s="324"/>
      <c r="C23" s="324"/>
      <c r="D23" s="325"/>
      <c r="E23" s="316"/>
      <c r="F23" s="317"/>
      <c r="G23" s="317"/>
      <c r="H23" s="317"/>
      <c r="I23" s="318"/>
      <c r="J23" s="284"/>
      <c r="K23" s="285"/>
      <c r="L23" s="285"/>
      <c r="M23" s="285"/>
      <c r="N23" s="285"/>
      <c r="O23" s="286"/>
      <c r="P23" s="284"/>
      <c r="Q23" s="285"/>
      <c r="R23" s="285"/>
      <c r="S23" s="285"/>
      <c r="T23" s="285"/>
      <c r="U23" s="286"/>
      <c r="V23" s="284"/>
      <c r="W23" s="285"/>
      <c r="X23" s="285"/>
      <c r="Y23" s="285"/>
      <c r="Z23" s="285"/>
      <c r="AA23" s="286"/>
      <c r="AB23" s="302"/>
      <c r="AC23" s="303"/>
      <c r="AD23" s="303"/>
      <c r="AE23" s="303"/>
      <c r="AF23" s="303"/>
      <c r="AG23" s="305"/>
      <c r="AH23" s="293"/>
      <c r="AI23" s="294"/>
      <c r="AJ23" s="294"/>
      <c r="AK23" s="294"/>
      <c r="AL23" s="294"/>
      <c r="AM23" s="295"/>
      <c r="AN23" s="99"/>
      <c r="AO23" s="347"/>
      <c r="AP23" s="348"/>
      <c r="AQ23" s="348"/>
      <c r="AR23" s="348"/>
      <c r="AS23" s="348"/>
      <c r="AT23" s="34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row>
    <row r="24" spans="1:80" x14ac:dyDescent="0.25">
      <c r="A24" s="99"/>
      <c r="B24" s="324"/>
      <c r="C24" s="324"/>
      <c r="D24" s="325"/>
      <c r="E24" s="316"/>
      <c r="F24" s="317"/>
      <c r="G24" s="317"/>
      <c r="H24" s="317"/>
      <c r="I24" s="318"/>
      <c r="J24" s="284" t="str">
        <f ca="1">IF(AND('Mapa final'!$H$28="Media",'Mapa final'!$L$28="Leve"),CONCATENATE("R",'Mapa final'!$A$28),"")</f>
        <v>R4</v>
      </c>
      <c r="K24" s="285"/>
      <c r="L24" s="285" t="str">
        <f ca="1">IF(AND('Mapa final'!$H$34="Media",'Mapa final'!$L$34="Leve"),CONCATENATE("R",'Mapa final'!$A$34),"")</f>
        <v/>
      </c>
      <c r="M24" s="285"/>
      <c r="N24" s="285" t="str">
        <f ca="1">IF(AND('Mapa final'!$H$40="Media",'Mapa final'!$L$40="Leve"),CONCATENATE("R",'Mapa final'!$A$40),"")</f>
        <v/>
      </c>
      <c r="O24" s="286"/>
      <c r="P24" s="284" t="str">
        <f ca="1">IF(AND('Mapa final'!$H$28="Media",'Mapa final'!$L$28="Menor"),CONCATENATE("R",'Mapa final'!$A$28),"")</f>
        <v/>
      </c>
      <c r="Q24" s="285"/>
      <c r="R24" s="285" t="str">
        <f ca="1">IF(AND('Mapa final'!$H$34="Media",'Mapa final'!$L$34="Menor"),CONCATENATE("R",'Mapa final'!$A$34),"")</f>
        <v/>
      </c>
      <c r="S24" s="285"/>
      <c r="T24" s="285" t="str">
        <f ca="1">IF(AND('Mapa final'!$H$40="Media",'Mapa final'!$L$40="Menor"),CONCATENATE("R",'Mapa final'!$A$40),"")</f>
        <v/>
      </c>
      <c r="U24" s="286"/>
      <c r="V24" s="284" t="str">
        <f ca="1">IF(AND('Mapa final'!$H$28="Media",'Mapa final'!$L$28="Moderado"),CONCATENATE("R",'Mapa final'!$A$28),"")</f>
        <v/>
      </c>
      <c r="W24" s="285"/>
      <c r="X24" s="285" t="str">
        <f ca="1">IF(AND('Mapa final'!$H$34="Media",'Mapa final'!$L$34="Moderado"),CONCATENATE("R",'Mapa final'!$A$34),"")</f>
        <v/>
      </c>
      <c r="Y24" s="285"/>
      <c r="Z24" s="285" t="str">
        <f ca="1">IF(AND('Mapa final'!$H$40="Media",'Mapa final'!$L$40="Moderado"),CONCATENATE("R",'Mapa final'!$A$40),"")</f>
        <v/>
      </c>
      <c r="AA24" s="286"/>
      <c r="AB24" s="302" t="str">
        <f ca="1">IF(AND('Mapa final'!$H$28="Media",'Mapa final'!$L$28="Mayor"),CONCATENATE("R",'Mapa final'!$A$28),"")</f>
        <v/>
      </c>
      <c r="AC24" s="303"/>
      <c r="AD24" s="304" t="str">
        <f ca="1">IF(AND('Mapa final'!$H$34="Media",'Mapa final'!$L$34="Mayor"),CONCATENATE("R",'Mapa final'!$A$34),"")</f>
        <v/>
      </c>
      <c r="AE24" s="304"/>
      <c r="AF24" s="304" t="str">
        <f ca="1">IF(AND('Mapa final'!$H$40="Media",'Mapa final'!$L$40="Mayor"),CONCATENATE("R",'Mapa final'!$A$40),"")</f>
        <v/>
      </c>
      <c r="AG24" s="305"/>
      <c r="AH24" s="293" t="str">
        <f ca="1">IF(AND('Mapa final'!$H$28="Media",'Mapa final'!$L$28="Catastrófico"),CONCATENATE("R",'Mapa final'!$A$28),"")</f>
        <v/>
      </c>
      <c r="AI24" s="294"/>
      <c r="AJ24" s="294" t="str">
        <f ca="1">IF(AND('Mapa final'!$H$34="Media",'Mapa final'!$L$34="Catastrófico"),CONCATENATE("R",'Mapa final'!$A$34),"")</f>
        <v/>
      </c>
      <c r="AK24" s="294"/>
      <c r="AL24" s="294" t="str">
        <f ca="1">IF(AND('Mapa final'!$H$40="Media",'Mapa final'!$L$40="Catastrófico"),CONCATENATE("R",'Mapa final'!$A$40),"")</f>
        <v/>
      </c>
      <c r="AM24" s="295"/>
      <c r="AN24" s="99"/>
      <c r="AO24" s="347"/>
      <c r="AP24" s="348"/>
      <c r="AQ24" s="348"/>
      <c r="AR24" s="348"/>
      <c r="AS24" s="348"/>
      <c r="AT24" s="34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row>
    <row r="25" spans="1:80" x14ac:dyDescent="0.25">
      <c r="A25" s="99"/>
      <c r="B25" s="324"/>
      <c r="C25" s="324"/>
      <c r="D25" s="325"/>
      <c r="E25" s="316"/>
      <c r="F25" s="317"/>
      <c r="G25" s="317"/>
      <c r="H25" s="317"/>
      <c r="I25" s="318"/>
      <c r="J25" s="284"/>
      <c r="K25" s="285"/>
      <c r="L25" s="285"/>
      <c r="M25" s="285"/>
      <c r="N25" s="285"/>
      <c r="O25" s="286"/>
      <c r="P25" s="284"/>
      <c r="Q25" s="285"/>
      <c r="R25" s="285"/>
      <c r="S25" s="285"/>
      <c r="T25" s="285"/>
      <c r="U25" s="286"/>
      <c r="V25" s="284"/>
      <c r="W25" s="285"/>
      <c r="X25" s="285"/>
      <c r="Y25" s="285"/>
      <c r="Z25" s="285"/>
      <c r="AA25" s="286"/>
      <c r="AB25" s="302"/>
      <c r="AC25" s="303"/>
      <c r="AD25" s="304"/>
      <c r="AE25" s="304"/>
      <c r="AF25" s="304"/>
      <c r="AG25" s="305"/>
      <c r="AH25" s="293"/>
      <c r="AI25" s="294"/>
      <c r="AJ25" s="294"/>
      <c r="AK25" s="294"/>
      <c r="AL25" s="294"/>
      <c r="AM25" s="295"/>
      <c r="AN25" s="99"/>
      <c r="AO25" s="347"/>
      <c r="AP25" s="348"/>
      <c r="AQ25" s="348"/>
      <c r="AR25" s="348"/>
      <c r="AS25" s="348"/>
      <c r="AT25" s="34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row>
    <row r="26" spans="1:80" x14ac:dyDescent="0.25">
      <c r="A26" s="99"/>
      <c r="B26" s="324"/>
      <c r="C26" s="324"/>
      <c r="D26" s="325"/>
      <c r="E26" s="316"/>
      <c r="F26" s="317"/>
      <c r="G26" s="317"/>
      <c r="H26" s="317"/>
      <c r="I26" s="318"/>
      <c r="J26" s="284" t="str">
        <f ca="1">IF(AND('Mapa final'!$H$46="Media",'Mapa final'!$L$46="Leve"),CONCATENATE("R",'Mapa final'!$A$46),"")</f>
        <v/>
      </c>
      <c r="K26" s="285"/>
      <c r="L26" s="285" t="str">
        <f ca="1">IF(AND('Mapa final'!$H$52="Media",'Mapa final'!$L$52="Leve"),CONCATENATE("R",'Mapa final'!$A$52),"")</f>
        <v/>
      </c>
      <c r="M26" s="285"/>
      <c r="N26" s="285" t="str">
        <f ca="1">IF(AND('Mapa final'!$H$58="Media",'Mapa final'!$L$58="Leve"),CONCATENATE("R",'Mapa final'!$A$58),"")</f>
        <v/>
      </c>
      <c r="O26" s="286"/>
      <c r="P26" s="284" t="str">
        <f ca="1">IF(AND('Mapa final'!$H$46="Media",'Mapa final'!$L$46="Menor"),CONCATENATE("R",'Mapa final'!$A$46),"")</f>
        <v/>
      </c>
      <c r="Q26" s="285"/>
      <c r="R26" s="285" t="str">
        <f ca="1">IF(AND('Mapa final'!$H$52="Media",'Mapa final'!$L$52="Menor"),CONCATENATE("R",'Mapa final'!$A$52),"")</f>
        <v/>
      </c>
      <c r="S26" s="285"/>
      <c r="T26" s="285" t="str">
        <f ca="1">IF(AND('Mapa final'!$H$58="Media",'Mapa final'!$L$58="Menor"),CONCATENATE("R",'Mapa final'!$A$58),"")</f>
        <v/>
      </c>
      <c r="U26" s="286"/>
      <c r="V26" s="284" t="str">
        <f ca="1">IF(AND('Mapa final'!$H$46="Media",'Mapa final'!$L$46="Moderado"),CONCATENATE("R",'Mapa final'!$A$46),"")</f>
        <v/>
      </c>
      <c r="W26" s="285"/>
      <c r="X26" s="285" t="str">
        <f ca="1">IF(AND('Mapa final'!$H$52="Media",'Mapa final'!$L$52="Moderado"),CONCATENATE("R",'Mapa final'!$A$52),"")</f>
        <v/>
      </c>
      <c r="Y26" s="285"/>
      <c r="Z26" s="285" t="str">
        <f ca="1">IF(AND('Mapa final'!$H$58="Media",'Mapa final'!$L$58="Moderado"),CONCATENATE("R",'Mapa final'!$A$58),"")</f>
        <v/>
      </c>
      <c r="AA26" s="286"/>
      <c r="AB26" s="302" t="str">
        <f ca="1">IF(AND('Mapa final'!$H$46="Media",'Mapa final'!$L$46="Mayor"),CONCATENATE("R",'Mapa final'!$A$46),"")</f>
        <v/>
      </c>
      <c r="AC26" s="303"/>
      <c r="AD26" s="304" t="str">
        <f ca="1">IF(AND('Mapa final'!$H$52="Media",'Mapa final'!$L$52="Mayor"),CONCATENATE("R",'Mapa final'!$A$52),"")</f>
        <v/>
      </c>
      <c r="AE26" s="304"/>
      <c r="AF26" s="304" t="str">
        <f ca="1">IF(AND('Mapa final'!$H$58="Media",'Mapa final'!$L$58="Mayor"),CONCATENATE("R",'Mapa final'!$A$58),"")</f>
        <v/>
      </c>
      <c r="AG26" s="305"/>
      <c r="AH26" s="293" t="str">
        <f ca="1">IF(AND('Mapa final'!$H$46="Media",'Mapa final'!$L$46="Catastrófico"),CONCATENATE("R",'Mapa final'!$A$46),"")</f>
        <v/>
      </c>
      <c r="AI26" s="294"/>
      <c r="AJ26" s="294" t="str">
        <f ca="1">IF(AND('Mapa final'!$H$52="Media",'Mapa final'!$L$52="Catastrófico"),CONCATENATE("R",'Mapa final'!$A$52),"")</f>
        <v/>
      </c>
      <c r="AK26" s="294"/>
      <c r="AL26" s="294" t="str">
        <f ca="1">IF(AND('Mapa final'!$H$58="Media",'Mapa final'!$L$58="Catastrófico"),CONCATENATE("R",'Mapa final'!$A$58),"")</f>
        <v/>
      </c>
      <c r="AM26" s="295"/>
      <c r="AN26" s="99"/>
      <c r="AO26" s="347"/>
      <c r="AP26" s="348"/>
      <c r="AQ26" s="348"/>
      <c r="AR26" s="348"/>
      <c r="AS26" s="348"/>
      <c r="AT26" s="34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row>
    <row r="27" spans="1:80" x14ac:dyDescent="0.25">
      <c r="A27" s="99"/>
      <c r="B27" s="324"/>
      <c r="C27" s="324"/>
      <c r="D27" s="325"/>
      <c r="E27" s="316"/>
      <c r="F27" s="317"/>
      <c r="G27" s="317"/>
      <c r="H27" s="317"/>
      <c r="I27" s="318"/>
      <c r="J27" s="284"/>
      <c r="K27" s="285"/>
      <c r="L27" s="285"/>
      <c r="M27" s="285"/>
      <c r="N27" s="285"/>
      <c r="O27" s="286"/>
      <c r="P27" s="284"/>
      <c r="Q27" s="285"/>
      <c r="R27" s="285"/>
      <c r="S27" s="285"/>
      <c r="T27" s="285"/>
      <c r="U27" s="286"/>
      <c r="V27" s="284"/>
      <c r="W27" s="285"/>
      <c r="X27" s="285"/>
      <c r="Y27" s="285"/>
      <c r="Z27" s="285"/>
      <c r="AA27" s="286"/>
      <c r="AB27" s="302"/>
      <c r="AC27" s="303"/>
      <c r="AD27" s="304"/>
      <c r="AE27" s="304"/>
      <c r="AF27" s="304"/>
      <c r="AG27" s="305"/>
      <c r="AH27" s="293"/>
      <c r="AI27" s="294"/>
      <c r="AJ27" s="294"/>
      <c r="AK27" s="294"/>
      <c r="AL27" s="294"/>
      <c r="AM27" s="295"/>
      <c r="AN27" s="99"/>
      <c r="AO27" s="347"/>
      <c r="AP27" s="348"/>
      <c r="AQ27" s="348"/>
      <c r="AR27" s="348"/>
      <c r="AS27" s="348"/>
      <c r="AT27" s="34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row>
    <row r="28" spans="1:80" x14ac:dyDescent="0.25">
      <c r="A28" s="99"/>
      <c r="B28" s="324"/>
      <c r="C28" s="324"/>
      <c r="D28" s="325"/>
      <c r="E28" s="316"/>
      <c r="F28" s="317"/>
      <c r="G28" s="317"/>
      <c r="H28" s="317"/>
      <c r="I28" s="318"/>
      <c r="J28" s="284" t="str">
        <f ca="1">IF(AND('Mapa final'!$H$64="Media",'Mapa final'!$L$64="Leve"),CONCATENATE("R",'Mapa final'!$A$64),"")</f>
        <v/>
      </c>
      <c r="K28" s="285"/>
      <c r="L28" s="285" t="str">
        <f>IF(AND('Mapa final'!$H$70="Media",'Mapa final'!$L$70="Leve"),CONCATENATE("R",'Mapa final'!$A$70),"")</f>
        <v/>
      </c>
      <c r="M28" s="285"/>
      <c r="N28" s="285" t="str">
        <f>IF(AND('Mapa final'!$H$76="Media",'Mapa final'!$L$76="Leve"),CONCATENATE("R",'Mapa final'!$A$76),"")</f>
        <v/>
      </c>
      <c r="O28" s="286"/>
      <c r="P28" s="284" t="str">
        <f ca="1">IF(AND('Mapa final'!$H$64="Media",'Mapa final'!$L$64="Menor"),CONCATENATE("R",'Mapa final'!$A$64),"")</f>
        <v/>
      </c>
      <c r="Q28" s="285"/>
      <c r="R28" s="285" t="str">
        <f>IF(AND('Mapa final'!$H$70="Media",'Mapa final'!$L$70="Menor"),CONCATENATE("R",'Mapa final'!$A$70),"")</f>
        <v/>
      </c>
      <c r="S28" s="285"/>
      <c r="T28" s="285" t="str">
        <f>IF(AND('Mapa final'!$H$76="Media",'Mapa final'!$L$76="Menor"),CONCATENATE("R",'Mapa final'!$A$76),"")</f>
        <v/>
      </c>
      <c r="U28" s="286"/>
      <c r="V28" s="284" t="str">
        <f ca="1">IF(AND('Mapa final'!$H$64="Media",'Mapa final'!$L$64="Moderado"),CONCATENATE("R",'Mapa final'!$A$64),"")</f>
        <v/>
      </c>
      <c r="W28" s="285"/>
      <c r="X28" s="285" t="str">
        <f>IF(AND('Mapa final'!$H$70="Media",'Mapa final'!$L$70="Moderado"),CONCATENATE("R",'Mapa final'!$A$70),"")</f>
        <v/>
      </c>
      <c r="Y28" s="285"/>
      <c r="Z28" s="285" t="str">
        <f>IF(AND('Mapa final'!$H$76="Media",'Mapa final'!$L$76="Moderado"),CONCATENATE("R",'Mapa final'!$A$76),"")</f>
        <v/>
      </c>
      <c r="AA28" s="286"/>
      <c r="AB28" s="302" t="str">
        <f ca="1">IF(AND('Mapa final'!$H$64="Media",'Mapa final'!$L$64="Mayor"),CONCATENATE("R",'Mapa final'!$A$64),"")</f>
        <v/>
      </c>
      <c r="AC28" s="303"/>
      <c r="AD28" s="304" t="str">
        <f>IF(AND('Mapa final'!$H$70="Media",'Mapa final'!$L$70="Mayor"),CONCATENATE("R",'Mapa final'!$A$70),"")</f>
        <v/>
      </c>
      <c r="AE28" s="304"/>
      <c r="AF28" s="304" t="str">
        <f>IF(AND('Mapa final'!$H$76="Media",'Mapa final'!$L$76="Mayor"),CONCATENATE("R",'Mapa final'!$A$76),"")</f>
        <v/>
      </c>
      <c r="AG28" s="305"/>
      <c r="AH28" s="293" t="str">
        <f ca="1">IF(AND('Mapa final'!$H$64="Media",'Mapa final'!$L$64="Catastrófico"),CONCATENATE("R",'Mapa final'!$A$64),"")</f>
        <v/>
      </c>
      <c r="AI28" s="294"/>
      <c r="AJ28" s="294" t="str">
        <f>IF(AND('Mapa final'!$H$70="Media",'Mapa final'!$L$70="Catastrófico"),CONCATENATE("R",'Mapa final'!$A$70),"")</f>
        <v/>
      </c>
      <c r="AK28" s="294"/>
      <c r="AL28" s="294" t="str">
        <f>IF(AND('Mapa final'!$H$76="Media",'Mapa final'!$L$76="Catastrófico"),CONCATENATE("R",'Mapa final'!$A$76),"")</f>
        <v/>
      </c>
      <c r="AM28" s="295"/>
      <c r="AN28" s="99"/>
      <c r="AO28" s="347"/>
      <c r="AP28" s="348"/>
      <c r="AQ28" s="348"/>
      <c r="AR28" s="348"/>
      <c r="AS28" s="348"/>
      <c r="AT28" s="34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row>
    <row r="29" spans="1:80" ht="15.75" thickBot="1" x14ac:dyDescent="0.3">
      <c r="A29" s="99"/>
      <c r="B29" s="324"/>
      <c r="C29" s="324"/>
      <c r="D29" s="325"/>
      <c r="E29" s="319"/>
      <c r="F29" s="320"/>
      <c r="G29" s="320"/>
      <c r="H29" s="320"/>
      <c r="I29" s="321"/>
      <c r="J29" s="284"/>
      <c r="K29" s="285"/>
      <c r="L29" s="285"/>
      <c r="M29" s="285"/>
      <c r="N29" s="285"/>
      <c r="O29" s="286"/>
      <c r="P29" s="287"/>
      <c r="Q29" s="288"/>
      <c r="R29" s="288"/>
      <c r="S29" s="288"/>
      <c r="T29" s="288"/>
      <c r="U29" s="289"/>
      <c r="V29" s="287"/>
      <c r="W29" s="288"/>
      <c r="X29" s="288"/>
      <c r="Y29" s="288"/>
      <c r="Z29" s="288"/>
      <c r="AA29" s="289"/>
      <c r="AB29" s="306"/>
      <c r="AC29" s="307"/>
      <c r="AD29" s="307"/>
      <c r="AE29" s="307"/>
      <c r="AF29" s="307"/>
      <c r="AG29" s="308"/>
      <c r="AH29" s="296"/>
      <c r="AI29" s="297"/>
      <c r="AJ29" s="297"/>
      <c r="AK29" s="297"/>
      <c r="AL29" s="297"/>
      <c r="AM29" s="298"/>
      <c r="AN29" s="99"/>
      <c r="AO29" s="350"/>
      <c r="AP29" s="351"/>
      <c r="AQ29" s="351"/>
      <c r="AR29" s="351"/>
      <c r="AS29" s="351"/>
      <c r="AT29" s="352"/>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row>
    <row r="30" spans="1:80" x14ac:dyDescent="0.25">
      <c r="A30" s="99"/>
      <c r="B30" s="324"/>
      <c r="C30" s="324"/>
      <c r="D30" s="325"/>
      <c r="E30" s="313" t="s">
        <v>114</v>
      </c>
      <c r="F30" s="314"/>
      <c r="G30" s="314"/>
      <c r="H30" s="314"/>
      <c r="I30" s="314"/>
      <c r="J30" s="281" t="str">
        <f ca="1">IF(AND('Mapa final'!$H$10="Baja",'Mapa final'!$L$10="Leve"),CONCATENATE("R",'Mapa final'!$A$10),"")</f>
        <v/>
      </c>
      <c r="K30" s="282"/>
      <c r="L30" s="282" t="str">
        <f ca="1">IF(AND('Mapa final'!$H$16="Baja",'Mapa final'!$L$16="Leve"),CONCATENATE("R",'Mapa final'!$A$16),"")</f>
        <v/>
      </c>
      <c r="M30" s="282"/>
      <c r="N30" s="282" t="str">
        <f ca="1">IF(AND('Mapa final'!$H$22="Baja",'Mapa final'!$L$22="Leve"),CONCATENATE("R",'Mapa final'!$A$22),"")</f>
        <v/>
      </c>
      <c r="O30" s="283"/>
      <c r="P30" s="291" t="str">
        <f ca="1">IF(AND('Mapa final'!$H$10="Baja",'Mapa final'!$L$10="Menor"),CONCATENATE("R",'Mapa final'!$A$10),"")</f>
        <v/>
      </c>
      <c r="Q30" s="291"/>
      <c r="R30" s="291" t="str">
        <f ca="1">IF(AND('Mapa final'!$H$16="Baja",'Mapa final'!$L$16="Menor"),CONCATENATE("R",'Mapa final'!$A$16),"")</f>
        <v/>
      </c>
      <c r="S30" s="291"/>
      <c r="T30" s="291" t="str">
        <f ca="1">IF(AND('Mapa final'!$H$22="Baja",'Mapa final'!$L$22="Menor"),CONCATENATE("R",'Mapa final'!$A$22),"")</f>
        <v/>
      </c>
      <c r="U30" s="292"/>
      <c r="V30" s="290" t="str">
        <f ca="1">IF(AND('Mapa final'!$H$10="Baja",'Mapa final'!$L$10="Moderado"),CONCATENATE("R",'Mapa final'!$A$10),"")</f>
        <v>R1</v>
      </c>
      <c r="W30" s="291"/>
      <c r="X30" s="291" t="str">
        <f ca="1">IF(AND('Mapa final'!$H$16="Baja",'Mapa final'!$L$16="Moderado"),CONCATENATE("R",'Mapa final'!$A$16),"")</f>
        <v/>
      </c>
      <c r="Y30" s="291"/>
      <c r="Z30" s="291" t="str">
        <f ca="1">IF(AND('Mapa final'!$H$22="Baja",'Mapa final'!$L$22="Moderado"),CONCATENATE("R",'Mapa final'!$A$22),"")</f>
        <v/>
      </c>
      <c r="AA30" s="292"/>
      <c r="AB30" s="309" t="str">
        <f ca="1">IF(AND('Mapa final'!$H$10="Baja",'Mapa final'!$L$10="Mayor"),CONCATENATE("R",'Mapa final'!$A$10),"")</f>
        <v/>
      </c>
      <c r="AC30" s="310"/>
      <c r="AD30" s="310" t="str">
        <f ca="1">IF(AND('Mapa final'!$H$16="Baja",'Mapa final'!$L$16="Mayor"),CONCATENATE("R",'Mapa final'!$A$16),"")</f>
        <v/>
      </c>
      <c r="AE30" s="310"/>
      <c r="AF30" s="310" t="str">
        <f ca="1">IF(AND('Mapa final'!$H$22="Baja",'Mapa final'!$L$22="Mayor"),CONCATENATE("R",'Mapa final'!$A$22),"")</f>
        <v>R3</v>
      </c>
      <c r="AG30" s="311"/>
      <c r="AH30" s="299" t="str">
        <f ca="1">IF(AND('Mapa final'!$H$10="Baja",'Mapa final'!$L$10="Catastrófico"),CONCATENATE("R",'Mapa final'!$A$10),"")</f>
        <v/>
      </c>
      <c r="AI30" s="300"/>
      <c r="AJ30" s="300" t="str">
        <f ca="1">IF(AND('Mapa final'!$H$16="Baja",'Mapa final'!$L$16="Catastrófico"),CONCATENATE("R",'Mapa final'!$A$16),"")</f>
        <v/>
      </c>
      <c r="AK30" s="300"/>
      <c r="AL30" s="300" t="str">
        <f ca="1">IF(AND('Mapa final'!$H$22="Baja",'Mapa final'!$L$22="Catastrófico"),CONCATENATE("R",'Mapa final'!$A$22),"")</f>
        <v/>
      </c>
      <c r="AM30" s="301"/>
      <c r="AN30" s="99"/>
      <c r="AO30" s="353" t="s">
        <v>82</v>
      </c>
      <c r="AP30" s="354"/>
      <c r="AQ30" s="354"/>
      <c r="AR30" s="354"/>
      <c r="AS30" s="354"/>
      <c r="AT30" s="355"/>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row>
    <row r="31" spans="1:80" x14ac:dyDescent="0.25">
      <c r="A31" s="99"/>
      <c r="B31" s="324"/>
      <c r="C31" s="324"/>
      <c r="D31" s="325"/>
      <c r="E31" s="316"/>
      <c r="F31" s="317"/>
      <c r="G31" s="317"/>
      <c r="H31" s="317"/>
      <c r="I31" s="322"/>
      <c r="J31" s="275"/>
      <c r="K31" s="276"/>
      <c r="L31" s="276"/>
      <c r="M31" s="276"/>
      <c r="N31" s="276"/>
      <c r="O31" s="277"/>
      <c r="P31" s="285"/>
      <c r="Q31" s="285"/>
      <c r="R31" s="285"/>
      <c r="S31" s="285"/>
      <c r="T31" s="285"/>
      <c r="U31" s="286"/>
      <c r="V31" s="284"/>
      <c r="W31" s="285"/>
      <c r="X31" s="285"/>
      <c r="Y31" s="285"/>
      <c r="Z31" s="285"/>
      <c r="AA31" s="286"/>
      <c r="AB31" s="302"/>
      <c r="AC31" s="303"/>
      <c r="AD31" s="303"/>
      <c r="AE31" s="303"/>
      <c r="AF31" s="303"/>
      <c r="AG31" s="305"/>
      <c r="AH31" s="293"/>
      <c r="AI31" s="294"/>
      <c r="AJ31" s="294"/>
      <c r="AK31" s="294"/>
      <c r="AL31" s="294"/>
      <c r="AM31" s="295"/>
      <c r="AN31" s="99"/>
      <c r="AO31" s="356"/>
      <c r="AP31" s="357"/>
      <c r="AQ31" s="357"/>
      <c r="AR31" s="357"/>
      <c r="AS31" s="357"/>
      <c r="AT31" s="35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row>
    <row r="32" spans="1:80" x14ac:dyDescent="0.25">
      <c r="A32" s="99"/>
      <c r="B32" s="324"/>
      <c r="C32" s="324"/>
      <c r="D32" s="325"/>
      <c r="E32" s="316"/>
      <c r="F32" s="317"/>
      <c r="G32" s="317"/>
      <c r="H32" s="317"/>
      <c r="I32" s="322"/>
      <c r="J32" s="275" t="str">
        <f ca="1">IF(AND('Mapa final'!$H$28="Baja",'Mapa final'!$L$28="Leve"),CONCATENATE("R",'Mapa final'!$A$28),"")</f>
        <v/>
      </c>
      <c r="K32" s="276"/>
      <c r="L32" s="276" t="str">
        <f ca="1">IF(AND('Mapa final'!$H$34="Baja",'Mapa final'!$L$34="Leve"),CONCATENATE("R",'Mapa final'!$A$34),"")</f>
        <v/>
      </c>
      <c r="M32" s="276"/>
      <c r="N32" s="276" t="str">
        <f ca="1">IF(AND('Mapa final'!$H$40="Baja",'Mapa final'!$L$40="Leve"),CONCATENATE("R",'Mapa final'!$A$40),"")</f>
        <v/>
      </c>
      <c r="O32" s="277"/>
      <c r="P32" s="285" t="str">
        <f ca="1">IF(AND('Mapa final'!$H$28="Baja",'Mapa final'!$L$28="Menor"),CONCATENATE("R",'Mapa final'!$A$28),"")</f>
        <v/>
      </c>
      <c r="Q32" s="285"/>
      <c r="R32" s="285" t="str">
        <f ca="1">IF(AND('Mapa final'!$H$34="Baja",'Mapa final'!$L$34="Menor"),CONCATENATE("R",'Mapa final'!$A$34),"")</f>
        <v/>
      </c>
      <c r="S32" s="285"/>
      <c r="T32" s="285" t="str">
        <f ca="1">IF(AND('Mapa final'!$H$40="Baja",'Mapa final'!$L$40="Menor"),CONCATENATE("R",'Mapa final'!$A$40),"")</f>
        <v/>
      </c>
      <c r="U32" s="286"/>
      <c r="V32" s="284" t="str">
        <f ca="1">IF(AND('Mapa final'!$H$28="Baja",'Mapa final'!$L$28="Moderado"),CONCATENATE("R",'Mapa final'!$A$28),"")</f>
        <v/>
      </c>
      <c r="W32" s="285"/>
      <c r="X32" s="285" t="str">
        <f ca="1">IF(AND('Mapa final'!$H$34="Baja",'Mapa final'!$L$34="Moderado"),CONCATENATE("R",'Mapa final'!$A$34),"")</f>
        <v>R5</v>
      </c>
      <c r="Y32" s="285"/>
      <c r="Z32" s="285" t="str">
        <f ca="1">IF(AND('Mapa final'!$H$40="Baja",'Mapa final'!$L$40="Moderado"),CONCATENATE("R",'Mapa final'!$A$40),"")</f>
        <v/>
      </c>
      <c r="AA32" s="286"/>
      <c r="AB32" s="302" t="str">
        <f ca="1">IF(AND('Mapa final'!$H$28="Baja",'Mapa final'!$L$28="Mayor"),CONCATENATE("R",'Mapa final'!$A$28),"")</f>
        <v/>
      </c>
      <c r="AC32" s="303"/>
      <c r="AD32" s="304" t="str">
        <f ca="1">IF(AND('Mapa final'!$H$34="Baja",'Mapa final'!$L$34="Mayor"),CONCATENATE("R",'Mapa final'!$A$34),"")</f>
        <v/>
      </c>
      <c r="AE32" s="304"/>
      <c r="AF32" s="304" t="str">
        <f ca="1">IF(AND('Mapa final'!$H$40="Baja",'Mapa final'!$L$40="Mayor"),CONCATENATE("R",'Mapa final'!$A$40),"")</f>
        <v/>
      </c>
      <c r="AG32" s="305"/>
      <c r="AH32" s="293" t="str">
        <f ca="1">IF(AND('Mapa final'!$H$28="Baja",'Mapa final'!$L$28="Catastrófico"),CONCATENATE("R",'Mapa final'!$A$28),"")</f>
        <v/>
      </c>
      <c r="AI32" s="294"/>
      <c r="AJ32" s="294" t="str">
        <f ca="1">IF(AND('Mapa final'!$H$34="Baja",'Mapa final'!$L$34="Catastrófico"),CONCATENATE("R",'Mapa final'!$A$34),"")</f>
        <v/>
      </c>
      <c r="AK32" s="294"/>
      <c r="AL32" s="294" t="str">
        <f ca="1">IF(AND('Mapa final'!$H$40="Baja",'Mapa final'!$L$40="Catastrófico"),CONCATENATE("R",'Mapa final'!$A$40),"")</f>
        <v/>
      </c>
      <c r="AM32" s="295"/>
      <c r="AN32" s="99"/>
      <c r="AO32" s="356"/>
      <c r="AP32" s="357"/>
      <c r="AQ32" s="357"/>
      <c r="AR32" s="357"/>
      <c r="AS32" s="357"/>
      <c r="AT32" s="35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row>
    <row r="33" spans="1:80" x14ac:dyDescent="0.25">
      <c r="A33" s="99"/>
      <c r="B33" s="324"/>
      <c r="C33" s="324"/>
      <c r="D33" s="325"/>
      <c r="E33" s="316"/>
      <c r="F33" s="317"/>
      <c r="G33" s="317"/>
      <c r="H33" s="317"/>
      <c r="I33" s="322"/>
      <c r="J33" s="275"/>
      <c r="K33" s="276"/>
      <c r="L33" s="276"/>
      <c r="M33" s="276"/>
      <c r="N33" s="276"/>
      <c r="O33" s="277"/>
      <c r="P33" s="285"/>
      <c r="Q33" s="285"/>
      <c r="R33" s="285"/>
      <c r="S33" s="285"/>
      <c r="T33" s="285"/>
      <c r="U33" s="286"/>
      <c r="V33" s="284"/>
      <c r="W33" s="285"/>
      <c r="X33" s="285"/>
      <c r="Y33" s="285"/>
      <c r="Z33" s="285"/>
      <c r="AA33" s="286"/>
      <c r="AB33" s="302"/>
      <c r="AC33" s="303"/>
      <c r="AD33" s="304"/>
      <c r="AE33" s="304"/>
      <c r="AF33" s="304"/>
      <c r="AG33" s="305"/>
      <c r="AH33" s="293"/>
      <c r="AI33" s="294"/>
      <c r="AJ33" s="294"/>
      <c r="AK33" s="294"/>
      <c r="AL33" s="294"/>
      <c r="AM33" s="295"/>
      <c r="AN33" s="99"/>
      <c r="AO33" s="356"/>
      <c r="AP33" s="357"/>
      <c r="AQ33" s="357"/>
      <c r="AR33" s="357"/>
      <c r="AS33" s="357"/>
      <c r="AT33" s="358"/>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row>
    <row r="34" spans="1:80" x14ac:dyDescent="0.25">
      <c r="A34" s="99"/>
      <c r="B34" s="324"/>
      <c r="C34" s="324"/>
      <c r="D34" s="325"/>
      <c r="E34" s="316"/>
      <c r="F34" s="317"/>
      <c r="G34" s="317"/>
      <c r="H34" s="317"/>
      <c r="I34" s="322"/>
      <c r="J34" s="275" t="str">
        <f ca="1">IF(AND('Mapa final'!$H$46="Baja",'Mapa final'!$L$46="Leve"),CONCATENATE("R",'Mapa final'!$A$46),"")</f>
        <v/>
      </c>
      <c r="K34" s="276"/>
      <c r="L34" s="276" t="str">
        <f ca="1">IF(AND('Mapa final'!$H$52="Baja",'Mapa final'!$L$52="Leve"),CONCATENATE("R",'Mapa final'!$A$52),"")</f>
        <v/>
      </c>
      <c r="M34" s="276"/>
      <c r="N34" s="276" t="str">
        <f ca="1">IF(AND('Mapa final'!$H$58="Baja",'Mapa final'!$L$58="Leve"),CONCATENATE("R",'Mapa final'!$A$58),"")</f>
        <v/>
      </c>
      <c r="O34" s="277"/>
      <c r="P34" s="285" t="str">
        <f ca="1">IF(AND('Mapa final'!$H$46="Baja",'Mapa final'!$L$46="Menor"),CONCATENATE("R",'Mapa final'!$A$46),"")</f>
        <v/>
      </c>
      <c r="Q34" s="285"/>
      <c r="R34" s="285" t="str">
        <f ca="1">IF(AND('Mapa final'!$H$52="Baja",'Mapa final'!$L$52="Menor"),CONCATENATE("R",'Mapa final'!$A$52),"")</f>
        <v/>
      </c>
      <c r="S34" s="285"/>
      <c r="T34" s="285" t="str">
        <f ca="1">IF(AND('Mapa final'!$H$58="Baja",'Mapa final'!$L$58="Menor"),CONCATENATE("R",'Mapa final'!$A$58),"")</f>
        <v/>
      </c>
      <c r="U34" s="286"/>
      <c r="V34" s="284" t="str">
        <f ca="1">IF(AND('Mapa final'!$H$46="Baja",'Mapa final'!$L$46="Moderado"),CONCATENATE("R",'Mapa final'!$A$46),"")</f>
        <v/>
      </c>
      <c r="W34" s="285"/>
      <c r="X34" s="285" t="str">
        <f ca="1">IF(AND('Mapa final'!$H$52="Baja",'Mapa final'!$L$52="Moderado"),CONCATENATE("R",'Mapa final'!$A$52),"")</f>
        <v/>
      </c>
      <c r="Y34" s="285"/>
      <c r="Z34" s="285" t="str">
        <f ca="1">IF(AND('Mapa final'!$H$58="Baja",'Mapa final'!$L$58="Moderado"),CONCATENATE("R",'Mapa final'!$A$58),"")</f>
        <v/>
      </c>
      <c r="AA34" s="286"/>
      <c r="AB34" s="302" t="str">
        <f ca="1">IF(AND('Mapa final'!$H$46="Baja",'Mapa final'!$L$46="Mayor"),CONCATENATE("R",'Mapa final'!$A$46),"")</f>
        <v/>
      </c>
      <c r="AC34" s="303"/>
      <c r="AD34" s="304" t="str">
        <f ca="1">IF(AND('Mapa final'!$H$52="Baja",'Mapa final'!$L$52="Mayor"),CONCATENATE("R",'Mapa final'!$A$52),"")</f>
        <v/>
      </c>
      <c r="AE34" s="304"/>
      <c r="AF34" s="304" t="str">
        <f ca="1">IF(AND('Mapa final'!$H$58="Baja",'Mapa final'!$L$58="Mayor"),CONCATENATE("R",'Mapa final'!$A$58),"")</f>
        <v/>
      </c>
      <c r="AG34" s="305"/>
      <c r="AH34" s="293" t="str">
        <f ca="1">IF(AND('Mapa final'!$H$46="Baja",'Mapa final'!$L$46="Catastrófico"),CONCATENATE("R",'Mapa final'!$A$46),"")</f>
        <v/>
      </c>
      <c r="AI34" s="294"/>
      <c r="AJ34" s="294" t="str">
        <f ca="1">IF(AND('Mapa final'!$H$52="Baja",'Mapa final'!$L$52="Catastrófico"),CONCATENATE("R",'Mapa final'!$A$52),"")</f>
        <v/>
      </c>
      <c r="AK34" s="294"/>
      <c r="AL34" s="294" t="str">
        <f ca="1">IF(AND('Mapa final'!$H$58="Baja",'Mapa final'!$L$58="Catastrófico"),CONCATENATE("R",'Mapa final'!$A$58),"")</f>
        <v/>
      </c>
      <c r="AM34" s="295"/>
      <c r="AN34" s="99"/>
      <c r="AO34" s="356"/>
      <c r="AP34" s="357"/>
      <c r="AQ34" s="357"/>
      <c r="AR34" s="357"/>
      <c r="AS34" s="357"/>
      <c r="AT34" s="358"/>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row>
    <row r="35" spans="1:80" x14ac:dyDescent="0.25">
      <c r="A35" s="99"/>
      <c r="B35" s="324"/>
      <c r="C35" s="324"/>
      <c r="D35" s="325"/>
      <c r="E35" s="316"/>
      <c r="F35" s="317"/>
      <c r="G35" s="317"/>
      <c r="H35" s="317"/>
      <c r="I35" s="322"/>
      <c r="J35" s="275"/>
      <c r="K35" s="276"/>
      <c r="L35" s="276"/>
      <c r="M35" s="276"/>
      <c r="N35" s="276"/>
      <c r="O35" s="277"/>
      <c r="P35" s="285"/>
      <c r="Q35" s="285"/>
      <c r="R35" s="285"/>
      <c r="S35" s="285"/>
      <c r="T35" s="285"/>
      <c r="U35" s="286"/>
      <c r="V35" s="284"/>
      <c r="W35" s="285"/>
      <c r="X35" s="285"/>
      <c r="Y35" s="285"/>
      <c r="Z35" s="285"/>
      <c r="AA35" s="286"/>
      <c r="AB35" s="302"/>
      <c r="AC35" s="303"/>
      <c r="AD35" s="304"/>
      <c r="AE35" s="304"/>
      <c r="AF35" s="304"/>
      <c r="AG35" s="305"/>
      <c r="AH35" s="293"/>
      <c r="AI35" s="294"/>
      <c r="AJ35" s="294"/>
      <c r="AK35" s="294"/>
      <c r="AL35" s="294"/>
      <c r="AM35" s="295"/>
      <c r="AN35" s="99"/>
      <c r="AO35" s="356"/>
      <c r="AP35" s="357"/>
      <c r="AQ35" s="357"/>
      <c r="AR35" s="357"/>
      <c r="AS35" s="357"/>
      <c r="AT35" s="358"/>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row>
    <row r="36" spans="1:80" x14ac:dyDescent="0.25">
      <c r="A36" s="99"/>
      <c r="B36" s="324"/>
      <c r="C36" s="324"/>
      <c r="D36" s="325"/>
      <c r="E36" s="316"/>
      <c r="F36" s="317"/>
      <c r="G36" s="317"/>
      <c r="H36" s="317"/>
      <c r="I36" s="322"/>
      <c r="J36" s="275" t="str">
        <f ca="1">IF(AND('Mapa final'!$H$64="Baja",'Mapa final'!$L$64="Leve"),CONCATENATE("R",'Mapa final'!$A$64),"")</f>
        <v/>
      </c>
      <c r="K36" s="276"/>
      <c r="L36" s="276" t="str">
        <f>IF(AND('Mapa final'!$H$70="Baja",'Mapa final'!$L$70="Leve"),CONCATENATE("R",'Mapa final'!$A$70),"")</f>
        <v/>
      </c>
      <c r="M36" s="276"/>
      <c r="N36" s="276" t="str">
        <f>IF(AND('Mapa final'!$H$76="Baja",'Mapa final'!$L$76="Leve"),CONCATENATE("R",'Mapa final'!$A$76),"")</f>
        <v/>
      </c>
      <c r="O36" s="277"/>
      <c r="P36" s="285" t="str">
        <f ca="1">IF(AND('Mapa final'!$H$64="Baja",'Mapa final'!$L$64="Menor"),CONCATENATE("R",'Mapa final'!$A$64),"")</f>
        <v/>
      </c>
      <c r="Q36" s="285"/>
      <c r="R36" s="285" t="str">
        <f>IF(AND('Mapa final'!$H$70="Baja",'Mapa final'!$L$70="Menor"),CONCATENATE("R",'Mapa final'!$A$70),"")</f>
        <v/>
      </c>
      <c r="S36" s="285"/>
      <c r="T36" s="285" t="str">
        <f>IF(AND('Mapa final'!$H$76="Baja",'Mapa final'!$L$76="Menor"),CONCATENATE("R",'Mapa final'!$A$76),"")</f>
        <v/>
      </c>
      <c r="U36" s="286"/>
      <c r="V36" s="284" t="str">
        <f ca="1">IF(AND('Mapa final'!$H$64="Baja",'Mapa final'!$L$64="Moderado"),CONCATENATE("R",'Mapa final'!$A$64),"")</f>
        <v/>
      </c>
      <c r="W36" s="285"/>
      <c r="X36" s="285" t="str">
        <f>IF(AND('Mapa final'!$H$70="Baja",'Mapa final'!$L$70="Moderado"),CONCATENATE("R",'Mapa final'!$A$70),"")</f>
        <v/>
      </c>
      <c r="Y36" s="285"/>
      <c r="Z36" s="285" t="str">
        <f>IF(AND('Mapa final'!$H$76="Baja",'Mapa final'!$L$76="Moderado"),CONCATENATE("R",'Mapa final'!$A$76),"")</f>
        <v/>
      </c>
      <c r="AA36" s="286"/>
      <c r="AB36" s="302" t="str">
        <f ca="1">IF(AND('Mapa final'!$H$64="Baja",'Mapa final'!$L$64="Mayor"),CONCATENATE("R",'Mapa final'!$A$64),"")</f>
        <v/>
      </c>
      <c r="AC36" s="303"/>
      <c r="AD36" s="304" t="str">
        <f>IF(AND('Mapa final'!$H$70="Baja",'Mapa final'!$L$70="Mayor"),CONCATENATE("R",'Mapa final'!$A$70),"")</f>
        <v/>
      </c>
      <c r="AE36" s="304"/>
      <c r="AF36" s="304" t="str">
        <f>IF(AND('Mapa final'!$H$76="Baja",'Mapa final'!$L$76="Mayor"),CONCATENATE("R",'Mapa final'!$A$76),"")</f>
        <v/>
      </c>
      <c r="AG36" s="305"/>
      <c r="AH36" s="293" t="str">
        <f ca="1">IF(AND('Mapa final'!$H$64="Baja",'Mapa final'!$L$64="Catastrófico"),CONCATENATE("R",'Mapa final'!$A$64),"")</f>
        <v/>
      </c>
      <c r="AI36" s="294"/>
      <c r="AJ36" s="294" t="str">
        <f>IF(AND('Mapa final'!$H$70="Baja",'Mapa final'!$L$70="Catastrófico"),CONCATENATE("R",'Mapa final'!$A$70),"")</f>
        <v/>
      </c>
      <c r="AK36" s="294"/>
      <c r="AL36" s="294" t="str">
        <f>IF(AND('Mapa final'!$H$76="Baja",'Mapa final'!$L$76="Catastrófico"),CONCATENATE("R",'Mapa final'!$A$76),"")</f>
        <v/>
      </c>
      <c r="AM36" s="295"/>
      <c r="AN36" s="99"/>
      <c r="AO36" s="356"/>
      <c r="AP36" s="357"/>
      <c r="AQ36" s="357"/>
      <c r="AR36" s="357"/>
      <c r="AS36" s="357"/>
      <c r="AT36" s="358"/>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row>
    <row r="37" spans="1:80" ht="15.75" thickBot="1" x14ac:dyDescent="0.3">
      <c r="A37" s="99"/>
      <c r="B37" s="324"/>
      <c r="C37" s="324"/>
      <c r="D37" s="325"/>
      <c r="E37" s="319"/>
      <c r="F37" s="320"/>
      <c r="G37" s="320"/>
      <c r="H37" s="320"/>
      <c r="I37" s="320"/>
      <c r="J37" s="278"/>
      <c r="K37" s="279"/>
      <c r="L37" s="279"/>
      <c r="M37" s="279"/>
      <c r="N37" s="279"/>
      <c r="O37" s="280"/>
      <c r="P37" s="288"/>
      <c r="Q37" s="288"/>
      <c r="R37" s="288"/>
      <c r="S37" s="288"/>
      <c r="T37" s="288"/>
      <c r="U37" s="289"/>
      <c r="V37" s="287"/>
      <c r="W37" s="288"/>
      <c r="X37" s="288"/>
      <c r="Y37" s="288"/>
      <c r="Z37" s="288"/>
      <c r="AA37" s="289"/>
      <c r="AB37" s="306"/>
      <c r="AC37" s="307"/>
      <c r="AD37" s="307"/>
      <c r="AE37" s="307"/>
      <c r="AF37" s="307"/>
      <c r="AG37" s="308"/>
      <c r="AH37" s="296"/>
      <c r="AI37" s="297"/>
      <c r="AJ37" s="297"/>
      <c r="AK37" s="297"/>
      <c r="AL37" s="297"/>
      <c r="AM37" s="298"/>
      <c r="AN37" s="99"/>
      <c r="AO37" s="359"/>
      <c r="AP37" s="360"/>
      <c r="AQ37" s="360"/>
      <c r="AR37" s="360"/>
      <c r="AS37" s="360"/>
      <c r="AT37" s="361"/>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row>
    <row r="38" spans="1:80" x14ac:dyDescent="0.25">
      <c r="A38" s="99"/>
      <c r="B38" s="324"/>
      <c r="C38" s="324"/>
      <c r="D38" s="325"/>
      <c r="E38" s="313" t="s">
        <v>113</v>
      </c>
      <c r="F38" s="314"/>
      <c r="G38" s="314"/>
      <c r="H38" s="314"/>
      <c r="I38" s="315"/>
      <c r="J38" s="281" t="str">
        <f ca="1">IF(AND('Mapa final'!$H$10="Muy Baja",'Mapa final'!$L$10="Leve"),CONCATENATE("R",'Mapa final'!$A$10),"")</f>
        <v/>
      </c>
      <c r="K38" s="282"/>
      <c r="L38" s="282" t="str">
        <f ca="1">IF(AND('Mapa final'!$H$16="Muy Baja",'Mapa final'!$L$16="Leve"),CONCATENATE("R",'Mapa final'!$A$16),"")</f>
        <v/>
      </c>
      <c r="M38" s="282"/>
      <c r="N38" s="282" t="str">
        <f ca="1">IF(AND('Mapa final'!$H$22="Muy Baja",'Mapa final'!$L$22="Leve"),CONCATENATE("R",'Mapa final'!$A$22),"")</f>
        <v/>
      </c>
      <c r="O38" s="283"/>
      <c r="P38" s="281" t="str">
        <f ca="1">IF(AND('Mapa final'!$H$10="Muy Baja",'Mapa final'!$L$10="Menor"),CONCATENATE("R",'Mapa final'!$A$10),"")</f>
        <v/>
      </c>
      <c r="Q38" s="282"/>
      <c r="R38" s="282" t="str">
        <f ca="1">IF(AND('Mapa final'!$H$16="Muy Baja",'Mapa final'!$L$16="Menor"),CONCATENATE("R",'Mapa final'!$A$16),"")</f>
        <v/>
      </c>
      <c r="S38" s="282"/>
      <c r="T38" s="282" t="str">
        <f ca="1">IF(AND('Mapa final'!$H$22="Muy Baja",'Mapa final'!$L$22="Menor"),CONCATENATE("R",'Mapa final'!$A$22),"")</f>
        <v/>
      </c>
      <c r="U38" s="283"/>
      <c r="V38" s="290" t="str">
        <f ca="1">IF(AND('Mapa final'!$H$10="Muy Baja",'Mapa final'!$L$10="Moderado"),CONCATENATE("R",'Mapa final'!$A$10),"")</f>
        <v/>
      </c>
      <c r="W38" s="291"/>
      <c r="X38" s="291" t="str">
        <f ca="1">IF(AND('Mapa final'!$H$16="Muy Baja",'Mapa final'!$L$16="Moderado"),CONCATENATE("R",'Mapa final'!$A$16),"")</f>
        <v/>
      </c>
      <c r="Y38" s="291"/>
      <c r="Z38" s="291" t="str">
        <f ca="1">IF(AND('Mapa final'!$H$22="Muy Baja",'Mapa final'!$L$22="Moderado"),CONCATENATE("R",'Mapa final'!$A$22),"")</f>
        <v/>
      </c>
      <c r="AA38" s="292"/>
      <c r="AB38" s="309" t="str">
        <f ca="1">IF(AND('Mapa final'!$H$10="Muy Baja",'Mapa final'!$L$10="Mayor"),CONCATENATE("R",'Mapa final'!$A$10),"")</f>
        <v/>
      </c>
      <c r="AC38" s="310"/>
      <c r="AD38" s="310" t="str">
        <f ca="1">IF(AND('Mapa final'!$H$16="Muy Baja",'Mapa final'!$L$16="Mayor"),CONCATENATE("R",'Mapa final'!$A$16),"")</f>
        <v/>
      </c>
      <c r="AE38" s="310"/>
      <c r="AF38" s="310" t="str">
        <f ca="1">IF(AND('Mapa final'!$H$22="Muy Baja",'Mapa final'!$L$22="Mayor"),CONCATENATE("R",'Mapa final'!$A$22),"")</f>
        <v/>
      </c>
      <c r="AG38" s="311"/>
      <c r="AH38" s="299" t="str">
        <f ca="1">IF(AND('Mapa final'!$H$10="Muy Baja",'Mapa final'!$L$10="Catastrófico"),CONCATENATE("R",'Mapa final'!$A$10),"")</f>
        <v/>
      </c>
      <c r="AI38" s="300"/>
      <c r="AJ38" s="300" t="str">
        <f ca="1">IF(AND('Mapa final'!$H$16="Muy Baja",'Mapa final'!$L$16="Catastrófico"),CONCATENATE("R",'Mapa final'!$A$16),"")</f>
        <v/>
      </c>
      <c r="AK38" s="300"/>
      <c r="AL38" s="300" t="str">
        <f ca="1">IF(AND('Mapa final'!$H$22="Muy Baja",'Mapa final'!$L$22="Catastrófico"),CONCATENATE("R",'Mapa final'!$A$22),"")</f>
        <v/>
      </c>
      <c r="AM38" s="301"/>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row>
    <row r="39" spans="1:80" x14ac:dyDescent="0.25">
      <c r="A39" s="99"/>
      <c r="B39" s="324"/>
      <c r="C39" s="324"/>
      <c r="D39" s="325"/>
      <c r="E39" s="316"/>
      <c r="F39" s="317"/>
      <c r="G39" s="317"/>
      <c r="H39" s="317"/>
      <c r="I39" s="318"/>
      <c r="J39" s="275"/>
      <c r="K39" s="276"/>
      <c r="L39" s="276"/>
      <c r="M39" s="276"/>
      <c r="N39" s="276"/>
      <c r="O39" s="277"/>
      <c r="P39" s="275"/>
      <c r="Q39" s="276"/>
      <c r="R39" s="276"/>
      <c r="S39" s="276"/>
      <c r="T39" s="276"/>
      <c r="U39" s="277"/>
      <c r="V39" s="284"/>
      <c r="W39" s="285"/>
      <c r="X39" s="285"/>
      <c r="Y39" s="285"/>
      <c r="Z39" s="285"/>
      <c r="AA39" s="286"/>
      <c r="AB39" s="302"/>
      <c r="AC39" s="303"/>
      <c r="AD39" s="303"/>
      <c r="AE39" s="303"/>
      <c r="AF39" s="303"/>
      <c r="AG39" s="305"/>
      <c r="AH39" s="293"/>
      <c r="AI39" s="294"/>
      <c r="AJ39" s="294"/>
      <c r="AK39" s="294"/>
      <c r="AL39" s="294"/>
      <c r="AM39" s="295"/>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row>
    <row r="40" spans="1:80" x14ac:dyDescent="0.25">
      <c r="A40" s="99"/>
      <c r="B40" s="324"/>
      <c r="C40" s="324"/>
      <c r="D40" s="325"/>
      <c r="E40" s="316"/>
      <c r="F40" s="317"/>
      <c r="G40" s="317"/>
      <c r="H40" s="317"/>
      <c r="I40" s="318"/>
      <c r="J40" s="275" t="str">
        <f ca="1">IF(AND('Mapa final'!$H$28="Muy Baja",'Mapa final'!$L$28="Leve"),CONCATENATE("R",'Mapa final'!$A$28),"")</f>
        <v/>
      </c>
      <c r="K40" s="276"/>
      <c r="L40" s="276" t="str">
        <f ca="1">IF(AND('Mapa final'!$H$34="Muy Baja",'Mapa final'!$L$34="Leve"),CONCATENATE("R",'Mapa final'!$A$34),"")</f>
        <v/>
      </c>
      <c r="M40" s="276"/>
      <c r="N40" s="276" t="str">
        <f ca="1">IF(AND('Mapa final'!$H$40="Muy Baja",'Mapa final'!$L$40="Leve"),CONCATENATE("R",'Mapa final'!$A$40),"")</f>
        <v/>
      </c>
      <c r="O40" s="277"/>
      <c r="P40" s="275" t="str">
        <f ca="1">IF(AND('Mapa final'!$H$28="Muy Baja",'Mapa final'!$L$28="Menor"),CONCATENATE("R",'Mapa final'!$A$28),"")</f>
        <v/>
      </c>
      <c r="Q40" s="276"/>
      <c r="R40" s="276" t="str">
        <f ca="1">IF(AND('Mapa final'!$H$34="Muy Baja",'Mapa final'!$L$34="Menor"),CONCATENATE("R",'Mapa final'!$A$34),"")</f>
        <v/>
      </c>
      <c r="S40" s="276"/>
      <c r="T40" s="276" t="str">
        <f ca="1">IF(AND('Mapa final'!$H$40="Muy Baja",'Mapa final'!$L$40="Menor"),CONCATENATE("R",'Mapa final'!$A$40),"")</f>
        <v/>
      </c>
      <c r="U40" s="277"/>
      <c r="V40" s="284" t="str">
        <f ca="1">IF(AND('Mapa final'!$H$28="Muy Baja",'Mapa final'!$L$28="Moderado"),CONCATENATE("R",'Mapa final'!$A$28),"")</f>
        <v/>
      </c>
      <c r="W40" s="285"/>
      <c r="X40" s="285" t="str">
        <f ca="1">IF(AND('Mapa final'!$H$34="Muy Baja",'Mapa final'!$L$34="Moderado"),CONCATENATE("R",'Mapa final'!$A$34),"")</f>
        <v/>
      </c>
      <c r="Y40" s="285"/>
      <c r="Z40" s="285" t="str">
        <f ca="1">IF(AND('Mapa final'!$H$40="Muy Baja",'Mapa final'!$L$40="Moderado"),CONCATENATE("R",'Mapa final'!$A$40),"")</f>
        <v/>
      </c>
      <c r="AA40" s="286"/>
      <c r="AB40" s="302" t="str">
        <f ca="1">IF(AND('Mapa final'!$H$28="Muy Baja",'Mapa final'!$L$28="Mayor"),CONCATENATE("R",'Mapa final'!$A$28),"")</f>
        <v/>
      </c>
      <c r="AC40" s="303"/>
      <c r="AD40" s="304" t="str">
        <f ca="1">IF(AND('Mapa final'!$H$34="Muy Baja",'Mapa final'!$L$34="Mayor"),CONCATENATE("R",'Mapa final'!$A$34),"")</f>
        <v/>
      </c>
      <c r="AE40" s="304"/>
      <c r="AF40" s="304" t="str">
        <f ca="1">IF(AND('Mapa final'!$H$40="Muy Baja",'Mapa final'!$L$40="Mayor"),CONCATENATE("R",'Mapa final'!$A$40),"")</f>
        <v/>
      </c>
      <c r="AG40" s="305"/>
      <c r="AH40" s="293" t="str">
        <f ca="1">IF(AND('Mapa final'!$H$28="Muy Baja",'Mapa final'!$L$28="Catastrófico"),CONCATENATE("R",'Mapa final'!$A$28),"")</f>
        <v/>
      </c>
      <c r="AI40" s="294"/>
      <c r="AJ40" s="294" t="str">
        <f ca="1">IF(AND('Mapa final'!$H$34="Muy Baja",'Mapa final'!$L$34="Catastrófico"),CONCATENATE("R",'Mapa final'!$A$34),"")</f>
        <v/>
      </c>
      <c r="AK40" s="294"/>
      <c r="AL40" s="294" t="str">
        <f ca="1">IF(AND('Mapa final'!$H$40="Muy Baja",'Mapa final'!$L$40="Catastrófico"),CONCATENATE("R",'Mapa final'!$A$40),"")</f>
        <v/>
      </c>
      <c r="AM40" s="295"/>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row>
    <row r="41" spans="1:80" x14ac:dyDescent="0.25">
      <c r="A41" s="99"/>
      <c r="B41" s="324"/>
      <c r="C41" s="324"/>
      <c r="D41" s="325"/>
      <c r="E41" s="316"/>
      <c r="F41" s="317"/>
      <c r="G41" s="317"/>
      <c r="H41" s="317"/>
      <c r="I41" s="318"/>
      <c r="J41" s="275"/>
      <c r="K41" s="276"/>
      <c r="L41" s="276"/>
      <c r="M41" s="276"/>
      <c r="N41" s="276"/>
      <c r="O41" s="277"/>
      <c r="P41" s="275"/>
      <c r="Q41" s="276"/>
      <c r="R41" s="276"/>
      <c r="S41" s="276"/>
      <c r="T41" s="276"/>
      <c r="U41" s="277"/>
      <c r="V41" s="284"/>
      <c r="W41" s="285"/>
      <c r="X41" s="285"/>
      <c r="Y41" s="285"/>
      <c r="Z41" s="285"/>
      <c r="AA41" s="286"/>
      <c r="AB41" s="302"/>
      <c r="AC41" s="303"/>
      <c r="AD41" s="304"/>
      <c r="AE41" s="304"/>
      <c r="AF41" s="304"/>
      <c r="AG41" s="305"/>
      <c r="AH41" s="293"/>
      <c r="AI41" s="294"/>
      <c r="AJ41" s="294"/>
      <c r="AK41" s="294"/>
      <c r="AL41" s="294"/>
      <c r="AM41" s="295"/>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row>
    <row r="42" spans="1:80" x14ac:dyDescent="0.25">
      <c r="A42" s="99"/>
      <c r="B42" s="324"/>
      <c r="C42" s="324"/>
      <c r="D42" s="325"/>
      <c r="E42" s="316"/>
      <c r="F42" s="317"/>
      <c r="G42" s="317"/>
      <c r="H42" s="317"/>
      <c r="I42" s="318"/>
      <c r="J42" s="275" t="str">
        <f ca="1">IF(AND('Mapa final'!$H$46="Muy Baja",'Mapa final'!$L$46="Leve"),CONCATENATE("R",'Mapa final'!$A$46),"")</f>
        <v/>
      </c>
      <c r="K42" s="276"/>
      <c r="L42" s="276" t="str">
        <f ca="1">IF(AND('Mapa final'!$H$52="Muy Baja",'Mapa final'!$L$52="Leve"),CONCATENATE("R",'Mapa final'!$A$52),"")</f>
        <v/>
      </c>
      <c r="M42" s="276"/>
      <c r="N42" s="276" t="str">
        <f ca="1">IF(AND('Mapa final'!$H$58="Muy Baja",'Mapa final'!$L$58="Leve"),CONCATENATE("R",'Mapa final'!$A$58),"")</f>
        <v/>
      </c>
      <c r="O42" s="277"/>
      <c r="P42" s="275" t="str">
        <f ca="1">IF(AND('Mapa final'!$H$46="Muy Baja",'Mapa final'!$L$46="Menor"),CONCATENATE("R",'Mapa final'!$A$46),"")</f>
        <v/>
      </c>
      <c r="Q42" s="276"/>
      <c r="R42" s="276" t="str">
        <f ca="1">IF(AND('Mapa final'!$H$52="Muy Baja",'Mapa final'!$L$52="Menor"),CONCATENATE("R",'Mapa final'!$A$52),"")</f>
        <v/>
      </c>
      <c r="S42" s="276"/>
      <c r="T42" s="276" t="str">
        <f ca="1">IF(AND('Mapa final'!$H$58="Muy Baja",'Mapa final'!$L$58="Menor"),CONCATENATE("R",'Mapa final'!$A$58),"")</f>
        <v/>
      </c>
      <c r="U42" s="277"/>
      <c r="V42" s="284" t="str">
        <f ca="1">IF(AND('Mapa final'!$H$46="Muy Baja",'Mapa final'!$L$46="Moderado"),CONCATENATE("R",'Mapa final'!$A$46),"")</f>
        <v/>
      </c>
      <c r="W42" s="285"/>
      <c r="X42" s="285" t="str">
        <f ca="1">IF(AND('Mapa final'!$H$52="Muy Baja",'Mapa final'!$L$52="Moderado"),CONCATENATE("R",'Mapa final'!$A$52),"")</f>
        <v/>
      </c>
      <c r="Y42" s="285"/>
      <c r="Z42" s="285" t="str">
        <f ca="1">IF(AND('Mapa final'!$H$58="Muy Baja",'Mapa final'!$L$58="Moderado"),CONCATENATE("R",'Mapa final'!$A$58),"")</f>
        <v/>
      </c>
      <c r="AA42" s="286"/>
      <c r="AB42" s="302" t="str">
        <f ca="1">IF(AND('Mapa final'!$H$46="Muy Baja",'Mapa final'!$L$46="Mayor"),CONCATENATE("R",'Mapa final'!$A$46),"")</f>
        <v/>
      </c>
      <c r="AC42" s="303"/>
      <c r="AD42" s="304" t="str">
        <f ca="1">IF(AND('Mapa final'!$H$52="Muy Baja",'Mapa final'!$L$52="Mayor"),CONCATENATE("R",'Mapa final'!$A$52),"")</f>
        <v/>
      </c>
      <c r="AE42" s="304"/>
      <c r="AF42" s="304" t="str">
        <f ca="1">IF(AND('Mapa final'!$H$58="Muy Baja",'Mapa final'!$L$58="Mayor"),CONCATENATE("R",'Mapa final'!$A$58),"")</f>
        <v/>
      </c>
      <c r="AG42" s="305"/>
      <c r="AH42" s="293" t="str">
        <f ca="1">IF(AND('Mapa final'!$H$46="Muy Baja",'Mapa final'!$L$46="Catastrófico"),CONCATENATE("R",'Mapa final'!$A$46),"")</f>
        <v/>
      </c>
      <c r="AI42" s="294"/>
      <c r="AJ42" s="294" t="str">
        <f ca="1">IF(AND('Mapa final'!$H$52="Muy Baja",'Mapa final'!$L$52="Catastrófico"),CONCATENATE("R",'Mapa final'!$A$52),"")</f>
        <v/>
      </c>
      <c r="AK42" s="294"/>
      <c r="AL42" s="294" t="str">
        <f ca="1">IF(AND('Mapa final'!$H$58="Muy Baja",'Mapa final'!$L$58="Catastrófico"),CONCATENATE("R",'Mapa final'!$A$58),"")</f>
        <v/>
      </c>
      <c r="AM42" s="295"/>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row>
    <row r="43" spans="1:80" x14ac:dyDescent="0.25">
      <c r="A43" s="99"/>
      <c r="B43" s="324"/>
      <c r="C43" s="324"/>
      <c r="D43" s="325"/>
      <c r="E43" s="316"/>
      <c r="F43" s="317"/>
      <c r="G43" s="317"/>
      <c r="H43" s="317"/>
      <c r="I43" s="318"/>
      <c r="J43" s="275"/>
      <c r="K43" s="276"/>
      <c r="L43" s="276"/>
      <c r="M43" s="276"/>
      <c r="N43" s="276"/>
      <c r="O43" s="277"/>
      <c r="P43" s="275"/>
      <c r="Q43" s="276"/>
      <c r="R43" s="276"/>
      <c r="S43" s="276"/>
      <c r="T43" s="276"/>
      <c r="U43" s="277"/>
      <c r="V43" s="284"/>
      <c r="W43" s="285"/>
      <c r="X43" s="285"/>
      <c r="Y43" s="285"/>
      <c r="Z43" s="285"/>
      <c r="AA43" s="286"/>
      <c r="AB43" s="302"/>
      <c r="AC43" s="303"/>
      <c r="AD43" s="304"/>
      <c r="AE43" s="304"/>
      <c r="AF43" s="304"/>
      <c r="AG43" s="305"/>
      <c r="AH43" s="293"/>
      <c r="AI43" s="294"/>
      <c r="AJ43" s="294"/>
      <c r="AK43" s="294"/>
      <c r="AL43" s="294"/>
      <c r="AM43" s="295"/>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row>
    <row r="44" spans="1:80" x14ac:dyDescent="0.25">
      <c r="A44" s="99"/>
      <c r="B44" s="324"/>
      <c r="C44" s="324"/>
      <c r="D44" s="325"/>
      <c r="E44" s="316"/>
      <c r="F44" s="317"/>
      <c r="G44" s="317"/>
      <c r="H44" s="317"/>
      <c r="I44" s="318"/>
      <c r="J44" s="275" t="str">
        <f ca="1">IF(AND('Mapa final'!$H$64="Muy Baja",'Mapa final'!$L$64="Leve"),CONCATENATE("R",'Mapa final'!$A$64),"")</f>
        <v/>
      </c>
      <c r="K44" s="276"/>
      <c r="L44" s="276" t="str">
        <f>IF(AND('Mapa final'!$H$70="Muy Baja",'Mapa final'!$L$70="Leve"),CONCATENATE("R",'Mapa final'!$A$70),"")</f>
        <v/>
      </c>
      <c r="M44" s="276"/>
      <c r="N44" s="276" t="str">
        <f>IF(AND('Mapa final'!$H$76="Muy Baja",'Mapa final'!$L$76="Leve"),CONCATENATE("R",'Mapa final'!$A$76),"")</f>
        <v/>
      </c>
      <c r="O44" s="277"/>
      <c r="P44" s="275" t="str">
        <f ca="1">IF(AND('Mapa final'!$H$64="Muy Baja",'Mapa final'!$L$64="Menor"),CONCATENATE("R",'Mapa final'!$A$64),"")</f>
        <v/>
      </c>
      <c r="Q44" s="276"/>
      <c r="R44" s="276" t="str">
        <f>IF(AND('Mapa final'!$H$70="Muy Baja",'Mapa final'!$L$70="Menor"),CONCATENATE("R",'Mapa final'!$A$70),"")</f>
        <v/>
      </c>
      <c r="S44" s="276"/>
      <c r="T44" s="276" t="str">
        <f>IF(AND('Mapa final'!$H$76="Muy Baja",'Mapa final'!$L$76="Menor"),CONCATENATE("R",'Mapa final'!$A$76),"")</f>
        <v/>
      </c>
      <c r="U44" s="277"/>
      <c r="V44" s="284" t="str">
        <f ca="1">IF(AND('Mapa final'!$H$64="Muy Baja",'Mapa final'!$L$64="Moderado"),CONCATENATE("R",'Mapa final'!$A$64),"")</f>
        <v/>
      </c>
      <c r="W44" s="285"/>
      <c r="X44" s="285" t="str">
        <f>IF(AND('Mapa final'!$H$70="Muy Baja",'Mapa final'!$L$70="Moderado"),CONCATENATE("R",'Mapa final'!$A$70),"")</f>
        <v/>
      </c>
      <c r="Y44" s="285"/>
      <c r="Z44" s="285" t="str">
        <f>IF(AND('Mapa final'!$H$76="Muy Baja",'Mapa final'!$L$76="Moderado"),CONCATENATE("R",'Mapa final'!$A$76),"")</f>
        <v/>
      </c>
      <c r="AA44" s="286"/>
      <c r="AB44" s="302" t="str">
        <f ca="1">IF(AND('Mapa final'!$H$64="Muy Baja",'Mapa final'!$L$64="Mayor"),CONCATENATE("R",'Mapa final'!$A$64),"")</f>
        <v/>
      </c>
      <c r="AC44" s="303"/>
      <c r="AD44" s="304" t="str">
        <f>IF(AND('Mapa final'!$H$70="Muy Baja",'Mapa final'!$L$70="Mayor"),CONCATENATE("R",'Mapa final'!$A$70),"")</f>
        <v/>
      </c>
      <c r="AE44" s="304"/>
      <c r="AF44" s="304" t="str">
        <f>IF(AND('Mapa final'!$H$76="Muy Baja",'Mapa final'!$L$76="Mayor"),CONCATENATE("R",'Mapa final'!$A$76),"")</f>
        <v/>
      </c>
      <c r="AG44" s="305"/>
      <c r="AH44" s="293" t="str">
        <f ca="1">IF(AND('Mapa final'!$H$64="Muy Baja",'Mapa final'!$L$64="Catastrófico"),CONCATENATE("R",'Mapa final'!$A$64),"")</f>
        <v/>
      </c>
      <c r="AI44" s="294"/>
      <c r="AJ44" s="294" t="str">
        <f>IF(AND('Mapa final'!$H$70="Muy Baja",'Mapa final'!$L$70="Catastrófico"),CONCATENATE("R",'Mapa final'!$A$70),"")</f>
        <v/>
      </c>
      <c r="AK44" s="294"/>
      <c r="AL44" s="294" t="str">
        <f>IF(AND('Mapa final'!$H$76="Muy Baja",'Mapa final'!$L$76="Catastrófico"),CONCATENATE("R",'Mapa final'!$A$76),"")</f>
        <v/>
      </c>
      <c r="AM44" s="295"/>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row>
    <row r="45" spans="1:80" ht="15.75" thickBot="1" x14ac:dyDescent="0.3">
      <c r="A45" s="99"/>
      <c r="B45" s="324"/>
      <c r="C45" s="324"/>
      <c r="D45" s="325"/>
      <c r="E45" s="319"/>
      <c r="F45" s="320"/>
      <c r="G45" s="320"/>
      <c r="H45" s="320"/>
      <c r="I45" s="321"/>
      <c r="J45" s="278"/>
      <c r="K45" s="279"/>
      <c r="L45" s="279"/>
      <c r="M45" s="279"/>
      <c r="N45" s="279"/>
      <c r="O45" s="280"/>
      <c r="P45" s="278"/>
      <c r="Q45" s="279"/>
      <c r="R45" s="279"/>
      <c r="S45" s="279"/>
      <c r="T45" s="279"/>
      <c r="U45" s="280"/>
      <c r="V45" s="287"/>
      <c r="W45" s="288"/>
      <c r="X45" s="288"/>
      <c r="Y45" s="288"/>
      <c r="Z45" s="288"/>
      <c r="AA45" s="289"/>
      <c r="AB45" s="306"/>
      <c r="AC45" s="307"/>
      <c r="AD45" s="307"/>
      <c r="AE45" s="307"/>
      <c r="AF45" s="307"/>
      <c r="AG45" s="308"/>
      <c r="AH45" s="296"/>
      <c r="AI45" s="297"/>
      <c r="AJ45" s="297"/>
      <c r="AK45" s="297"/>
      <c r="AL45" s="297"/>
      <c r="AM45" s="298"/>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row>
    <row r="46" spans="1:80" x14ac:dyDescent="0.25">
      <c r="A46" s="99"/>
      <c r="B46" s="99"/>
      <c r="C46" s="99"/>
      <c r="D46" s="99"/>
      <c r="E46" s="99"/>
      <c r="F46" s="99"/>
      <c r="G46" s="99"/>
      <c r="H46" s="99"/>
      <c r="I46" s="99"/>
      <c r="J46" s="313" t="s">
        <v>112</v>
      </c>
      <c r="K46" s="314"/>
      <c r="L46" s="314"/>
      <c r="M46" s="314"/>
      <c r="N46" s="314"/>
      <c r="O46" s="315"/>
      <c r="P46" s="313" t="s">
        <v>111</v>
      </c>
      <c r="Q46" s="314"/>
      <c r="R46" s="314"/>
      <c r="S46" s="314"/>
      <c r="T46" s="314"/>
      <c r="U46" s="315"/>
      <c r="V46" s="313" t="s">
        <v>110</v>
      </c>
      <c r="W46" s="314"/>
      <c r="X46" s="314"/>
      <c r="Y46" s="314"/>
      <c r="Z46" s="314"/>
      <c r="AA46" s="315"/>
      <c r="AB46" s="313" t="s">
        <v>109</v>
      </c>
      <c r="AC46" s="323"/>
      <c r="AD46" s="314"/>
      <c r="AE46" s="314"/>
      <c r="AF46" s="314"/>
      <c r="AG46" s="315"/>
      <c r="AH46" s="313" t="s">
        <v>108</v>
      </c>
      <c r="AI46" s="314"/>
      <c r="AJ46" s="314"/>
      <c r="AK46" s="314"/>
      <c r="AL46" s="314"/>
      <c r="AM46" s="315"/>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x14ac:dyDescent="0.25">
      <c r="A47" s="99"/>
      <c r="B47" s="99"/>
      <c r="C47" s="99"/>
      <c r="D47" s="99"/>
      <c r="E47" s="99"/>
      <c r="F47" s="99"/>
      <c r="G47" s="99"/>
      <c r="H47" s="99"/>
      <c r="I47" s="99"/>
      <c r="J47" s="316"/>
      <c r="K47" s="317"/>
      <c r="L47" s="317"/>
      <c r="M47" s="317"/>
      <c r="N47" s="317"/>
      <c r="O47" s="318"/>
      <c r="P47" s="316"/>
      <c r="Q47" s="317"/>
      <c r="R47" s="317"/>
      <c r="S47" s="317"/>
      <c r="T47" s="317"/>
      <c r="U47" s="318"/>
      <c r="V47" s="316"/>
      <c r="W47" s="317"/>
      <c r="X47" s="317"/>
      <c r="Y47" s="317"/>
      <c r="Z47" s="317"/>
      <c r="AA47" s="318"/>
      <c r="AB47" s="316"/>
      <c r="AC47" s="317"/>
      <c r="AD47" s="317"/>
      <c r="AE47" s="317"/>
      <c r="AF47" s="317"/>
      <c r="AG47" s="318"/>
      <c r="AH47" s="316"/>
      <c r="AI47" s="317"/>
      <c r="AJ47" s="317"/>
      <c r="AK47" s="317"/>
      <c r="AL47" s="317"/>
      <c r="AM47" s="318"/>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x14ac:dyDescent="0.25">
      <c r="A48" s="99"/>
      <c r="B48" s="99"/>
      <c r="C48" s="99"/>
      <c r="D48" s="99"/>
      <c r="E48" s="99"/>
      <c r="F48" s="99"/>
      <c r="G48" s="99"/>
      <c r="H48" s="99"/>
      <c r="I48" s="99"/>
      <c r="J48" s="316"/>
      <c r="K48" s="317"/>
      <c r="L48" s="317"/>
      <c r="M48" s="317"/>
      <c r="N48" s="317"/>
      <c r="O48" s="318"/>
      <c r="P48" s="316"/>
      <c r="Q48" s="317"/>
      <c r="R48" s="317"/>
      <c r="S48" s="317"/>
      <c r="T48" s="317"/>
      <c r="U48" s="318"/>
      <c r="V48" s="316"/>
      <c r="W48" s="317"/>
      <c r="X48" s="317"/>
      <c r="Y48" s="317"/>
      <c r="Z48" s="317"/>
      <c r="AA48" s="318"/>
      <c r="AB48" s="316"/>
      <c r="AC48" s="317"/>
      <c r="AD48" s="317"/>
      <c r="AE48" s="317"/>
      <c r="AF48" s="317"/>
      <c r="AG48" s="318"/>
      <c r="AH48" s="316"/>
      <c r="AI48" s="317"/>
      <c r="AJ48" s="317"/>
      <c r="AK48" s="317"/>
      <c r="AL48" s="317"/>
      <c r="AM48" s="318"/>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x14ac:dyDescent="0.25">
      <c r="A49" s="99"/>
      <c r="B49" s="99"/>
      <c r="C49" s="99"/>
      <c r="D49" s="99"/>
      <c r="E49" s="99"/>
      <c r="F49" s="99"/>
      <c r="G49" s="99"/>
      <c r="H49" s="99"/>
      <c r="I49" s="99"/>
      <c r="J49" s="316"/>
      <c r="K49" s="317"/>
      <c r="L49" s="317"/>
      <c r="M49" s="317"/>
      <c r="N49" s="317"/>
      <c r="O49" s="318"/>
      <c r="P49" s="316"/>
      <c r="Q49" s="317"/>
      <c r="R49" s="317"/>
      <c r="S49" s="317"/>
      <c r="T49" s="317"/>
      <c r="U49" s="318"/>
      <c r="V49" s="316"/>
      <c r="W49" s="317"/>
      <c r="X49" s="317"/>
      <c r="Y49" s="317"/>
      <c r="Z49" s="317"/>
      <c r="AA49" s="318"/>
      <c r="AB49" s="316"/>
      <c r="AC49" s="317"/>
      <c r="AD49" s="317"/>
      <c r="AE49" s="317"/>
      <c r="AF49" s="317"/>
      <c r="AG49" s="318"/>
      <c r="AH49" s="316"/>
      <c r="AI49" s="317"/>
      <c r="AJ49" s="317"/>
      <c r="AK49" s="317"/>
      <c r="AL49" s="317"/>
      <c r="AM49" s="31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x14ac:dyDescent="0.25">
      <c r="A50" s="99"/>
      <c r="B50" s="99"/>
      <c r="C50" s="99"/>
      <c r="D50" s="99"/>
      <c r="E50" s="99"/>
      <c r="F50" s="99"/>
      <c r="G50" s="99"/>
      <c r="H50" s="99"/>
      <c r="I50" s="99"/>
      <c r="J50" s="316"/>
      <c r="K50" s="317"/>
      <c r="L50" s="317"/>
      <c r="M50" s="317"/>
      <c r="N50" s="317"/>
      <c r="O50" s="318"/>
      <c r="P50" s="316"/>
      <c r="Q50" s="317"/>
      <c r="R50" s="317"/>
      <c r="S50" s="317"/>
      <c r="T50" s="317"/>
      <c r="U50" s="318"/>
      <c r="V50" s="316"/>
      <c r="W50" s="317"/>
      <c r="X50" s="317"/>
      <c r="Y50" s="317"/>
      <c r="Z50" s="317"/>
      <c r="AA50" s="318"/>
      <c r="AB50" s="316"/>
      <c r="AC50" s="317"/>
      <c r="AD50" s="317"/>
      <c r="AE50" s="317"/>
      <c r="AF50" s="317"/>
      <c r="AG50" s="318"/>
      <c r="AH50" s="316"/>
      <c r="AI50" s="317"/>
      <c r="AJ50" s="317"/>
      <c r="AK50" s="317"/>
      <c r="AL50" s="317"/>
      <c r="AM50" s="31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75" thickBot="1" x14ac:dyDescent="0.3">
      <c r="A51" s="99"/>
      <c r="B51" s="99"/>
      <c r="C51" s="99"/>
      <c r="D51" s="99"/>
      <c r="E51" s="99"/>
      <c r="F51" s="99"/>
      <c r="G51" s="99"/>
      <c r="H51" s="99"/>
      <c r="I51" s="99"/>
      <c r="J51" s="319"/>
      <c r="K51" s="320"/>
      <c r="L51" s="320"/>
      <c r="M51" s="320"/>
      <c r="N51" s="320"/>
      <c r="O51" s="321"/>
      <c r="P51" s="319"/>
      <c r="Q51" s="320"/>
      <c r="R51" s="320"/>
      <c r="S51" s="320"/>
      <c r="T51" s="320"/>
      <c r="U51" s="321"/>
      <c r="V51" s="319"/>
      <c r="W51" s="320"/>
      <c r="X51" s="320"/>
      <c r="Y51" s="320"/>
      <c r="Z51" s="320"/>
      <c r="AA51" s="321"/>
      <c r="AB51" s="319"/>
      <c r="AC51" s="320"/>
      <c r="AD51" s="320"/>
      <c r="AE51" s="320"/>
      <c r="AF51" s="320"/>
      <c r="AG51" s="321"/>
      <c r="AH51" s="319"/>
      <c r="AI51" s="320"/>
      <c r="AJ51" s="320"/>
      <c r="AK51" s="320"/>
      <c r="AL51" s="320"/>
      <c r="AM51" s="321"/>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x14ac:dyDescent="0.25">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x14ac:dyDescent="0.25">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x14ac:dyDescent="0.25">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row>
    <row r="63" spans="1:80" x14ac:dyDescent="0.25">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row>
    <row r="64" spans="1:80" x14ac:dyDescent="0.25">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row>
    <row r="65" spans="1:8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row>
    <row r="66" spans="1:8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row>
    <row r="67" spans="1:8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row>
    <row r="68" spans="1:8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row>
    <row r="69" spans="1:8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row>
    <row r="70" spans="1:8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row>
    <row r="71" spans="1:8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row>
    <row r="72" spans="1:8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row>
    <row r="73" spans="1:8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row>
    <row r="74" spans="1:8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row>
    <row r="75" spans="1:8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row>
    <row r="76" spans="1:8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row>
    <row r="77" spans="1:8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row>
    <row r="78" spans="1:8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row>
    <row r="79" spans="1:8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row>
    <row r="80" spans="1:8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row>
    <row r="81" spans="1:63"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row>
    <row r="82" spans="1:63"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row>
    <row r="83" spans="1:63"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row>
    <row r="84" spans="1:63"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row>
    <row r="85" spans="1:63"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row>
    <row r="86" spans="1:63"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row>
    <row r="87" spans="1:63"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row>
    <row r="88" spans="1:63"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row>
    <row r="89" spans="1:63"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row>
    <row r="90" spans="1:63"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row>
    <row r="91" spans="1:63"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row>
    <row r="92" spans="1:63"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row>
    <row r="93" spans="1:63"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row>
    <row r="94" spans="1:63"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row>
    <row r="95" spans="1:63"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row>
    <row r="96" spans="1:63"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row>
    <row r="97" spans="1:63"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row>
    <row r="98" spans="1:63"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row>
    <row r="99" spans="1:63"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row>
    <row r="100" spans="1:63"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row>
    <row r="101" spans="1:63"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row>
    <row r="102" spans="1:63"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row>
    <row r="103" spans="1:63"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row>
    <row r="104" spans="1:63"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row>
    <row r="105" spans="1:63"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row>
    <row r="106" spans="1:63"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row>
    <row r="107" spans="1:63"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row>
    <row r="108" spans="1:63"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row>
    <row r="109" spans="1:63"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row>
    <row r="110" spans="1:63"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row>
    <row r="111" spans="1:63"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row>
    <row r="112" spans="1:63"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row>
    <row r="113" spans="1:63"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row>
    <row r="114" spans="1:63"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row>
    <row r="115" spans="1:63"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row>
    <row r="116" spans="1:63"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row>
    <row r="117" spans="1:63"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row>
    <row r="118" spans="1:63"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row>
    <row r="119" spans="1:63"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row>
    <row r="120" spans="1:63"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row>
    <row r="121" spans="1:63"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row>
    <row r="122" spans="1:63" x14ac:dyDescent="0.25">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row>
    <row r="123" spans="1:63" x14ac:dyDescent="0.25">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row>
    <row r="124" spans="1:63" x14ac:dyDescent="0.25">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row>
    <row r="125" spans="1:63" x14ac:dyDescent="0.25">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row>
    <row r="126" spans="1:63" x14ac:dyDescent="0.25">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row>
    <row r="127" spans="1:63" x14ac:dyDescent="0.25">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row>
    <row r="128" spans="1:63" x14ac:dyDescent="0.25">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row>
    <row r="129" spans="2:63" x14ac:dyDescent="0.25">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row>
    <row r="130" spans="2:63" x14ac:dyDescent="0.25">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row>
    <row r="131" spans="2:63" x14ac:dyDescent="0.25">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row>
    <row r="132" spans="2:63" x14ac:dyDescent="0.25">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row>
    <row r="133" spans="2:63" x14ac:dyDescent="0.25">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row>
    <row r="134" spans="2:63" x14ac:dyDescent="0.25">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row>
    <row r="135" spans="2:63" x14ac:dyDescent="0.25">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row>
    <row r="136" spans="2:63" x14ac:dyDescent="0.25">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row>
    <row r="137" spans="2:63" x14ac:dyDescent="0.25">
      <c r="B137" s="99"/>
      <c r="C137" s="99"/>
      <c r="D137" s="99"/>
      <c r="E137" s="99"/>
      <c r="F137" s="99"/>
      <c r="G137" s="99"/>
      <c r="H137" s="99"/>
      <c r="I137" s="99"/>
    </row>
    <row r="138" spans="2:63" x14ac:dyDescent="0.25">
      <c r="B138" s="99"/>
      <c r="C138" s="99"/>
      <c r="D138" s="99"/>
      <c r="E138" s="99"/>
      <c r="F138" s="99"/>
      <c r="G138" s="99"/>
      <c r="H138" s="99"/>
      <c r="I138" s="99"/>
    </row>
    <row r="139" spans="2:63" x14ac:dyDescent="0.25">
      <c r="B139" s="99"/>
      <c r="C139" s="99"/>
      <c r="D139" s="99"/>
      <c r="E139" s="99"/>
      <c r="F139" s="99"/>
      <c r="G139" s="99"/>
      <c r="H139" s="99"/>
      <c r="I139" s="99"/>
    </row>
    <row r="140" spans="2:63" x14ac:dyDescent="0.25">
      <c r="B140" s="99"/>
      <c r="C140" s="99"/>
      <c r="D140" s="99"/>
      <c r="E140" s="99"/>
      <c r="F140" s="99"/>
      <c r="G140" s="99"/>
      <c r="H140" s="99"/>
      <c r="I140" s="9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1" zoomScale="50" zoomScaleNormal="50" workbookViewId="0">
      <selection activeCell="AB26" sqref="AB2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row>
    <row r="2" spans="1:91" ht="18" customHeight="1" x14ac:dyDescent="0.25">
      <c r="A2" s="99"/>
      <c r="B2" s="392" t="s">
        <v>160</v>
      </c>
      <c r="C2" s="393"/>
      <c r="D2" s="393"/>
      <c r="E2" s="393"/>
      <c r="F2" s="393"/>
      <c r="G2" s="393"/>
      <c r="H2" s="393"/>
      <c r="I2" s="39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row>
    <row r="3" spans="1:91" ht="18.75" customHeight="1" x14ac:dyDescent="0.25">
      <c r="A3" s="99"/>
      <c r="B3" s="393"/>
      <c r="C3" s="393"/>
      <c r="D3" s="393"/>
      <c r="E3" s="393"/>
      <c r="F3" s="393"/>
      <c r="G3" s="393"/>
      <c r="H3" s="393"/>
      <c r="I3" s="39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row>
    <row r="4" spans="1:91" ht="15" customHeight="1" x14ac:dyDescent="0.25">
      <c r="A4" s="99"/>
      <c r="B4" s="393"/>
      <c r="C4" s="393"/>
      <c r="D4" s="393"/>
      <c r="E4" s="393"/>
      <c r="F4" s="393"/>
      <c r="G4" s="393"/>
      <c r="H4" s="393"/>
      <c r="I4" s="39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row>
    <row r="5" spans="1:91"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row>
    <row r="6" spans="1:91" ht="15" customHeight="1" x14ac:dyDescent="0.25">
      <c r="A6" s="99"/>
      <c r="B6" s="324" t="s">
        <v>4</v>
      </c>
      <c r="C6" s="324"/>
      <c r="D6" s="325"/>
      <c r="E6" s="362" t="s">
        <v>116</v>
      </c>
      <c r="F6" s="363"/>
      <c r="G6" s="363"/>
      <c r="H6" s="363"/>
      <c r="I6" s="364"/>
      <c r="J6" s="61" t="str">
        <f ca="1">IF(AND('Mapa final'!$Y$10="Muy Alta",'Mapa final'!$AA$10="Leve"),CONCATENATE("R1C",'Mapa final'!$O$10),"")</f>
        <v/>
      </c>
      <c r="K6" s="62" t="str">
        <f ca="1">IF(AND('Mapa final'!$Y$11="Muy Alta",'Mapa final'!$AA$11="Leve"),CONCATENATE("R1C",'Mapa final'!$O$11),"")</f>
        <v/>
      </c>
      <c r="L6" s="62" t="str">
        <f ca="1">IF(AND('Mapa final'!$Y$12="Muy Alta",'Mapa final'!$AA$12="Leve"),CONCATENATE("R1C",'Mapa final'!$O$12),"")</f>
        <v/>
      </c>
      <c r="M6" s="62" t="str">
        <f ca="1">IF(AND('Mapa final'!$Y$13="Muy Alta",'Mapa final'!$AA$13="Leve"),CONCATENATE("R1C",'Mapa final'!$O$13),"")</f>
        <v/>
      </c>
      <c r="N6" s="62" t="str">
        <f ca="1">IF(AND('Mapa final'!$Y$14="Muy Alta",'Mapa final'!$AA$14="Leve"),CONCATENATE("R1C",'Mapa final'!$O$14),"")</f>
        <v/>
      </c>
      <c r="O6" s="63" t="str">
        <f ca="1">IF(AND('Mapa final'!$Y$15="Muy Alta",'Mapa final'!$AA$15="Leve"),CONCATENATE("R1C",'Mapa final'!$O$15),"")</f>
        <v/>
      </c>
      <c r="P6" s="61" t="str">
        <f ca="1">IF(AND('Mapa final'!$Y$10="Muy Alta",'Mapa final'!$AA$10="Menor"),CONCATENATE("R1C",'Mapa final'!$O$10),"")</f>
        <v/>
      </c>
      <c r="Q6" s="62" t="str">
        <f ca="1">IF(AND('Mapa final'!$Y$11="Muy Alta",'Mapa final'!$AA$11="Menor"),CONCATENATE("R1C",'Mapa final'!$O$11),"")</f>
        <v/>
      </c>
      <c r="R6" s="62" t="str">
        <f ca="1">IF(AND('Mapa final'!$Y$12="Muy Alta",'Mapa final'!$AA$12="Menor"),CONCATENATE("R1C",'Mapa final'!$O$12),"")</f>
        <v/>
      </c>
      <c r="S6" s="62" t="str">
        <f ca="1">IF(AND('Mapa final'!$Y$13="Muy Alta",'Mapa final'!$AA$13="Menor"),CONCATENATE("R1C",'Mapa final'!$O$13),"")</f>
        <v/>
      </c>
      <c r="T6" s="62" t="str">
        <f ca="1">IF(AND('Mapa final'!$Y$14="Muy Alta",'Mapa final'!$AA$14="Menor"),CONCATENATE("R1C",'Mapa final'!$O$14),"")</f>
        <v/>
      </c>
      <c r="U6" s="63" t="str">
        <f ca="1">IF(AND('Mapa final'!$Y$15="Muy Alta",'Mapa final'!$AA$15="Menor"),CONCATENATE("R1C",'Mapa final'!$O$15),"")</f>
        <v/>
      </c>
      <c r="V6" s="61" t="str">
        <f ca="1">IF(AND('Mapa final'!$Y$10="Muy Alta",'Mapa final'!$AA$10="Moderado"),CONCATENATE("R1C",'Mapa final'!$O$10),"")</f>
        <v/>
      </c>
      <c r="W6" s="62" t="str">
        <f ca="1">IF(AND('Mapa final'!$Y$11="Muy Alta",'Mapa final'!$AA$11="Moderado"),CONCATENATE("R1C",'Mapa final'!$O$11),"")</f>
        <v/>
      </c>
      <c r="X6" s="62" t="str">
        <f ca="1">IF(AND('Mapa final'!$Y$12="Muy Alta",'Mapa final'!$AA$12="Moderado"),CONCATENATE("R1C",'Mapa final'!$O$12),"")</f>
        <v/>
      </c>
      <c r="Y6" s="62" t="str">
        <f ca="1">IF(AND('Mapa final'!$Y$13="Muy Alta",'Mapa final'!$AA$13="Moderado"),CONCATENATE("R1C",'Mapa final'!$O$13),"")</f>
        <v/>
      </c>
      <c r="Z6" s="62" t="str">
        <f ca="1">IF(AND('Mapa final'!$Y$14="Muy Alta",'Mapa final'!$AA$14="Moderado"),CONCATENATE("R1C",'Mapa final'!$O$14),"")</f>
        <v/>
      </c>
      <c r="AA6" s="63" t="str">
        <f ca="1">IF(AND('Mapa final'!$Y$15="Muy Alta",'Mapa final'!$AA$15="Moderado"),CONCATENATE("R1C",'Mapa final'!$O$15),"")</f>
        <v/>
      </c>
      <c r="AB6" s="61" t="str">
        <f ca="1">IF(AND('Mapa final'!$Y$10="Muy Alta",'Mapa final'!$AA$10="Mayor"),CONCATENATE("R1C",'Mapa final'!$O$10),"")</f>
        <v/>
      </c>
      <c r="AC6" s="62" t="str">
        <f ca="1">IF(AND('Mapa final'!$Y$11="Muy Alta",'Mapa final'!$AA$11="Mayor"),CONCATENATE("R1C",'Mapa final'!$O$11),"")</f>
        <v/>
      </c>
      <c r="AD6" s="62" t="str">
        <f ca="1">IF(AND('Mapa final'!$Y$12="Muy Alta",'Mapa final'!$AA$12="Mayor"),CONCATENATE("R1C",'Mapa final'!$O$12),"")</f>
        <v/>
      </c>
      <c r="AE6" s="62" t="str">
        <f ca="1">IF(AND('Mapa final'!$Y$13="Muy Alta",'Mapa final'!$AA$13="Mayor"),CONCATENATE("R1C",'Mapa final'!$O$13),"")</f>
        <v/>
      </c>
      <c r="AF6" s="62" t="str">
        <f ca="1">IF(AND('Mapa final'!$Y$14="Muy Alta",'Mapa final'!$AA$14="Mayor"),CONCATENATE("R1C",'Mapa final'!$O$14),"")</f>
        <v/>
      </c>
      <c r="AG6" s="63" t="str">
        <f ca="1">IF(AND('Mapa final'!$Y$15="Muy Alta",'Mapa final'!$AA$15="Mayor"),CONCATENATE("R1C",'Mapa final'!$O$15),"")</f>
        <v/>
      </c>
      <c r="AH6" s="64" t="str">
        <f ca="1">IF(AND('Mapa final'!$Y$10="Muy Alta",'Mapa final'!$AA$10="Catastrófico"),CONCATENATE("R1C",'Mapa final'!$O$10),"")</f>
        <v/>
      </c>
      <c r="AI6" s="65" t="str">
        <f ca="1">IF(AND('Mapa final'!$Y$11="Muy Alta",'Mapa final'!$AA$11="Catastrófico"),CONCATENATE("R1C",'Mapa final'!$O$11),"")</f>
        <v/>
      </c>
      <c r="AJ6" s="65" t="str">
        <f ca="1">IF(AND('Mapa final'!$Y$12="Muy Alta",'Mapa final'!$AA$12="Catastrófico"),CONCATENATE("R1C",'Mapa final'!$O$12),"")</f>
        <v/>
      </c>
      <c r="AK6" s="65" t="str">
        <f ca="1">IF(AND('Mapa final'!$Y$13="Muy Alta",'Mapa final'!$AA$13="Catastrófico"),CONCATENATE("R1C",'Mapa final'!$O$13),"")</f>
        <v/>
      </c>
      <c r="AL6" s="65" t="str">
        <f ca="1">IF(AND('Mapa final'!$Y$14="Muy Alta",'Mapa final'!$AA$14="Catastrófico"),CONCATENATE("R1C",'Mapa final'!$O$14),"")</f>
        <v/>
      </c>
      <c r="AM6" s="66" t="str">
        <f ca="1">IF(AND('Mapa final'!$Y$15="Muy Alta",'Mapa final'!$AA$15="Catastrófico"),CONCATENATE("R1C",'Mapa final'!$O$15),"")</f>
        <v/>
      </c>
      <c r="AN6" s="99"/>
      <c r="AO6" s="383" t="s">
        <v>79</v>
      </c>
      <c r="AP6" s="384"/>
      <c r="AQ6" s="384"/>
      <c r="AR6" s="384"/>
      <c r="AS6" s="384"/>
      <c r="AT6" s="385"/>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row>
    <row r="7" spans="1:91" ht="15" customHeight="1" x14ac:dyDescent="0.25">
      <c r="A7" s="99"/>
      <c r="B7" s="324"/>
      <c r="C7" s="324"/>
      <c r="D7" s="325"/>
      <c r="E7" s="365"/>
      <c r="F7" s="366"/>
      <c r="G7" s="366"/>
      <c r="H7" s="366"/>
      <c r="I7" s="367"/>
      <c r="J7" s="67" t="str">
        <f ca="1">IF(AND('Mapa final'!$Y$16="Muy Alta",'Mapa final'!$AA$16="Leve"),CONCATENATE("R2C",'Mapa final'!$O$16),"")</f>
        <v/>
      </c>
      <c r="K7" s="68" t="str">
        <f ca="1">IF(AND('Mapa final'!$Y$17="Muy Alta",'Mapa final'!$AA$17="Leve"),CONCATENATE("R2C",'Mapa final'!$O$17),"")</f>
        <v/>
      </c>
      <c r="L7" s="68" t="str">
        <f ca="1">IF(AND('Mapa final'!$Y$18="Muy Alta",'Mapa final'!$AA$18="Leve"),CONCATENATE("R2C",'Mapa final'!$O$18),"")</f>
        <v/>
      </c>
      <c r="M7" s="68" t="str">
        <f ca="1">IF(AND('Mapa final'!$Y$19="Muy Alta",'Mapa final'!$AA$19="Leve"),CONCATENATE("R2C",'Mapa final'!$O$19),"")</f>
        <v/>
      </c>
      <c r="N7" s="68" t="str">
        <f>IF(AND('Mapa final'!$Y$20="Muy Alta",'Mapa final'!$AA$20="Leve"),CONCATENATE("R2C",'Mapa final'!$O$20),"")</f>
        <v/>
      </c>
      <c r="O7" s="69" t="str">
        <f>IF(AND('Mapa final'!$Y$21="Muy Alta",'Mapa final'!$AA$21="Leve"),CONCATENATE("R2C",'Mapa final'!$O$21),"")</f>
        <v/>
      </c>
      <c r="P7" s="67" t="str">
        <f ca="1">IF(AND('Mapa final'!$Y$16="Muy Alta",'Mapa final'!$AA$16="Menor"),CONCATENATE("R2C",'Mapa final'!$O$16),"")</f>
        <v/>
      </c>
      <c r="Q7" s="68" t="str">
        <f ca="1">IF(AND('Mapa final'!$Y$17="Muy Alta",'Mapa final'!$AA$17="Menor"),CONCATENATE("R2C",'Mapa final'!$O$17),"")</f>
        <v/>
      </c>
      <c r="R7" s="68" t="str">
        <f ca="1">IF(AND('Mapa final'!$Y$18="Muy Alta",'Mapa final'!$AA$18="Menor"),CONCATENATE("R2C",'Mapa final'!$O$18),"")</f>
        <v/>
      </c>
      <c r="S7" s="68" t="str">
        <f ca="1">IF(AND('Mapa final'!$Y$19="Muy Alta",'Mapa final'!$AA$19="Menor"),CONCATENATE("R2C",'Mapa final'!$O$19),"")</f>
        <v/>
      </c>
      <c r="T7" s="68" t="str">
        <f>IF(AND('Mapa final'!$Y$20="Muy Alta",'Mapa final'!$AA$20="Menor"),CONCATENATE("R2C",'Mapa final'!$O$20),"")</f>
        <v/>
      </c>
      <c r="U7" s="69" t="str">
        <f>IF(AND('Mapa final'!$Y$21="Muy Alta",'Mapa final'!$AA$21="Menor"),CONCATENATE("R2C",'Mapa final'!$O$21),"")</f>
        <v/>
      </c>
      <c r="V7" s="67" t="str">
        <f ca="1">IF(AND('Mapa final'!$Y$16="Muy Alta",'Mapa final'!$AA$16="Moderado"),CONCATENATE("R2C",'Mapa final'!$O$16),"")</f>
        <v/>
      </c>
      <c r="W7" s="68" t="str">
        <f ca="1">IF(AND('Mapa final'!$Y$17="Muy Alta",'Mapa final'!$AA$17="Moderado"),CONCATENATE("R2C",'Mapa final'!$O$17),"")</f>
        <v/>
      </c>
      <c r="X7" s="68" t="str">
        <f ca="1">IF(AND('Mapa final'!$Y$18="Muy Alta",'Mapa final'!$AA$18="Moderado"),CONCATENATE("R2C",'Mapa final'!$O$18),"")</f>
        <v/>
      </c>
      <c r="Y7" s="68" t="str">
        <f ca="1">IF(AND('Mapa final'!$Y$19="Muy Alta",'Mapa final'!$AA$19="Moderado"),CONCATENATE("R2C",'Mapa final'!$O$19),"")</f>
        <v/>
      </c>
      <c r="Z7" s="68" t="str">
        <f>IF(AND('Mapa final'!$Y$20="Muy Alta",'Mapa final'!$AA$20="Moderado"),CONCATENATE("R2C",'Mapa final'!$O$20),"")</f>
        <v/>
      </c>
      <c r="AA7" s="69" t="str">
        <f>IF(AND('Mapa final'!$Y$21="Muy Alta",'Mapa final'!$AA$21="Moderado"),CONCATENATE("R2C",'Mapa final'!$O$21),"")</f>
        <v/>
      </c>
      <c r="AB7" s="67" t="str">
        <f ca="1">IF(AND('Mapa final'!$Y$16="Muy Alta",'Mapa final'!$AA$16="Mayor"),CONCATENATE("R2C",'Mapa final'!$O$16),"")</f>
        <v/>
      </c>
      <c r="AC7" s="68" t="str">
        <f ca="1">IF(AND('Mapa final'!$Y$17="Muy Alta",'Mapa final'!$AA$17="Mayor"),CONCATENATE("R2C",'Mapa final'!$O$17),"")</f>
        <v/>
      </c>
      <c r="AD7" s="68" t="str">
        <f ca="1">IF(AND('Mapa final'!$Y$18="Muy Alta",'Mapa final'!$AA$18="Mayor"),CONCATENATE("R2C",'Mapa final'!$O$18),"")</f>
        <v/>
      </c>
      <c r="AE7" s="68" t="str">
        <f ca="1">IF(AND('Mapa final'!$Y$19="Muy Alta",'Mapa final'!$AA$19="Mayor"),CONCATENATE("R2C",'Mapa final'!$O$19),"")</f>
        <v/>
      </c>
      <c r="AF7" s="68" t="str">
        <f>IF(AND('Mapa final'!$Y$20="Muy Alta",'Mapa final'!$AA$20="Mayor"),CONCATENATE("R2C",'Mapa final'!$O$20),"")</f>
        <v/>
      </c>
      <c r="AG7" s="69" t="str">
        <f>IF(AND('Mapa final'!$Y$21="Muy Alta",'Mapa final'!$AA$21="Mayor"),CONCATENATE("R2C",'Mapa final'!$O$21),"")</f>
        <v/>
      </c>
      <c r="AH7" s="70" t="str">
        <f ca="1">IF(AND('Mapa final'!$Y$16="Muy Alta",'Mapa final'!$AA$16="Catastrófico"),CONCATENATE("R2C",'Mapa final'!$O$16),"")</f>
        <v/>
      </c>
      <c r="AI7" s="71" t="str">
        <f ca="1">IF(AND('Mapa final'!$Y$17="Muy Alta",'Mapa final'!$AA$17="Catastrófico"),CONCATENATE("R2C",'Mapa final'!$O$17),"")</f>
        <v/>
      </c>
      <c r="AJ7" s="71" t="str">
        <f ca="1">IF(AND('Mapa final'!$Y$18="Muy Alta",'Mapa final'!$AA$18="Catastrófico"),CONCATENATE("R2C",'Mapa final'!$O$18),"")</f>
        <v/>
      </c>
      <c r="AK7" s="71" t="str">
        <f ca="1">IF(AND('Mapa final'!$Y$19="Muy Alta",'Mapa final'!$AA$19="Catastrófico"),CONCATENATE("R2C",'Mapa final'!$O$19),"")</f>
        <v/>
      </c>
      <c r="AL7" s="71" t="str">
        <f>IF(AND('Mapa final'!$Y$20="Muy Alta",'Mapa final'!$AA$20="Catastrófico"),CONCATENATE("R2C",'Mapa final'!$O$20),"")</f>
        <v/>
      </c>
      <c r="AM7" s="72" t="str">
        <f>IF(AND('Mapa final'!$Y$21="Muy Alta",'Mapa final'!$AA$21="Catastrófico"),CONCATENATE("R2C",'Mapa final'!$O$21),"")</f>
        <v/>
      </c>
      <c r="AN7" s="99"/>
      <c r="AO7" s="386"/>
      <c r="AP7" s="387"/>
      <c r="AQ7" s="387"/>
      <c r="AR7" s="387"/>
      <c r="AS7" s="387"/>
      <c r="AT7" s="388"/>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row>
    <row r="8" spans="1:91" ht="15" customHeight="1" x14ac:dyDescent="0.25">
      <c r="A8" s="99"/>
      <c r="B8" s="324"/>
      <c r="C8" s="324"/>
      <c r="D8" s="325"/>
      <c r="E8" s="365"/>
      <c r="F8" s="366"/>
      <c r="G8" s="366"/>
      <c r="H8" s="366"/>
      <c r="I8" s="367"/>
      <c r="J8" s="67" t="str">
        <f ca="1">IF(AND('Mapa final'!$Y$22="Muy Alta",'Mapa final'!$AA$22="Leve"),CONCATENATE("R3C",'Mapa final'!$O$22),"")</f>
        <v/>
      </c>
      <c r="K8" s="68" t="str">
        <f ca="1">IF(AND('Mapa final'!$Y$23="Muy Alta",'Mapa final'!$AA$23="Leve"),CONCATENATE("R3C",'Mapa final'!$O$23),"")</f>
        <v/>
      </c>
      <c r="L8" s="68" t="str">
        <f ca="1">IF(AND('Mapa final'!$Y$24="Muy Alta",'Mapa final'!$AA$24="Leve"),CONCATENATE("R3C",'Mapa final'!$O$24),"")</f>
        <v/>
      </c>
      <c r="M8" s="68" t="str">
        <f ca="1">IF(AND('Mapa final'!$Y$25="Muy Alta",'Mapa final'!$AA$25="Leve"),CONCATENATE("R3C",'Mapa final'!$O$25),"")</f>
        <v/>
      </c>
      <c r="N8" s="68" t="str">
        <f>IF(AND('Mapa final'!$Y$26="Muy Alta",'Mapa final'!$AA$26="Leve"),CONCATENATE("R3C",'Mapa final'!$O$26),"")</f>
        <v/>
      </c>
      <c r="O8" s="69" t="str">
        <f>IF(AND('Mapa final'!$Y$27="Muy Alta",'Mapa final'!$AA$27="Leve"),CONCATENATE("R3C",'Mapa final'!$O$27),"")</f>
        <v/>
      </c>
      <c r="P8" s="67" t="str">
        <f ca="1">IF(AND('Mapa final'!$Y$22="Muy Alta",'Mapa final'!$AA$22="Menor"),CONCATENATE("R3C",'Mapa final'!$O$22),"")</f>
        <v/>
      </c>
      <c r="Q8" s="68" t="str">
        <f ca="1">IF(AND('Mapa final'!$Y$23="Muy Alta",'Mapa final'!$AA$23="Menor"),CONCATENATE("R3C",'Mapa final'!$O$23),"")</f>
        <v/>
      </c>
      <c r="R8" s="68" t="str">
        <f ca="1">IF(AND('Mapa final'!$Y$24="Muy Alta",'Mapa final'!$AA$24="Menor"),CONCATENATE("R3C",'Mapa final'!$O$24),"")</f>
        <v/>
      </c>
      <c r="S8" s="68" t="str">
        <f ca="1">IF(AND('Mapa final'!$Y$25="Muy Alta",'Mapa final'!$AA$25="Menor"),CONCATENATE("R3C",'Mapa final'!$O$25),"")</f>
        <v/>
      </c>
      <c r="T8" s="68" t="str">
        <f>IF(AND('Mapa final'!$Y$26="Muy Alta",'Mapa final'!$AA$26="Menor"),CONCATENATE("R3C",'Mapa final'!$O$26),"")</f>
        <v/>
      </c>
      <c r="U8" s="69" t="str">
        <f>IF(AND('Mapa final'!$Y$27="Muy Alta",'Mapa final'!$AA$27="Menor"),CONCATENATE("R3C",'Mapa final'!$O$27),"")</f>
        <v/>
      </c>
      <c r="V8" s="67" t="str">
        <f ca="1">IF(AND('Mapa final'!$Y$22="Muy Alta",'Mapa final'!$AA$22="Moderado"),CONCATENATE("R3C",'Mapa final'!$O$22),"")</f>
        <v/>
      </c>
      <c r="W8" s="68" t="str">
        <f ca="1">IF(AND('Mapa final'!$Y$23="Muy Alta",'Mapa final'!$AA$23="Moderado"),CONCATENATE("R3C",'Mapa final'!$O$23),"")</f>
        <v/>
      </c>
      <c r="X8" s="68" t="str">
        <f ca="1">IF(AND('Mapa final'!$Y$24="Muy Alta",'Mapa final'!$AA$24="Moderado"),CONCATENATE("R3C",'Mapa final'!$O$24),"")</f>
        <v/>
      </c>
      <c r="Y8" s="68" t="str">
        <f ca="1">IF(AND('Mapa final'!$Y$25="Muy Alta",'Mapa final'!$AA$25="Moderado"),CONCATENATE("R3C",'Mapa final'!$O$25),"")</f>
        <v/>
      </c>
      <c r="Z8" s="68" t="str">
        <f>IF(AND('Mapa final'!$Y$26="Muy Alta",'Mapa final'!$AA$26="Moderado"),CONCATENATE("R3C",'Mapa final'!$O$26),"")</f>
        <v/>
      </c>
      <c r="AA8" s="69" t="str">
        <f>IF(AND('Mapa final'!$Y$27="Muy Alta",'Mapa final'!$AA$27="Moderado"),CONCATENATE("R3C",'Mapa final'!$O$27),"")</f>
        <v/>
      </c>
      <c r="AB8" s="67" t="str">
        <f ca="1">IF(AND('Mapa final'!$Y$22="Muy Alta",'Mapa final'!$AA$22="Mayor"),CONCATENATE("R3C",'Mapa final'!$O$22),"")</f>
        <v/>
      </c>
      <c r="AC8" s="68" t="str">
        <f ca="1">IF(AND('Mapa final'!$Y$23="Muy Alta",'Mapa final'!$AA$23="Mayor"),CONCATENATE("R3C",'Mapa final'!$O$23),"")</f>
        <v/>
      </c>
      <c r="AD8" s="68" t="str">
        <f ca="1">IF(AND('Mapa final'!$Y$24="Muy Alta",'Mapa final'!$AA$24="Mayor"),CONCATENATE("R3C",'Mapa final'!$O$24),"")</f>
        <v/>
      </c>
      <c r="AE8" s="68" t="str">
        <f ca="1">IF(AND('Mapa final'!$Y$25="Muy Alta",'Mapa final'!$AA$25="Mayor"),CONCATENATE("R3C",'Mapa final'!$O$25),"")</f>
        <v/>
      </c>
      <c r="AF8" s="68" t="str">
        <f>IF(AND('Mapa final'!$Y$26="Muy Alta",'Mapa final'!$AA$26="Mayor"),CONCATENATE("R3C",'Mapa final'!$O$26),"")</f>
        <v/>
      </c>
      <c r="AG8" s="69" t="str">
        <f>IF(AND('Mapa final'!$Y$27="Muy Alta",'Mapa final'!$AA$27="Mayor"),CONCATENATE("R3C",'Mapa final'!$O$27),"")</f>
        <v/>
      </c>
      <c r="AH8" s="70" t="str">
        <f ca="1">IF(AND('Mapa final'!$Y$22="Muy Alta",'Mapa final'!$AA$22="Catastrófico"),CONCATENATE("R3C",'Mapa final'!$O$22),"")</f>
        <v/>
      </c>
      <c r="AI8" s="71" t="str">
        <f ca="1">IF(AND('Mapa final'!$Y$23="Muy Alta",'Mapa final'!$AA$23="Catastrófico"),CONCATENATE("R3C",'Mapa final'!$O$23),"")</f>
        <v/>
      </c>
      <c r="AJ8" s="71" t="str">
        <f ca="1">IF(AND('Mapa final'!$Y$24="Muy Alta",'Mapa final'!$AA$24="Catastrófico"),CONCATENATE("R3C",'Mapa final'!$O$24),"")</f>
        <v/>
      </c>
      <c r="AK8" s="71" t="str">
        <f ca="1">IF(AND('Mapa final'!$Y$25="Muy Alta",'Mapa final'!$AA$25="Catastrófico"),CONCATENATE("R3C",'Mapa final'!$O$25),"")</f>
        <v/>
      </c>
      <c r="AL8" s="71" t="str">
        <f>IF(AND('Mapa final'!$Y$26="Muy Alta",'Mapa final'!$AA$26="Catastrófico"),CONCATENATE("R3C",'Mapa final'!$O$26),"")</f>
        <v/>
      </c>
      <c r="AM8" s="72" t="str">
        <f>IF(AND('Mapa final'!$Y$27="Muy Alta",'Mapa final'!$AA$27="Catastrófico"),CONCATENATE("R3C",'Mapa final'!$O$27),"")</f>
        <v/>
      </c>
      <c r="AN8" s="99"/>
      <c r="AO8" s="386"/>
      <c r="AP8" s="387"/>
      <c r="AQ8" s="387"/>
      <c r="AR8" s="387"/>
      <c r="AS8" s="387"/>
      <c r="AT8" s="388"/>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row>
    <row r="9" spans="1:91" ht="15" customHeight="1" x14ac:dyDescent="0.25">
      <c r="A9" s="99"/>
      <c r="B9" s="324"/>
      <c r="C9" s="324"/>
      <c r="D9" s="325"/>
      <c r="E9" s="365"/>
      <c r="F9" s="366"/>
      <c r="G9" s="366"/>
      <c r="H9" s="366"/>
      <c r="I9" s="367"/>
      <c r="J9" s="67" t="str">
        <f ca="1">IF(AND('Mapa final'!$Y$28="Muy Alta",'Mapa final'!$AA$28="Leve"),CONCATENATE("R4C",'Mapa final'!$O$28),"")</f>
        <v/>
      </c>
      <c r="K9" s="68" t="str">
        <f ca="1">IF(AND('Mapa final'!$Y$29="Muy Alta",'Mapa final'!$AA$29="Leve"),CONCATENATE("R4C",'Mapa final'!$O$29),"")</f>
        <v/>
      </c>
      <c r="L9" s="73" t="str">
        <f ca="1">IF(AND('Mapa final'!$Y$30="Muy Alta",'Mapa final'!$AA$30="Leve"),CONCATENATE("R4C",'Mapa final'!$O$30),"")</f>
        <v/>
      </c>
      <c r="M9" s="73" t="str">
        <f>IF(AND('Mapa final'!$Y$31="Muy Alta",'Mapa final'!$AA$31="Leve"),CONCATENATE("R4C",'Mapa final'!$O$31),"")</f>
        <v/>
      </c>
      <c r="N9" s="73" t="str">
        <f>IF(AND('Mapa final'!$Y$32="Muy Alta",'Mapa final'!$AA$32="Leve"),CONCATENATE("R4C",'Mapa final'!$O$32),"")</f>
        <v/>
      </c>
      <c r="O9" s="69" t="str">
        <f>IF(AND('Mapa final'!$Y$33="Muy Alta",'Mapa final'!$AA$33="Leve"),CONCATENATE("R4C",'Mapa final'!$O$33),"")</f>
        <v/>
      </c>
      <c r="P9" s="67" t="str">
        <f ca="1">IF(AND('Mapa final'!$Y$28="Muy Alta",'Mapa final'!$AA$28="Menor"),CONCATENATE("R4C",'Mapa final'!$O$28),"")</f>
        <v/>
      </c>
      <c r="Q9" s="68" t="str">
        <f ca="1">IF(AND('Mapa final'!$Y$29="Muy Alta",'Mapa final'!$AA$29="Menor"),CONCATENATE("R4C",'Mapa final'!$O$29),"")</f>
        <v/>
      </c>
      <c r="R9" s="73" t="str">
        <f ca="1">IF(AND('Mapa final'!$Y$30="Muy Alta",'Mapa final'!$AA$30="Menor"),CONCATENATE("R4C",'Mapa final'!$O$30),"")</f>
        <v/>
      </c>
      <c r="S9" s="73" t="str">
        <f>IF(AND('Mapa final'!$Y$31="Muy Alta",'Mapa final'!$AA$31="Menor"),CONCATENATE("R4C",'Mapa final'!$O$31),"")</f>
        <v/>
      </c>
      <c r="T9" s="73" t="str">
        <f>IF(AND('Mapa final'!$Y$32="Muy Alta",'Mapa final'!$AA$32="Menor"),CONCATENATE("R4C",'Mapa final'!$O$32),"")</f>
        <v/>
      </c>
      <c r="U9" s="69" t="str">
        <f>IF(AND('Mapa final'!$Y$33="Muy Alta",'Mapa final'!$AA$33="Menor"),CONCATENATE("R4C",'Mapa final'!$O$33),"")</f>
        <v/>
      </c>
      <c r="V9" s="67" t="str">
        <f ca="1">IF(AND('Mapa final'!$Y$28="Muy Alta",'Mapa final'!$AA$28="Moderado"),CONCATENATE("R4C",'Mapa final'!$O$28),"")</f>
        <v/>
      </c>
      <c r="W9" s="68" t="str">
        <f ca="1">IF(AND('Mapa final'!$Y$29="Muy Alta",'Mapa final'!$AA$29="Moderado"),CONCATENATE("R4C",'Mapa final'!$O$29),"")</f>
        <v/>
      </c>
      <c r="X9" s="73" t="str">
        <f ca="1">IF(AND('Mapa final'!$Y$30="Muy Alta",'Mapa final'!$AA$30="Moderado"),CONCATENATE("R4C",'Mapa final'!$O$30),"")</f>
        <v/>
      </c>
      <c r="Y9" s="73" t="str">
        <f>IF(AND('Mapa final'!$Y$31="Muy Alta",'Mapa final'!$AA$31="Moderado"),CONCATENATE("R4C",'Mapa final'!$O$31),"")</f>
        <v/>
      </c>
      <c r="Z9" s="73" t="str">
        <f>IF(AND('Mapa final'!$Y$32="Muy Alta",'Mapa final'!$AA$32="Moderado"),CONCATENATE("R4C",'Mapa final'!$O$32),"")</f>
        <v/>
      </c>
      <c r="AA9" s="69" t="str">
        <f>IF(AND('Mapa final'!$Y$33="Muy Alta",'Mapa final'!$AA$33="Moderado"),CONCATENATE("R4C",'Mapa final'!$O$33),"")</f>
        <v/>
      </c>
      <c r="AB9" s="67" t="str">
        <f ca="1">IF(AND('Mapa final'!$Y$28="Muy Alta",'Mapa final'!$AA$28="Mayor"),CONCATENATE("R4C",'Mapa final'!$O$28),"")</f>
        <v/>
      </c>
      <c r="AC9" s="68" t="str">
        <f ca="1">IF(AND('Mapa final'!$Y$29="Muy Alta",'Mapa final'!$AA$29="Mayor"),CONCATENATE("R4C",'Mapa final'!$O$29),"")</f>
        <v/>
      </c>
      <c r="AD9" s="73" t="str">
        <f ca="1">IF(AND('Mapa final'!$Y$30="Muy Alta",'Mapa final'!$AA$30="Mayor"),CONCATENATE("R4C",'Mapa final'!$O$30),"")</f>
        <v/>
      </c>
      <c r="AE9" s="73" t="str">
        <f>IF(AND('Mapa final'!$Y$31="Muy Alta",'Mapa final'!$AA$31="Mayor"),CONCATENATE("R4C",'Mapa final'!$O$31),"")</f>
        <v/>
      </c>
      <c r="AF9" s="73" t="str">
        <f>IF(AND('Mapa final'!$Y$32="Muy Alta",'Mapa final'!$AA$32="Mayor"),CONCATENATE("R4C",'Mapa final'!$O$32),"")</f>
        <v/>
      </c>
      <c r="AG9" s="69" t="str">
        <f>IF(AND('Mapa final'!$Y$33="Muy Alta",'Mapa final'!$AA$33="Mayor"),CONCATENATE("R4C",'Mapa final'!$O$33),"")</f>
        <v/>
      </c>
      <c r="AH9" s="70" t="str">
        <f ca="1">IF(AND('Mapa final'!$Y$28="Muy Alta",'Mapa final'!$AA$28="Catastrófico"),CONCATENATE("R4C",'Mapa final'!$O$28),"")</f>
        <v/>
      </c>
      <c r="AI9" s="71" t="str">
        <f ca="1">IF(AND('Mapa final'!$Y$29="Muy Alta",'Mapa final'!$AA$29="Catastrófico"),CONCATENATE("R4C",'Mapa final'!$O$29),"")</f>
        <v/>
      </c>
      <c r="AJ9" s="71" t="str">
        <f ca="1">IF(AND('Mapa final'!$Y$30="Muy Alta",'Mapa final'!$AA$30="Catastrófico"),CONCATENATE("R4C",'Mapa final'!$O$30),"")</f>
        <v/>
      </c>
      <c r="AK9" s="71" t="str">
        <f>IF(AND('Mapa final'!$Y$31="Muy Alta",'Mapa final'!$AA$31="Catastrófico"),CONCATENATE("R4C",'Mapa final'!$O$31),"")</f>
        <v/>
      </c>
      <c r="AL9" s="71" t="str">
        <f>IF(AND('Mapa final'!$Y$32="Muy Alta",'Mapa final'!$AA$32="Catastrófico"),CONCATENATE("R4C",'Mapa final'!$O$32),"")</f>
        <v/>
      </c>
      <c r="AM9" s="72" t="str">
        <f>IF(AND('Mapa final'!$Y$33="Muy Alta",'Mapa final'!$AA$33="Catastrófico"),CONCATENATE("R4C",'Mapa final'!$O$33),"")</f>
        <v/>
      </c>
      <c r="AN9" s="99"/>
      <c r="AO9" s="386"/>
      <c r="AP9" s="387"/>
      <c r="AQ9" s="387"/>
      <c r="AR9" s="387"/>
      <c r="AS9" s="387"/>
      <c r="AT9" s="388"/>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91" ht="15" customHeight="1" x14ac:dyDescent="0.25">
      <c r="A10" s="99"/>
      <c r="B10" s="324"/>
      <c r="C10" s="324"/>
      <c r="D10" s="325"/>
      <c r="E10" s="365"/>
      <c r="F10" s="366"/>
      <c r="G10" s="366"/>
      <c r="H10" s="366"/>
      <c r="I10" s="367"/>
      <c r="J10" s="67" t="str">
        <f ca="1">IF(AND('Mapa final'!$Y$34="Muy Alta",'Mapa final'!$AA$34="Leve"),CONCATENATE("R5C",'Mapa final'!$O$34),"")</f>
        <v/>
      </c>
      <c r="K10" s="68" t="str">
        <f ca="1">IF(AND('Mapa final'!$Y$35="Muy Alta",'Mapa final'!$AA$35="Leve"),CONCATENATE("R5C",'Mapa final'!$O$35),"")</f>
        <v/>
      </c>
      <c r="L10" s="73" t="str">
        <f ca="1">IF(AND('Mapa final'!$Y$36="Muy Alta",'Mapa final'!$AA$36="Leve"),CONCATENATE("R5C",'Mapa final'!$O$36),"")</f>
        <v/>
      </c>
      <c r="M10" s="73" t="str">
        <f ca="1">IF(AND('Mapa final'!$Y$37="Muy Alta",'Mapa final'!$AA$37="Leve"),CONCATENATE("R5C",'Mapa final'!$O$37),"")</f>
        <v/>
      </c>
      <c r="N10" s="73" t="str">
        <f ca="1">IF(AND('Mapa final'!$Y$38="Muy Alta",'Mapa final'!$AA$38="Leve"),CONCATENATE("R5C",'Mapa final'!$O$38),"")</f>
        <v/>
      </c>
      <c r="O10" s="69" t="str">
        <f>IF(AND('Mapa final'!$Y$39="Muy Alta",'Mapa final'!$AA$39="Leve"),CONCATENATE("R5C",'Mapa final'!$O$39),"")</f>
        <v/>
      </c>
      <c r="P10" s="67" t="str">
        <f ca="1">IF(AND('Mapa final'!$Y$34="Muy Alta",'Mapa final'!$AA$34="Menor"),CONCATENATE("R5C",'Mapa final'!$O$34),"")</f>
        <v/>
      </c>
      <c r="Q10" s="68" t="str">
        <f ca="1">IF(AND('Mapa final'!$Y$35="Muy Alta",'Mapa final'!$AA$35="Menor"),CONCATENATE("R5C",'Mapa final'!$O$35),"")</f>
        <v/>
      </c>
      <c r="R10" s="73" t="str">
        <f ca="1">IF(AND('Mapa final'!$Y$36="Muy Alta",'Mapa final'!$AA$36="Menor"),CONCATENATE("R5C",'Mapa final'!$O$36),"")</f>
        <v/>
      </c>
      <c r="S10" s="73" t="str">
        <f ca="1">IF(AND('Mapa final'!$Y$37="Muy Alta",'Mapa final'!$AA$37="Menor"),CONCATENATE("R5C",'Mapa final'!$O$37),"")</f>
        <v/>
      </c>
      <c r="T10" s="73" t="str">
        <f ca="1">IF(AND('Mapa final'!$Y$38="Muy Alta",'Mapa final'!$AA$38="Menor"),CONCATENATE("R5C",'Mapa final'!$O$38),"")</f>
        <v/>
      </c>
      <c r="U10" s="69" t="str">
        <f>IF(AND('Mapa final'!$Y$39="Muy Alta",'Mapa final'!$AA$39="Menor"),CONCATENATE("R5C",'Mapa final'!$O$39),"")</f>
        <v/>
      </c>
      <c r="V10" s="67" t="str">
        <f ca="1">IF(AND('Mapa final'!$Y$34="Muy Alta",'Mapa final'!$AA$34="Moderado"),CONCATENATE("R5C",'Mapa final'!$O$34),"")</f>
        <v/>
      </c>
      <c r="W10" s="68" t="str">
        <f ca="1">IF(AND('Mapa final'!$Y$35="Muy Alta",'Mapa final'!$AA$35="Moderado"),CONCATENATE("R5C",'Mapa final'!$O$35),"")</f>
        <v/>
      </c>
      <c r="X10" s="73" t="str">
        <f ca="1">IF(AND('Mapa final'!$Y$36="Muy Alta",'Mapa final'!$AA$36="Moderado"),CONCATENATE("R5C",'Mapa final'!$O$36),"")</f>
        <v/>
      </c>
      <c r="Y10" s="73" t="str">
        <f ca="1">IF(AND('Mapa final'!$Y$37="Muy Alta",'Mapa final'!$AA$37="Moderado"),CONCATENATE("R5C",'Mapa final'!$O$37),"")</f>
        <v/>
      </c>
      <c r="Z10" s="73" t="str">
        <f ca="1">IF(AND('Mapa final'!$Y$38="Muy Alta",'Mapa final'!$AA$38="Moderado"),CONCATENATE("R5C",'Mapa final'!$O$38),"")</f>
        <v/>
      </c>
      <c r="AA10" s="69" t="str">
        <f>IF(AND('Mapa final'!$Y$39="Muy Alta",'Mapa final'!$AA$39="Moderado"),CONCATENATE("R5C",'Mapa final'!$O$39),"")</f>
        <v/>
      </c>
      <c r="AB10" s="67" t="str">
        <f ca="1">IF(AND('Mapa final'!$Y$34="Muy Alta",'Mapa final'!$AA$34="Mayor"),CONCATENATE("R5C",'Mapa final'!$O$34),"")</f>
        <v/>
      </c>
      <c r="AC10" s="68" t="str">
        <f ca="1">IF(AND('Mapa final'!$Y$35="Muy Alta",'Mapa final'!$AA$35="Mayor"),CONCATENATE("R5C",'Mapa final'!$O$35),"")</f>
        <v/>
      </c>
      <c r="AD10" s="73" t="str">
        <f ca="1">IF(AND('Mapa final'!$Y$36="Muy Alta",'Mapa final'!$AA$36="Mayor"),CONCATENATE("R5C",'Mapa final'!$O$36),"")</f>
        <v/>
      </c>
      <c r="AE10" s="73" t="str">
        <f ca="1">IF(AND('Mapa final'!$Y$37="Muy Alta",'Mapa final'!$AA$37="Mayor"),CONCATENATE("R5C",'Mapa final'!$O$37),"")</f>
        <v/>
      </c>
      <c r="AF10" s="73" t="str">
        <f ca="1">IF(AND('Mapa final'!$Y$38="Muy Alta",'Mapa final'!$AA$38="Mayor"),CONCATENATE("R5C",'Mapa final'!$O$38),"")</f>
        <v/>
      </c>
      <c r="AG10" s="69" t="str">
        <f>IF(AND('Mapa final'!$Y$39="Muy Alta",'Mapa final'!$AA$39="Mayor"),CONCATENATE("R5C",'Mapa final'!$O$39),"")</f>
        <v/>
      </c>
      <c r="AH10" s="70" t="str">
        <f ca="1">IF(AND('Mapa final'!$Y$34="Muy Alta",'Mapa final'!$AA$34="Catastrófico"),CONCATENATE("R5C",'Mapa final'!$O$34),"")</f>
        <v/>
      </c>
      <c r="AI10" s="71" t="str">
        <f ca="1">IF(AND('Mapa final'!$Y$35="Muy Alta",'Mapa final'!$AA$35="Catastrófico"),CONCATENATE("R5C",'Mapa final'!$O$35),"")</f>
        <v/>
      </c>
      <c r="AJ10" s="71" t="str">
        <f ca="1">IF(AND('Mapa final'!$Y$36="Muy Alta",'Mapa final'!$AA$36="Catastrófico"),CONCATENATE("R5C",'Mapa final'!$O$36),"")</f>
        <v/>
      </c>
      <c r="AK10" s="71" t="str">
        <f ca="1">IF(AND('Mapa final'!$Y$37="Muy Alta",'Mapa final'!$AA$37="Catastrófico"),CONCATENATE("R5C",'Mapa final'!$O$37),"")</f>
        <v/>
      </c>
      <c r="AL10" s="71" t="str">
        <f ca="1">IF(AND('Mapa final'!$Y$38="Muy Alta",'Mapa final'!$AA$38="Catastrófico"),CONCATENATE("R5C",'Mapa final'!$O$38),"")</f>
        <v/>
      </c>
      <c r="AM10" s="72" t="str">
        <f>IF(AND('Mapa final'!$Y$39="Muy Alta",'Mapa final'!$AA$39="Catastrófico"),CONCATENATE("R5C",'Mapa final'!$O$39),"")</f>
        <v/>
      </c>
      <c r="AN10" s="99"/>
      <c r="AO10" s="386"/>
      <c r="AP10" s="387"/>
      <c r="AQ10" s="387"/>
      <c r="AR10" s="387"/>
      <c r="AS10" s="387"/>
      <c r="AT10" s="388"/>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row>
    <row r="11" spans="1:91" ht="15" customHeight="1" x14ac:dyDescent="0.25">
      <c r="A11" s="99"/>
      <c r="B11" s="324"/>
      <c r="C11" s="324"/>
      <c r="D11" s="325"/>
      <c r="E11" s="365"/>
      <c r="F11" s="366"/>
      <c r="G11" s="366"/>
      <c r="H11" s="366"/>
      <c r="I11" s="367"/>
      <c r="J11" s="67" t="str">
        <f>IF(AND('Mapa final'!$Y$40="Muy Alta",'Mapa final'!$AA$40="Leve"),CONCATENATE("R6C",'Mapa final'!$O$40),"")</f>
        <v/>
      </c>
      <c r="K11" s="68" t="str">
        <f>IF(AND('Mapa final'!$Y$41="Muy Alta",'Mapa final'!$AA$41="Leve"),CONCATENATE("R6C",'Mapa final'!$O$41),"")</f>
        <v/>
      </c>
      <c r="L11" s="73" t="str">
        <f>IF(AND('Mapa final'!$Y$42="Muy Alta",'Mapa final'!$AA$42="Leve"),CONCATENATE("R6C",'Mapa final'!$O$42),"")</f>
        <v/>
      </c>
      <c r="M11" s="73" t="str">
        <f>IF(AND('Mapa final'!$Y$43="Muy Alta",'Mapa final'!$AA$43="Leve"),CONCATENATE("R6C",'Mapa final'!$O$43),"")</f>
        <v/>
      </c>
      <c r="N11" s="73" t="str">
        <f>IF(AND('Mapa final'!$Y$44="Muy Alta",'Mapa final'!$AA$44="Leve"),CONCATENATE("R6C",'Mapa final'!$O$44),"")</f>
        <v/>
      </c>
      <c r="O11" s="69" t="str">
        <f>IF(AND('Mapa final'!$Y$45="Muy Alta",'Mapa final'!$AA$45="Leve"),CONCATENATE("R6C",'Mapa final'!$O$45),"")</f>
        <v/>
      </c>
      <c r="P11" s="67" t="str">
        <f>IF(AND('Mapa final'!$Y$40="Muy Alta",'Mapa final'!$AA$40="Menor"),CONCATENATE("R6C",'Mapa final'!$O$40),"")</f>
        <v/>
      </c>
      <c r="Q11" s="68" t="str">
        <f>IF(AND('Mapa final'!$Y$41="Muy Alta",'Mapa final'!$AA$41="Menor"),CONCATENATE("R6C",'Mapa final'!$O$41),"")</f>
        <v/>
      </c>
      <c r="R11" s="73" t="str">
        <f>IF(AND('Mapa final'!$Y$42="Muy Alta",'Mapa final'!$AA$42="Menor"),CONCATENATE("R6C",'Mapa final'!$O$42),"")</f>
        <v/>
      </c>
      <c r="S11" s="73" t="str">
        <f>IF(AND('Mapa final'!$Y$43="Muy Alta",'Mapa final'!$AA$43="Menor"),CONCATENATE("R6C",'Mapa final'!$O$43),"")</f>
        <v/>
      </c>
      <c r="T11" s="73" t="str">
        <f>IF(AND('Mapa final'!$Y$44="Muy Alta",'Mapa final'!$AA$44="Menor"),CONCATENATE("R6C",'Mapa final'!$O$44),"")</f>
        <v/>
      </c>
      <c r="U11" s="69" t="str">
        <f>IF(AND('Mapa final'!$Y$45="Muy Alta",'Mapa final'!$AA$45="Menor"),CONCATENATE("R6C",'Mapa final'!$O$45),"")</f>
        <v/>
      </c>
      <c r="V11" s="67" t="str">
        <f>IF(AND('Mapa final'!$Y$40="Muy Alta",'Mapa final'!$AA$40="Moderado"),CONCATENATE("R6C",'Mapa final'!$O$40),"")</f>
        <v/>
      </c>
      <c r="W11" s="68" t="str">
        <f>IF(AND('Mapa final'!$Y$41="Muy Alta",'Mapa final'!$AA$41="Moderado"),CONCATENATE("R6C",'Mapa final'!$O$41),"")</f>
        <v/>
      </c>
      <c r="X11" s="73" t="str">
        <f>IF(AND('Mapa final'!$Y$42="Muy Alta",'Mapa final'!$AA$42="Moderado"),CONCATENATE("R6C",'Mapa final'!$O$42),"")</f>
        <v/>
      </c>
      <c r="Y11" s="73" t="str">
        <f>IF(AND('Mapa final'!$Y$43="Muy Alta",'Mapa final'!$AA$43="Moderado"),CONCATENATE("R6C",'Mapa final'!$O$43),"")</f>
        <v/>
      </c>
      <c r="Z11" s="73" t="str">
        <f>IF(AND('Mapa final'!$Y$44="Muy Alta",'Mapa final'!$AA$44="Moderado"),CONCATENATE("R6C",'Mapa final'!$O$44),"")</f>
        <v/>
      </c>
      <c r="AA11" s="69" t="str">
        <f>IF(AND('Mapa final'!$Y$45="Muy Alta",'Mapa final'!$AA$45="Moderado"),CONCATENATE("R6C",'Mapa final'!$O$45),"")</f>
        <v/>
      </c>
      <c r="AB11" s="67" t="str">
        <f>IF(AND('Mapa final'!$Y$40="Muy Alta",'Mapa final'!$AA$40="Mayor"),CONCATENATE("R6C",'Mapa final'!$O$40),"")</f>
        <v/>
      </c>
      <c r="AC11" s="68" t="str">
        <f>IF(AND('Mapa final'!$Y$41="Muy Alta",'Mapa final'!$AA$41="Mayor"),CONCATENATE("R6C",'Mapa final'!$O$41),"")</f>
        <v/>
      </c>
      <c r="AD11" s="73" t="str">
        <f>IF(AND('Mapa final'!$Y$42="Muy Alta",'Mapa final'!$AA$42="Mayor"),CONCATENATE("R6C",'Mapa final'!$O$42),"")</f>
        <v/>
      </c>
      <c r="AE11" s="73" t="str">
        <f>IF(AND('Mapa final'!$Y$43="Muy Alta",'Mapa final'!$AA$43="Mayor"),CONCATENATE("R6C",'Mapa final'!$O$43),"")</f>
        <v/>
      </c>
      <c r="AF11" s="73" t="str">
        <f>IF(AND('Mapa final'!$Y$44="Muy Alta",'Mapa final'!$AA$44="Mayor"),CONCATENATE("R6C",'Mapa final'!$O$44),"")</f>
        <v/>
      </c>
      <c r="AG11" s="69" t="str">
        <f>IF(AND('Mapa final'!$Y$45="Muy Alta",'Mapa final'!$AA$45="Mayor"),CONCATENATE("R6C",'Mapa final'!$O$45),"")</f>
        <v/>
      </c>
      <c r="AH11" s="70" t="str">
        <f>IF(AND('Mapa final'!$Y$40="Muy Alta",'Mapa final'!$AA$40="Catastrófico"),CONCATENATE("R6C",'Mapa final'!$O$40),"")</f>
        <v/>
      </c>
      <c r="AI11" s="71" t="str">
        <f>IF(AND('Mapa final'!$Y$41="Muy Alta",'Mapa final'!$AA$41="Catastrófico"),CONCATENATE("R6C",'Mapa final'!$O$41),"")</f>
        <v/>
      </c>
      <c r="AJ11" s="71" t="str">
        <f>IF(AND('Mapa final'!$Y$42="Muy Alta",'Mapa final'!$AA$42="Catastrófico"),CONCATENATE("R6C",'Mapa final'!$O$42),"")</f>
        <v/>
      </c>
      <c r="AK11" s="71" t="str">
        <f>IF(AND('Mapa final'!$Y$43="Muy Alta",'Mapa final'!$AA$43="Catastrófico"),CONCATENATE("R6C",'Mapa final'!$O$43),"")</f>
        <v/>
      </c>
      <c r="AL11" s="71" t="str">
        <f>IF(AND('Mapa final'!$Y$44="Muy Alta",'Mapa final'!$AA$44="Catastrófico"),CONCATENATE("R6C",'Mapa final'!$O$44),"")</f>
        <v/>
      </c>
      <c r="AM11" s="72" t="str">
        <f>IF(AND('Mapa final'!$Y$45="Muy Alta",'Mapa final'!$AA$45="Catastrófico"),CONCATENATE("R6C",'Mapa final'!$O$45),"")</f>
        <v/>
      </c>
      <c r="AN11" s="99"/>
      <c r="AO11" s="386"/>
      <c r="AP11" s="387"/>
      <c r="AQ11" s="387"/>
      <c r="AR11" s="387"/>
      <c r="AS11" s="387"/>
      <c r="AT11" s="388"/>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91" ht="15" customHeight="1" x14ac:dyDescent="0.25">
      <c r="A12" s="99"/>
      <c r="B12" s="324"/>
      <c r="C12" s="324"/>
      <c r="D12" s="325"/>
      <c r="E12" s="365"/>
      <c r="F12" s="366"/>
      <c r="G12" s="366"/>
      <c r="H12" s="366"/>
      <c r="I12" s="367"/>
      <c r="J12" s="67" t="str">
        <f>IF(AND('Mapa final'!$Y$46="Muy Alta",'Mapa final'!$AA$46="Leve"),CONCATENATE("R7C",'Mapa final'!$O$46),"")</f>
        <v/>
      </c>
      <c r="K12" s="68" t="str">
        <f>IF(AND('Mapa final'!$Y$47="Muy Alta",'Mapa final'!$AA$47="Leve"),CONCATENATE("R7C",'Mapa final'!$O$47),"")</f>
        <v/>
      </c>
      <c r="L12" s="73" t="str">
        <f>IF(AND('Mapa final'!$Y$48="Muy Alta",'Mapa final'!$AA$48="Leve"),CONCATENATE("R7C",'Mapa final'!$O$48),"")</f>
        <v/>
      </c>
      <c r="M12" s="73" t="str">
        <f>IF(AND('Mapa final'!$Y$49="Muy Alta",'Mapa final'!$AA$49="Leve"),CONCATENATE("R7C",'Mapa final'!$O$49),"")</f>
        <v/>
      </c>
      <c r="N12" s="73" t="str">
        <f>IF(AND('Mapa final'!$Y$50="Muy Alta",'Mapa final'!$AA$50="Leve"),CONCATENATE("R7C",'Mapa final'!$O$50),"")</f>
        <v/>
      </c>
      <c r="O12" s="69" t="str">
        <f>IF(AND('Mapa final'!$Y$51="Muy Alta",'Mapa final'!$AA$51="Leve"),CONCATENATE("R7C",'Mapa final'!$O$51),"")</f>
        <v/>
      </c>
      <c r="P12" s="67" t="str">
        <f>IF(AND('Mapa final'!$Y$46="Muy Alta",'Mapa final'!$AA$46="Menor"),CONCATENATE("R7C",'Mapa final'!$O$46),"")</f>
        <v/>
      </c>
      <c r="Q12" s="68" t="str">
        <f>IF(AND('Mapa final'!$Y$47="Muy Alta",'Mapa final'!$AA$47="Menor"),CONCATENATE("R7C",'Mapa final'!$O$47),"")</f>
        <v/>
      </c>
      <c r="R12" s="73" t="str">
        <f>IF(AND('Mapa final'!$Y$48="Muy Alta",'Mapa final'!$AA$48="Menor"),CONCATENATE("R7C",'Mapa final'!$O$48),"")</f>
        <v/>
      </c>
      <c r="S12" s="73" t="str">
        <f>IF(AND('Mapa final'!$Y$49="Muy Alta",'Mapa final'!$AA$49="Menor"),CONCATENATE("R7C",'Mapa final'!$O$49),"")</f>
        <v/>
      </c>
      <c r="T12" s="73" t="str">
        <f>IF(AND('Mapa final'!$Y$50="Muy Alta",'Mapa final'!$AA$50="Menor"),CONCATENATE("R7C",'Mapa final'!$O$50),"")</f>
        <v/>
      </c>
      <c r="U12" s="69" t="str">
        <f>IF(AND('Mapa final'!$Y$51="Muy Alta",'Mapa final'!$AA$51="Menor"),CONCATENATE("R7C",'Mapa final'!$O$51),"")</f>
        <v/>
      </c>
      <c r="V12" s="67" t="str">
        <f>IF(AND('Mapa final'!$Y$46="Muy Alta",'Mapa final'!$AA$46="Moderado"),CONCATENATE("R7C",'Mapa final'!$O$46),"")</f>
        <v/>
      </c>
      <c r="W12" s="68" t="str">
        <f>IF(AND('Mapa final'!$Y$47="Muy Alta",'Mapa final'!$AA$47="Moderado"),CONCATENATE("R7C",'Mapa final'!$O$47),"")</f>
        <v/>
      </c>
      <c r="X12" s="73" t="str">
        <f>IF(AND('Mapa final'!$Y$48="Muy Alta",'Mapa final'!$AA$48="Moderado"),CONCATENATE("R7C",'Mapa final'!$O$48),"")</f>
        <v/>
      </c>
      <c r="Y12" s="73" t="str">
        <f>IF(AND('Mapa final'!$Y$49="Muy Alta",'Mapa final'!$AA$49="Moderado"),CONCATENATE("R7C",'Mapa final'!$O$49),"")</f>
        <v/>
      </c>
      <c r="Z12" s="73" t="str">
        <f>IF(AND('Mapa final'!$Y$50="Muy Alta",'Mapa final'!$AA$50="Moderado"),CONCATENATE("R7C",'Mapa final'!$O$50),"")</f>
        <v/>
      </c>
      <c r="AA12" s="69" t="str">
        <f>IF(AND('Mapa final'!$Y$51="Muy Alta",'Mapa final'!$AA$51="Moderado"),CONCATENATE("R7C",'Mapa final'!$O$51),"")</f>
        <v/>
      </c>
      <c r="AB12" s="67" t="str">
        <f>IF(AND('Mapa final'!$Y$46="Muy Alta",'Mapa final'!$AA$46="Mayor"),CONCATENATE("R7C",'Mapa final'!$O$46),"")</f>
        <v/>
      </c>
      <c r="AC12" s="68" t="str">
        <f>IF(AND('Mapa final'!$Y$47="Muy Alta",'Mapa final'!$AA$47="Mayor"),CONCATENATE("R7C",'Mapa final'!$O$47),"")</f>
        <v/>
      </c>
      <c r="AD12" s="73" t="str">
        <f>IF(AND('Mapa final'!$Y$48="Muy Alta",'Mapa final'!$AA$48="Mayor"),CONCATENATE("R7C",'Mapa final'!$O$48),"")</f>
        <v/>
      </c>
      <c r="AE12" s="73" t="str">
        <f>IF(AND('Mapa final'!$Y$49="Muy Alta",'Mapa final'!$AA$49="Mayor"),CONCATENATE("R7C",'Mapa final'!$O$49),"")</f>
        <v/>
      </c>
      <c r="AF12" s="73" t="str">
        <f>IF(AND('Mapa final'!$Y$50="Muy Alta",'Mapa final'!$AA$50="Mayor"),CONCATENATE("R7C",'Mapa final'!$O$50),"")</f>
        <v/>
      </c>
      <c r="AG12" s="69" t="str">
        <f>IF(AND('Mapa final'!$Y$51="Muy Alta",'Mapa final'!$AA$51="Mayor"),CONCATENATE("R7C",'Mapa final'!$O$51),"")</f>
        <v/>
      </c>
      <c r="AH12" s="70" t="str">
        <f>IF(AND('Mapa final'!$Y$46="Muy Alta",'Mapa final'!$AA$46="Catastrófico"),CONCATENATE("R7C",'Mapa final'!$O$46),"")</f>
        <v/>
      </c>
      <c r="AI12" s="71" t="str">
        <f>IF(AND('Mapa final'!$Y$47="Muy Alta",'Mapa final'!$AA$47="Catastrófico"),CONCATENATE("R7C",'Mapa final'!$O$47),"")</f>
        <v/>
      </c>
      <c r="AJ12" s="71" t="str">
        <f>IF(AND('Mapa final'!$Y$48="Muy Alta",'Mapa final'!$AA$48="Catastrófico"),CONCATENATE("R7C",'Mapa final'!$O$48),"")</f>
        <v/>
      </c>
      <c r="AK12" s="71" t="str">
        <f>IF(AND('Mapa final'!$Y$49="Muy Alta",'Mapa final'!$AA$49="Catastrófico"),CONCATENATE("R7C",'Mapa final'!$O$49),"")</f>
        <v/>
      </c>
      <c r="AL12" s="71" t="str">
        <f>IF(AND('Mapa final'!$Y$50="Muy Alta",'Mapa final'!$AA$50="Catastrófico"),CONCATENATE("R7C",'Mapa final'!$O$50),"")</f>
        <v/>
      </c>
      <c r="AM12" s="72" t="str">
        <f>IF(AND('Mapa final'!$Y$51="Muy Alta",'Mapa final'!$AA$51="Catastrófico"),CONCATENATE("R7C",'Mapa final'!$O$51),"")</f>
        <v/>
      </c>
      <c r="AN12" s="99"/>
      <c r="AO12" s="386"/>
      <c r="AP12" s="387"/>
      <c r="AQ12" s="387"/>
      <c r="AR12" s="387"/>
      <c r="AS12" s="387"/>
      <c r="AT12" s="388"/>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row>
    <row r="13" spans="1:91" ht="15" customHeight="1" x14ac:dyDescent="0.25">
      <c r="A13" s="99"/>
      <c r="B13" s="324"/>
      <c r="C13" s="324"/>
      <c r="D13" s="325"/>
      <c r="E13" s="365"/>
      <c r="F13" s="366"/>
      <c r="G13" s="366"/>
      <c r="H13" s="366"/>
      <c r="I13" s="367"/>
      <c r="J13" s="67" t="str">
        <f>IF(AND('Mapa final'!$Y$52="Muy Alta",'Mapa final'!$AA$52="Leve"),CONCATENATE("R8C",'Mapa final'!$O$52),"")</f>
        <v/>
      </c>
      <c r="K13" s="68" t="str">
        <f>IF(AND('Mapa final'!$Y$53="Muy Alta",'Mapa final'!$AA$53="Leve"),CONCATENATE("R8C",'Mapa final'!$O$53),"")</f>
        <v/>
      </c>
      <c r="L13" s="73" t="str">
        <f>IF(AND('Mapa final'!$Y$54="Muy Alta",'Mapa final'!$AA$54="Leve"),CONCATENATE("R8C",'Mapa final'!$O$54),"")</f>
        <v/>
      </c>
      <c r="M13" s="73" t="str">
        <f>IF(AND('Mapa final'!$Y$55="Muy Alta",'Mapa final'!$AA$55="Leve"),CONCATENATE("R8C",'Mapa final'!$O$55),"")</f>
        <v/>
      </c>
      <c r="N13" s="73" t="str">
        <f>IF(AND('Mapa final'!$Y$56="Muy Alta",'Mapa final'!$AA$56="Leve"),CONCATENATE("R8C",'Mapa final'!$O$56),"")</f>
        <v/>
      </c>
      <c r="O13" s="69" t="str">
        <f>IF(AND('Mapa final'!$Y$57="Muy Alta",'Mapa final'!$AA$57="Leve"),CONCATENATE("R8C",'Mapa final'!$O$57),"")</f>
        <v/>
      </c>
      <c r="P13" s="67" t="str">
        <f>IF(AND('Mapa final'!$Y$52="Muy Alta",'Mapa final'!$AA$52="Menor"),CONCATENATE("R8C",'Mapa final'!$O$52),"")</f>
        <v/>
      </c>
      <c r="Q13" s="68" t="str">
        <f>IF(AND('Mapa final'!$Y$53="Muy Alta",'Mapa final'!$AA$53="Menor"),CONCATENATE("R8C",'Mapa final'!$O$53),"")</f>
        <v/>
      </c>
      <c r="R13" s="73" t="str">
        <f>IF(AND('Mapa final'!$Y$54="Muy Alta",'Mapa final'!$AA$54="Menor"),CONCATENATE("R8C",'Mapa final'!$O$54),"")</f>
        <v/>
      </c>
      <c r="S13" s="73" t="str">
        <f>IF(AND('Mapa final'!$Y$55="Muy Alta",'Mapa final'!$AA$55="Menor"),CONCATENATE("R8C",'Mapa final'!$O$55),"")</f>
        <v/>
      </c>
      <c r="T13" s="73" t="str">
        <f>IF(AND('Mapa final'!$Y$56="Muy Alta",'Mapa final'!$AA$56="Menor"),CONCATENATE("R8C",'Mapa final'!$O$56),"")</f>
        <v/>
      </c>
      <c r="U13" s="69" t="str">
        <f>IF(AND('Mapa final'!$Y$57="Muy Alta",'Mapa final'!$AA$57="Menor"),CONCATENATE("R8C",'Mapa final'!$O$57),"")</f>
        <v/>
      </c>
      <c r="V13" s="67" t="str">
        <f>IF(AND('Mapa final'!$Y$52="Muy Alta",'Mapa final'!$AA$52="Moderado"),CONCATENATE("R8C",'Mapa final'!$O$52),"")</f>
        <v/>
      </c>
      <c r="W13" s="68" t="str">
        <f>IF(AND('Mapa final'!$Y$53="Muy Alta",'Mapa final'!$AA$53="Moderado"),CONCATENATE("R8C",'Mapa final'!$O$53),"")</f>
        <v/>
      </c>
      <c r="X13" s="73" t="str">
        <f>IF(AND('Mapa final'!$Y$54="Muy Alta",'Mapa final'!$AA$54="Moderado"),CONCATENATE("R8C",'Mapa final'!$O$54),"")</f>
        <v/>
      </c>
      <c r="Y13" s="73" t="str">
        <f>IF(AND('Mapa final'!$Y$55="Muy Alta",'Mapa final'!$AA$55="Moderado"),CONCATENATE("R8C",'Mapa final'!$O$55),"")</f>
        <v/>
      </c>
      <c r="Z13" s="73" t="str">
        <f>IF(AND('Mapa final'!$Y$56="Muy Alta",'Mapa final'!$AA$56="Moderado"),CONCATENATE("R8C",'Mapa final'!$O$56),"")</f>
        <v/>
      </c>
      <c r="AA13" s="69" t="str">
        <f>IF(AND('Mapa final'!$Y$57="Muy Alta",'Mapa final'!$AA$57="Moderado"),CONCATENATE("R8C",'Mapa final'!$O$57),"")</f>
        <v/>
      </c>
      <c r="AB13" s="67" t="str">
        <f>IF(AND('Mapa final'!$Y$52="Muy Alta",'Mapa final'!$AA$52="Mayor"),CONCATENATE("R8C",'Mapa final'!$O$52),"")</f>
        <v/>
      </c>
      <c r="AC13" s="68" t="str">
        <f>IF(AND('Mapa final'!$Y$53="Muy Alta",'Mapa final'!$AA$53="Mayor"),CONCATENATE("R8C",'Mapa final'!$O$53),"")</f>
        <v/>
      </c>
      <c r="AD13" s="73" t="str">
        <f>IF(AND('Mapa final'!$Y$54="Muy Alta",'Mapa final'!$AA$54="Mayor"),CONCATENATE("R8C",'Mapa final'!$O$54),"")</f>
        <v/>
      </c>
      <c r="AE13" s="73" t="str">
        <f>IF(AND('Mapa final'!$Y$55="Muy Alta",'Mapa final'!$AA$55="Mayor"),CONCATENATE("R8C",'Mapa final'!$O$55),"")</f>
        <v/>
      </c>
      <c r="AF13" s="73" t="str">
        <f>IF(AND('Mapa final'!$Y$56="Muy Alta",'Mapa final'!$AA$56="Mayor"),CONCATENATE("R8C",'Mapa final'!$O$56),"")</f>
        <v/>
      </c>
      <c r="AG13" s="69" t="str">
        <f>IF(AND('Mapa final'!$Y$57="Muy Alta",'Mapa final'!$AA$57="Mayor"),CONCATENATE("R8C",'Mapa final'!$O$57),"")</f>
        <v/>
      </c>
      <c r="AH13" s="70" t="str">
        <f>IF(AND('Mapa final'!$Y$52="Muy Alta",'Mapa final'!$AA$52="Catastrófico"),CONCATENATE("R8C",'Mapa final'!$O$52),"")</f>
        <v/>
      </c>
      <c r="AI13" s="71" t="str">
        <f>IF(AND('Mapa final'!$Y$53="Muy Alta",'Mapa final'!$AA$53="Catastrófico"),CONCATENATE("R8C",'Mapa final'!$O$53),"")</f>
        <v/>
      </c>
      <c r="AJ13" s="71" t="str">
        <f>IF(AND('Mapa final'!$Y$54="Muy Alta",'Mapa final'!$AA$54="Catastrófico"),CONCATENATE("R8C",'Mapa final'!$O$54),"")</f>
        <v/>
      </c>
      <c r="AK13" s="71" t="str">
        <f>IF(AND('Mapa final'!$Y$55="Muy Alta",'Mapa final'!$AA$55="Catastrófico"),CONCATENATE("R8C",'Mapa final'!$O$55),"")</f>
        <v/>
      </c>
      <c r="AL13" s="71" t="str">
        <f>IF(AND('Mapa final'!$Y$56="Muy Alta",'Mapa final'!$AA$56="Catastrófico"),CONCATENATE("R8C",'Mapa final'!$O$56),"")</f>
        <v/>
      </c>
      <c r="AM13" s="72" t="str">
        <f>IF(AND('Mapa final'!$Y$57="Muy Alta",'Mapa final'!$AA$57="Catastrófico"),CONCATENATE("R8C",'Mapa final'!$O$57),"")</f>
        <v/>
      </c>
      <c r="AN13" s="99"/>
      <c r="AO13" s="386"/>
      <c r="AP13" s="387"/>
      <c r="AQ13" s="387"/>
      <c r="AR13" s="387"/>
      <c r="AS13" s="387"/>
      <c r="AT13" s="388"/>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row>
    <row r="14" spans="1:91" ht="15" customHeight="1" x14ac:dyDescent="0.25">
      <c r="A14" s="99"/>
      <c r="B14" s="324"/>
      <c r="C14" s="324"/>
      <c r="D14" s="325"/>
      <c r="E14" s="365"/>
      <c r="F14" s="366"/>
      <c r="G14" s="366"/>
      <c r="H14" s="366"/>
      <c r="I14" s="367"/>
      <c r="J14" s="67" t="str">
        <f>IF(AND('Mapa final'!$Y$58="Muy Alta",'Mapa final'!$AA$58="Leve"),CONCATENATE("R9C",'Mapa final'!$O$58),"")</f>
        <v/>
      </c>
      <c r="K14" s="68" t="str">
        <f>IF(AND('Mapa final'!$Y$59="Muy Alta",'Mapa final'!$AA$59="Leve"),CONCATENATE("R9C",'Mapa final'!$O$59),"")</f>
        <v/>
      </c>
      <c r="L14" s="73" t="str">
        <f>IF(AND('Mapa final'!$Y$60="Muy Alta",'Mapa final'!$AA$60="Leve"),CONCATENATE("R9C",'Mapa final'!$O$60),"")</f>
        <v/>
      </c>
      <c r="M14" s="73" t="str">
        <f>IF(AND('Mapa final'!$Y$61="Muy Alta",'Mapa final'!$AA$61="Leve"),CONCATENATE("R9C",'Mapa final'!$O$61),"")</f>
        <v/>
      </c>
      <c r="N14" s="73" t="str">
        <f>IF(AND('Mapa final'!$Y$62="Muy Alta",'Mapa final'!$AA$62="Leve"),CONCATENATE("R9C",'Mapa final'!$O$62),"")</f>
        <v/>
      </c>
      <c r="O14" s="69" t="str">
        <f>IF(AND('Mapa final'!$Y$63="Muy Alta",'Mapa final'!$AA$63="Leve"),CONCATENATE("R9C",'Mapa final'!$O$63),"")</f>
        <v/>
      </c>
      <c r="P14" s="67" t="str">
        <f>IF(AND('Mapa final'!$Y$58="Muy Alta",'Mapa final'!$AA$58="Menor"),CONCATENATE("R9C",'Mapa final'!$O$58),"")</f>
        <v/>
      </c>
      <c r="Q14" s="68" t="str">
        <f>IF(AND('Mapa final'!$Y$59="Muy Alta",'Mapa final'!$AA$59="Menor"),CONCATENATE("R9C",'Mapa final'!$O$59),"")</f>
        <v/>
      </c>
      <c r="R14" s="73" t="str">
        <f>IF(AND('Mapa final'!$Y$60="Muy Alta",'Mapa final'!$AA$60="Menor"),CONCATENATE("R9C",'Mapa final'!$O$60),"")</f>
        <v/>
      </c>
      <c r="S14" s="73" t="str">
        <f>IF(AND('Mapa final'!$Y$61="Muy Alta",'Mapa final'!$AA$61="Menor"),CONCATENATE("R9C",'Mapa final'!$O$61),"")</f>
        <v/>
      </c>
      <c r="T14" s="73" t="str">
        <f>IF(AND('Mapa final'!$Y$62="Muy Alta",'Mapa final'!$AA$62="Menor"),CONCATENATE("R9C",'Mapa final'!$O$62),"")</f>
        <v/>
      </c>
      <c r="U14" s="69" t="str">
        <f>IF(AND('Mapa final'!$Y$63="Muy Alta",'Mapa final'!$AA$63="Menor"),CONCATENATE("R9C",'Mapa final'!$O$63),"")</f>
        <v/>
      </c>
      <c r="V14" s="67" t="str">
        <f>IF(AND('Mapa final'!$Y$58="Muy Alta",'Mapa final'!$AA$58="Moderado"),CONCATENATE("R9C",'Mapa final'!$O$58),"")</f>
        <v/>
      </c>
      <c r="W14" s="68" t="str">
        <f>IF(AND('Mapa final'!$Y$59="Muy Alta",'Mapa final'!$AA$59="Moderado"),CONCATENATE("R9C",'Mapa final'!$O$59),"")</f>
        <v/>
      </c>
      <c r="X14" s="73" t="str">
        <f>IF(AND('Mapa final'!$Y$60="Muy Alta",'Mapa final'!$AA$60="Moderado"),CONCATENATE("R9C",'Mapa final'!$O$60),"")</f>
        <v/>
      </c>
      <c r="Y14" s="73" t="str">
        <f>IF(AND('Mapa final'!$Y$61="Muy Alta",'Mapa final'!$AA$61="Moderado"),CONCATENATE("R9C",'Mapa final'!$O$61),"")</f>
        <v/>
      </c>
      <c r="Z14" s="73" t="str">
        <f>IF(AND('Mapa final'!$Y$62="Muy Alta",'Mapa final'!$AA$62="Moderado"),CONCATENATE("R9C",'Mapa final'!$O$62),"")</f>
        <v/>
      </c>
      <c r="AA14" s="69" t="str">
        <f>IF(AND('Mapa final'!$Y$63="Muy Alta",'Mapa final'!$AA$63="Moderado"),CONCATENATE("R9C",'Mapa final'!$O$63),"")</f>
        <v/>
      </c>
      <c r="AB14" s="67" t="str">
        <f>IF(AND('Mapa final'!$Y$58="Muy Alta",'Mapa final'!$AA$58="Mayor"),CONCATENATE("R9C",'Mapa final'!$O$58),"")</f>
        <v/>
      </c>
      <c r="AC14" s="68" t="str">
        <f>IF(AND('Mapa final'!$Y$59="Muy Alta",'Mapa final'!$AA$59="Mayor"),CONCATENATE("R9C",'Mapa final'!$O$59),"")</f>
        <v/>
      </c>
      <c r="AD14" s="73" t="str">
        <f>IF(AND('Mapa final'!$Y$60="Muy Alta",'Mapa final'!$AA$60="Mayor"),CONCATENATE("R9C",'Mapa final'!$O$60),"")</f>
        <v/>
      </c>
      <c r="AE14" s="73" t="str">
        <f>IF(AND('Mapa final'!$Y$61="Muy Alta",'Mapa final'!$AA$61="Mayor"),CONCATENATE("R9C",'Mapa final'!$O$61),"")</f>
        <v/>
      </c>
      <c r="AF14" s="73" t="str">
        <f>IF(AND('Mapa final'!$Y$62="Muy Alta",'Mapa final'!$AA$62="Mayor"),CONCATENATE("R9C",'Mapa final'!$O$62),"")</f>
        <v/>
      </c>
      <c r="AG14" s="69" t="str">
        <f>IF(AND('Mapa final'!$Y$63="Muy Alta",'Mapa final'!$AA$63="Mayor"),CONCATENATE("R9C",'Mapa final'!$O$63),"")</f>
        <v/>
      </c>
      <c r="AH14" s="70" t="str">
        <f>IF(AND('Mapa final'!$Y$58="Muy Alta",'Mapa final'!$AA$58="Catastrófico"),CONCATENATE("R9C",'Mapa final'!$O$58),"")</f>
        <v/>
      </c>
      <c r="AI14" s="71" t="str">
        <f>IF(AND('Mapa final'!$Y$59="Muy Alta",'Mapa final'!$AA$59="Catastrófico"),CONCATENATE("R9C",'Mapa final'!$O$59),"")</f>
        <v/>
      </c>
      <c r="AJ14" s="71" t="str">
        <f>IF(AND('Mapa final'!$Y$60="Muy Alta",'Mapa final'!$AA$60="Catastrófico"),CONCATENATE("R9C",'Mapa final'!$O$60),"")</f>
        <v/>
      </c>
      <c r="AK14" s="71" t="str">
        <f>IF(AND('Mapa final'!$Y$61="Muy Alta",'Mapa final'!$AA$61="Catastrófico"),CONCATENATE("R9C",'Mapa final'!$O$61),"")</f>
        <v/>
      </c>
      <c r="AL14" s="71" t="str">
        <f>IF(AND('Mapa final'!$Y$62="Muy Alta",'Mapa final'!$AA$62="Catastrófico"),CONCATENATE("R9C",'Mapa final'!$O$62),"")</f>
        <v/>
      </c>
      <c r="AM14" s="72" t="str">
        <f>IF(AND('Mapa final'!$Y$63="Muy Alta",'Mapa final'!$AA$63="Catastrófico"),CONCATENATE("R9C",'Mapa final'!$O$63),"")</f>
        <v/>
      </c>
      <c r="AN14" s="99"/>
      <c r="AO14" s="386"/>
      <c r="AP14" s="387"/>
      <c r="AQ14" s="387"/>
      <c r="AR14" s="387"/>
      <c r="AS14" s="387"/>
      <c r="AT14" s="388"/>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row>
    <row r="15" spans="1:91" ht="15.75" customHeight="1" thickBot="1" x14ac:dyDescent="0.3">
      <c r="A15" s="99"/>
      <c r="B15" s="324"/>
      <c r="C15" s="324"/>
      <c r="D15" s="325"/>
      <c r="E15" s="368"/>
      <c r="F15" s="369"/>
      <c r="G15" s="369"/>
      <c r="H15" s="369"/>
      <c r="I15" s="370"/>
      <c r="J15" s="74" t="str">
        <f>IF(AND('Mapa final'!$Y$64="Muy Alta",'Mapa final'!$AA$64="Leve"),CONCATENATE("R10C",'Mapa final'!$O$64),"")</f>
        <v/>
      </c>
      <c r="K15" s="75" t="str">
        <f>IF(AND('Mapa final'!$Y$65="Muy Alta",'Mapa final'!$AA$65="Leve"),CONCATENATE("R10C",'Mapa final'!$O$65),"")</f>
        <v/>
      </c>
      <c r="L15" s="75" t="str">
        <f>IF(AND('Mapa final'!$Y$66="Muy Alta",'Mapa final'!$AA$66="Leve"),CONCATENATE("R10C",'Mapa final'!$O$66),"")</f>
        <v/>
      </c>
      <c r="M15" s="75" t="str">
        <f>IF(AND('Mapa final'!$Y$67="Muy Alta",'Mapa final'!$AA$67="Leve"),CONCATENATE("R10C",'Mapa final'!$O$67),"")</f>
        <v/>
      </c>
      <c r="N15" s="75" t="str">
        <f>IF(AND('Mapa final'!$Y$68="Muy Alta",'Mapa final'!$AA$68="Leve"),CONCATENATE("R10C",'Mapa final'!$O$68),"")</f>
        <v/>
      </c>
      <c r="O15" s="76" t="str">
        <f>IF(AND('Mapa final'!$Y$69="Muy Alta",'Mapa final'!$AA$69="Leve"),CONCATENATE("R10C",'Mapa final'!$O$69),"")</f>
        <v/>
      </c>
      <c r="P15" s="67" t="str">
        <f>IF(AND('Mapa final'!$Y$64="Muy Alta",'Mapa final'!$AA$64="Menor"),CONCATENATE("R10C",'Mapa final'!$O$64),"")</f>
        <v/>
      </c>
      <c r="Q15" s="68" t="str">
        <f>IF(AND('Mapa final'!$Y$65="Muy Alta",'Mapa final'!$AA$65="Menor"),CONCATENATE("R10C",'Mapa final'!$O$65),"")</f>
        <v/>
      </c>
      <c r="R15" s="68" t="str">
        <f>IF(AND('Mapa final'!$Y$66="Muy Alta",'Mapa final'!$AA$66="Menor"),CONCATENATE("R10C",'Mapa final'!$O$66),"")</f>
        <v/>
      </c>
      <c r="S15" s="68" t="str">
        <f>IF(AND('Mapa final'!$Y$67="Muy Alta",'Mapa final'!$AA$67="Menor"),CONCATENATE("R10C",'Mapa final'!$O$67),"")</f>
        <v/>
      </c>
      <c r="T15" s="68" t="str">
        <f>IF(AND('Mapa final'!$Y$68="Muy Alta",'Mapa final'!$AA$68="Menor"),CONCATENATE("R10C",'Mapa final'!$O$68),"")</f>
        <v/>
      </c>
      <c r="U15" s="69" t="str">
        <f>IF(AND('Mapa final'!$Y$69="Muy Alta",'Mapa final'!$AA$69="Menor"),CONCATENATE("R10C",'Mapa final'!$O$69),"")</f>
        <v/>
      </c>
      <c r="V15" s="74" t="str">
        <f>IF(AND('Mapa final'!$Y$64="Muy Alta",'Mapa final'!$AA$64="Moderado"),CONCATENATE("R10C",'Mapa final'!$O$64),"")</f>
        <v/>
      </c>
      <c r="W15" s="75" t="str">
        <f>IF(AND('Mapa final'!$Y$65="Muy Alta",'Mapa final'!$AA$65="Moderado"),CONCATENATE("R10C",'Mapa final'!$O$65),"")</f>
        <v/>
      </c>
      <c r="X15" s="75" t="str">
        <f>IF(AND('Mapa final'!$Y$66="Muy Alta",'Mapa final'!$AA$66="Moderado"),CONCATENATE("R10C",'Mapa final'!$O$66),"")</f>
        <v/>
      </c>
      <c r="Y15" s="75" t="str">
        <f>IF(AND('Mapa final'!$Y$67="Muy Alta",'Mapa final'!$AA$67="Moderado"),CONCATENATE("R10C",'Mapa final'!$O$67),"")</f>
        <v/>
      </c>
      <c r="Z15" s="75" t="str">
        <f>IF(AND('Mapa final'!$Y$68="Muy Alta",'Mapa final'!$AA$68="Moderado"),CONCATENATE("R10C",'Mapa final'!$O$68),"")</f>
        <v/>
      </c>
      <c r="AA15" s="76" t="str">
        <f>IF(AND('Mapa final'!$Y$69="Muy Alta",'Mapa final'!$AA$69="Moderado"),CONCATENATE("R10C",'Mapa final'!$O$69),"")</f>
        <v/>
      </c>
      <c r="AB15" s="67" t="str">
        <f>IF(AND('Mapa final'!$Y$64="Muy Alta",'Mapa final'!$AA$64="Mayor"),CONCATENATE("R10C",'Mapa final'!$O$64),"")</f>
        <v/>
      </c>
      <c r="AC15" s="68" t="str">
        <f>IF(AND('Mapa final'!$Y$65="Muy Alta",'Mapa final'!$AA$65="Mayor"),CONCATENATE("R10C",'Mapa final'!$O$65),"")</f>
        <v/>
      </c>
      <c r="AD15" s="68" t="str">
        <f>IF(AND('Mapa final'!$Y$66="Muy Alta",'Mapa final'!$AA$66="Mayor"),CONCATENATE("R10C",'Mapa final'!$O$66),"")</f>
        <v/>
      </c>
      <c r="AE15" s="68" t="str">
        <f>IF(AND('Mapa final'!$Y$67="Muy Alta",'Mapa final'!$AA$67="Mayor"),CONCATENATE("R10C",'Mapa final'!$O$67),"")</f>
        <v/>
      </c>
      <c r="AF15" s="68" t="str">
        <f>IF(AND('Mapa final'!$Y$68="Muy Alta",'Mapa final'!$AA$68="Mayor"),CONCATENATE("R10C",'Mapa final'!$O$68),"")</f>
        <v/>
      </c>
      <c r="AG15" s="69" t="str">
        <f>IF(AND('Mapa final'!$Y$69="Muy Alta",'Mapa final'!$AA$69="Mayor"),CONCATENATE("R10C",'Mapa final'!$O$69),"")</f>
        <v/>
      </c>
      <c r="AH15" s="77" t="str">
        <f>IF(AND('Mapa final'!$Y$64="Muy Alta",'Mapa final'!$AA$64="Catastrófico"),CONCATENATE("R10C",'Mapa final'!$O$64),"")</f>
        <v/>
      </c>
      <c r="AI15" s="78" t="str">
        <f>IF(AND('Mapa final'!$Y$65="Muy Alta",'Mapa final'!$AA$65="Catastrófico"),CONCATENATE("R10C",'Mapa final'!$O$65),"")</f>
        <v/>
      </c>
      <c r="AJ15" s="78" t="str">
        <f>IF(AND('Mapa final'!$Y$66="Muy Alta",'Mapa final'!$AA$66="Catastrófico"),CONCATENATE("R10C",'Mapa final'!$O$66),"")</f>
        <v/>
      </c>
      <c r="AK15" s="78" t="str">
        <f>IF(AND('Mapa final'!$Y$67="Muy Alta",'Mapa final'!$AA$67="Catastrófico"),CONCATENATE("R10C",'Mapa final'!$O$67),"")</f>
        <v/>
      </c>
      <c r="AL15" s="78" t="str">
        <f>IF(AND('Mapa final'!$Y$68="Muy Alta",'Mapa final'!$AA$68="Catastrófico"),CONCATENATE("R10C",'Mapa final'!$O$68),"")</f>
        <v/>
      </c>
      <c r="AM15" s="79" t="str">
        <f>IF(AND('Mapa final'!$Y$69="Muy Alta",'Mapa final'!$AA$69="Catastrófico"),CONCATENATE("R10C",'Mapa final'!$O$69),"")</f>
        <v/>
      </c>
      <c r="AN15" s="99"/>
      <c r="AO15" s="389"/>
      <c r="AP15" s="390"/>
      <c r="AQ15" s="390"/>
      <c r="AR15" s="390"/>
      <c r="AS15" s="390"/>
      <c r="AT15" s="391"/>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row>
    <row r="16" spans="1:91" ht="15" customHeight="1" x14ac:dyDescent="0.25">
      <c r="A16" s="99"/>
      <c r="B16" s="324"/>
      <c r="C16" s="324"/>
      <c r="D16" s="325"/>
      <c r="E16" s="362" t="s">
        <v>115</v>
      </c>
      <c r="F16" s="363"/>
      <c r="G16" s="363"/>
      <c r="H16" s="363"/>
      <c r="I16" s="363"/>
      <c r="J16" s="80" t="str">
        <f ca="1">IF(AND('Mapa final'!$Y$10="Alta",'Mapa final'!$AA$10="Leve"),CONCATENATE("R1C",'Mapa final'!$O$10),"")</f>
        <v/>
      </c>
      <c r="K16" s="81" t="str">
        <f ca="1">IF(AND('Mapa final'!$Y$11="Alta",'Mapa final'!$AA$11="Leve"),CONCATENATE("R1C",'Mapa final'!$O$11),"")</f>
        <v/>
      </c>
      <c r="L16" s="81" t="str">
        <f ca="1">IF(AND('Mapa final'!$Y$12="Alta",'Mapa final'!$AA$12="Leve"),CONCATENATE("R1C",'Mapa final'!$O$12),"")</f>
        <v/>
      </c>
      <c r="M16" s="81" t="str">
        <f ca="1">IF(AND('Mapa final'!$Y$13="Alta",'Mapa final'!$AA$13="Leve"),CONCATENATE("R1C",'Mapa final'!$O$13),"")</f>
        <v/>
      </c>
      <c r="N16" s="81" t="str">
        <f ca="1">IF(AND('Mapa final'!$Y$14="Alta",'Mapa final'!$AA$14="Leve"),CONCATENATE("R1C",'Mapa final'!$O$14),"")</f>
        <v/>
      </c>
      <c r="O16" s="82" t="str">
        <f ca="1">IF(AND('Mapa final'!$Y$15="Alta",'Mapa final'!$AA$15="Leve"),CONCATENATE("R1C",'Mapa final'!$O$15),"")</f>
        <v/>
      </c>
      <c r="P16" s="80" t="str">
        <f ca="1">IF(AND('Mapa final'!$Y$10="Alta",'Mapa final'!$AA$10="Menor"),CONCATENATE("R1C",'Mapa final'!$O$10),"")</f>
        <v/>
      </c>
      <c r="Q16" s="81" t="str">
        <f ca="1">IF(AND('Mapa final'!$Y$11="Alta",'Mapa final'!$AA$11="Menor"),CONCATENATE("R1C",'Mapa final'!$O$11),"")</f>
        <v/>
      </c>
      <c r="R16" s="81" t="str">
        <f ca="1">IF(AND('Mapa final'!$Y$12="Alta",'Mapa final'!$AA$12="Menor"),CONCATENATE("R1C",'Mapa final'!$O$12),"")</f>
        <v/>
      </c>
      <c r="S16" s="81" t="str">
        <f ca="1">IF(AND('Mapa final'!$Y$13="Alta",'Mapa final'!$AA$13="Menor"),CONCATENATE("R1C",'Mapa final'!$O$13),"")</f>
        <v/>
      </c>
      <c r="T16" s="81" t="str">
        <f ca="1">IF(AND('Mapa final'!$Y$14="Alta",'Mapa final'!$AA$14="Menor"),CONCATENATE("R1C",'Mapa final'!$O$14),"")</f>
        <v/>
      </c>
      <c r="U16" s="82" t="str">
        <f ca="1">IF(AND('Mapa final'!$Y$15="Alta",'Mapa final'!$AA$15="Menor"),CONCATENATE("R1C",'Mapa final'!$O$15),"")</f>
        <v/>
      </c>
      <c r="V16" s="61" t="str">
        <f ca="1">IF(AND('Mapa final'!$Y$10="Alta",'Mapa final'!$AA$10="Moderado"),CONCATENATE("R1C",'Mapa final'!$O$10),"")</f>
        <v/>
      </c>
      <c r="W16" s="62" t="str">
        <f ca="1">IF(AND('Mapa final'!$Y$11="Alta",'Mapa final'!$AA$11="Moderado"),CONCATENATE("R1C",'Mapa final'!$O$11),"")</f>
        <v/>
      </c>
      <c r="X16" s="62" t="str">
        <f ca="1">IF(AND('Mapa final'!$Y$12="Alta",'Mapa final'!$AA$12="Moderado"),CONCATENATE("R1C",'Mapa final'!$O$12),"")</f>
        <v/>
      </c>
      <c r="Y16" s="62" t="str">
        <f ca="1">IF(AND('Mapa final'!$Y$13="Alta",'Mapa final'!$AA$13="Moderado"),CONCATENATE("R1C",'Mapa final'!$O$13),"")</f>
        <v/>
      </c>
      <c r="Z16" s="62" t="str">
        <f ca="1">IF(AND('Mapa final'!$Y$14="Alta",'Mapa final'!$AA$14="Moderado"),CONCATENATE("R1C",'Mapa final'!$O$14),"")</f>
        <v/>
      </c>
      <c r="AA16" s="63" t="str">
        <f ca="1">IF(AND('Mapa final'!$Y$15="Alta",'Mapa final'!$AA$15="Moderado"),CONCATENATE("R1C",'Mapa final'!$O$15),"")</f>
        <v/>
      </c>
      <c r="AB16" s="61" t="str">
        <f ca="1">IF(AND('Mapa final'!$Y$10="Alta",'Mapa final'!$AA$10="Mayor"),CONCATENATE("R1C",'Mapa final'!$O$10),"")</f>
        <v/>
      </c>
      <c r="AC16" s="62" t="str">
        <f ca="1">IF(AND('Mapa final'!$Y$11="Alta",'Mapa final'!$AA$11="Mayor"),CONCATENATE("R1C",'Mapa final'!$O$11),"")</f>
        <v/>
      </c>
      <c r="AD16" s="62" t="str">
        <f ca="1">IF(AND('Mapa final'!$Y$12="Alta",'Mapa final'!$AA$12="Mayor"),CONCATENATE("R1C",'Mapa final'!$O$12),"")</f>
        <v/>
      </c>
      <c r="AE16" s="62" t="str">
        <f ca="1">IF(AND('Mapa final'!$Y$13="Alta",'Mapa final'!$AA$13="Mayor"),CONCATENATE("R1C",'Mapa final'!$O$13),"")</f>
        <v/>
      </c>
      <c r="AF16" s="62" t="str">
        <f ca="1">IF(AND('Mapa final'!$Y$14="Alta",'Mapa final'!$AA$14="Mayor"),CONCATENATE("R1C",'Mapa final'!$O$14),"")</f>
        <v/>
      </c>
      <c r="AG16" s="63" t="str">
        <f ca="1">IF(AND('Mapa final'!$Y$15="Alta",'Mapa final'!$AA$15="Mayor"),CONCATENATE("R1C",'Mapa final'!$O$15),"")</f>
        <v/>
      </c>
      <c r="AH16" s="64" t="str">
        <f ca="1">IF(AND('Mapa final'!$Y$10="Alta",'Mapa final'!$AA$10="Catastrófico"),CONCATENATE("R1C",'Mapa final'!$O$10),"")</f>
        <v/>
      </c>
      <c r="AI16" s="65" t="str">
        <f ca="1">IF(AND('Mapa final'!$Y$11="Alta",'Mapa final'!$AA$11="Catastrófico"),CONCATENATE("R1C",'Mapa final'!$O$11),"")</f>
        <v/>
      </c>
      <c r="AJ16" s="65" t="str">
        <f ca="1">IF(AND('Mapa final'!$Y$12="Alta",'Mapa final'!$AA$12="Catastrófico"),CONCATENATE("R1C",'Mapa final'!$O$12),"")</f>
        <v/>
      </c>
      <c r="AK16" s="65" t="str">
        <f ca="1">IF(AND('Mapa final'!$Y$13="Alta",'Mapa final'!$AA$13="Catastrófico"),CONCATENATE("R1C",'Mapa final'!$O$13),"")</f>
        <v/>
      </c>
      <c r="AL16" s="65" t="str">
        <f ca="1">IF(AND('Mapa final'!$Y$14="Alta",'Mapa final'!$AA$14="Catastrófico"),CONCATENATE("R1C",'Mapa final'!$O$14),"")</f>
        <v/>
      </c>
      <c r="AM16" s="66" t="str">
        <f ca="1">IF(AND('Mapa final'!$Y$15="Alta",'Mapa final'!$AA$15="Catastrófico"),CONCATENATE("R1C",'Mapa final'!$O$15),"")</f>
        <v/>
      </c>
      <c r="AN16" s="99"/>
      <c r="AO16" s="372" t="s">
        <v>80</v>
      </c>
      <c r="AP16" s="373"/>
      <c r="AQ16" s="373"/>
      <c r="AR16" s="373"/>
      <c r="AS16" s="373"/>
      <c r="AT16" s="374"/>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row>
    <row r="17" spans="1:76" ht="15" customHeight="1" x14ac:dyDescent="0.25">
      <c r="A17" s="99"/>
      <c r="B17" s="324"/>
      <c r="C17" s="324"/>
      <c r="D17" s="325"/>
      <c r="E17" s="381"/>
      <c r="F17" s="382"/>
      <c r="G17" s="382"/>
      <c r="H17" s="382"/>
      <c r="I17" s="382"/>
      <c r="J17" s="83" t="str">
        <f ca="1">IF(AND('Mapa final'!$Y$16="Alta",'Mapa final'!$AA$16="Leve"),CONCATENATE("R2C",'Mapa final'!$O$16),"")</f>
        <v/>
      </c>
      <c r="K17" s="84" t="str">
        <f ca="1">IF(AND('Mapa final'!$Y$17="Alta",'Mapa final'!$AA$17="Leve"),CONCATENATE("R2C",'Mapa final'!$O$17),"")</f>
        <v/>
      </c>
      <c r="L17" s="84" t="str">
        <f ca="1">IF(AND('Mapa final'!$Y$18="Alta",'Mapa final'!$AA$18="Leve"),CONCATENATE("R2C",'Mapa final'!$O$18),"")</f>
        <v/>
      </c>
      <c r="M17" s="84" t="str">
        <f ca="1">IF(AND('Mapa final'!$Y$19="Alta",'Mapa final'!$AA$19="Leve"),CONCATENATE("R2C",'Mapa final'!$O$19),"")</f>
        <v/>
      </c>
      <c r="N17" s="84" t="str">
        <f>IF(AND('Mapa final'!$Y$20="Alta",'Mapa final'!$AA$20="Leve"),CONCATENATE("R2C",'Mapa final'!$O$20),"")</f>
        <v/>
      </c>
      <c r="O17" s="85" t="str">
        <f>IF(AND('Mapa final'!$Y$21="Alta",'Mapa final'!$AA$21="Leve"),CONCATENATE("R2C",'Mapa final'!$O$21),"")</f>
        <v/>
      </c>
      <c r="P17" s="83" t="str">
        <f ca="1">IF(AND('Mapa final'!$Y$16="Alta",'Mapa final'!$AA$16="Menor"),CONCATENATE("R2C",'Mapa final'!$O$16),"")</f>
        <v/>
      </c>
      <c r="Q17" s="84" t="str">
        <f ca="1">IF(AND('Mapa final'!$Y$17="Alta",'Mapa final'!$AA$17="Menor"),CONCATENATE("R2C",'Mapa final'!$O$17),"")</f>
        <v/>
      </c>
      <c r="R17" s="84" t="str">
        <f ca="1">IF(AND('Mapa final'!$Y$18="Alta",'Mapa final'!$AA$18="Menor"),CONCATENATE("R2C",'Mapa final'!$O$18),"")</f>
        <v/>
      </c>
      <c r="S17" s="84" t="str">
        <f ca="1">IF(AND('Mapa final'!$Y$19="Alta",'Mapa final'!$AA$19="Menor"),CONCATENATE("R2C",'Mapa final'!$O$19),"")</f>
        <v/>
      </c>
      <c r="T17" s="84" t="str">
        <f>IF(AND('Mapa final'!$Y$20="Alta",'Mapa final'!$AA$20="Menor"),CONCATENATE("R2C",'Mapa final'!$O$20),"")</f>
        <v/>
      </c>
      <c r="U17" s="85" t="str">
        <f>IF(AND('Mapa final'!$Y$21="Alta",'Mapa final'!$AA$21="Menor"),CONCATENATE("R2C",'Mapa final'!$O$21),"")</f>
        <v/>
      </c>
      <c r="V17" s="67" t="str">
        <f ca="1">IF(AND('Mapa final'!$Y$16="Alta",'Mapa final'!$AA$16="Moderado"),CONCATENATE("R2C",'Mapa final'!$O$16),"")</f>
        <v/>
      </c>
      <c r="W17" s="68" t="str">
        <f ca="1">IF(AND('Mapa final'!$Y$17="Alta",'Mapa final'!$AA$17="Moderado"),CONCATENATE("R2C",'Mapa final'!$O$17),"")</f>
        <v/>
      </c>
      <c r="X17" s="68" t="str">
        <f ca="1">IF(AND('Mapa final'!$Y$18="Alta",'Mapa final'!$AA$18="Moderado"),CONCATENATE("R2C",'Mapa final'!$O$18),"")</f>
        <v/>
      </c>
      <c r="Y17" s="68" t="str">
        <f ca="1">IF(AND('Mapa final'!$Y$19="Alta",'Mapa final'!$AA$19="Moderado"),CONCATENATE("R2C",'Mapa final'!$O$19),"")</f>
        <v/>
      </c>
      <c r="Z17" s="68" t="str">
        <f>IF(AND('Mapa final'!$Y$20="Alta",'Mapa final'!$AA$20="Moderado"),CONCATENATE("R2C",'Mapa final'!$O$20),"")</f>
        <v/>
      </c>
      <c r="AA17" s="69" t="str">
        <f>IF(AND('Mapa final'!$Y$21="Alta",'Mapa final'!$AA$21="Moderado"),CONCATENATE("R2C",'Mapa final'!$O$21),"")</f>
        <v/>
      </c>
      <c r="AB17" s="67" t="str">
        <f ca="1">IF(AND('Mapa final'!$Y$16="Alta",'Mapa final'!$AA$16="Mayor"),CONCATENATE("R2C",'Mapa final'!$O$16),"")</f>
        <v/>
      </c>
      <c r="AC17" s="68" t="str">
        <f ca="1">IF(AND('Mapa final'!$Y$17="Alta",'Mapa final'!$AA$17="Mayor"),CONCATENATE("R2C",'Mapa final'!$O$17),"")</f>
        <v/>
      </c>
      <c r="AD17" s="68" t="str">
        <f ca="1">IF(AND('Mapa final'!$Y$18="Alta",'Mapa final'!$AA$18="Mayor"),CONCATENATE("R2C",'Mapa final'!$O$18),"")</f>
        <v/>
      </c>
      <c r="AE17" s="68" t="str">
        <f ca="1">IF(AND('Mapa final'!$Y$19="Alta",'Mapa final'!$AA$19="Mayor"),CONCATENATE("R2C",'Mapa final'!$O$19),"")</f>
        <v/>
      </c>
      <c r="AF17" s="68" t="str">
        <f>IF(AND('Mapa final'!$Y$20="Alta",'Mapa final'!$AA$20="Mayor"),CONCATENATE("R2C",'Mapa final'!$O$20),"")</f>
        <v/>
      </c>
      <c r="AG17" s="69" t="str">
        <f>IF(AND('Mapa final'!$Y$21="Alta",'Mapa final'!$AA$21="Mayor"),CONCATENATE("R2C",'Mapa final'!$O$21),"")</f>
        <v/>
      </c>
      <c r="AH17" s="70" t="str">
        <f ca="1">IF(AND('Mapa final'!$Y$16="Alta",'Mapa final'!$AA$16="Catastrófico"),CONCATENATE("R2C",'Mapa final'!$O$16),"")</f>
        <v/>
      </c>
      <c r="AI17" s="71" t="str">
        <f ca="1">IF(AND('Mapa final'!$Y$17="Alta",'Mapa final'!$AA$17="Catastrófico"),CONCATENATE("R2C",'Mapa final'!$O$17),"")</f>
        <v/>
      </c>
      <c r="AJ17" s="71" t="str">
        <f ca="1">IF(AND('Mapa final'!$Y$18="Alta",'Mapa final'!$AA$18="Catastrófico"),CONCATENATE("R2C",'Mapa final'!$O$18),"")</f>
        <v/>
      </c>
      <c r="AK17" s="71" t="str">
        <f ca="1">IF(AND('Mapa final'!$Y$19="Alta",'Mapa final'!$AA$19="Catastrófico"),CONCATENATE("R2C",'Mapa final'!$O$19),"")</f>
        <v/>
      </c>
      <c r="AL17" s="71" t="str">
        <f>IF(AND('Mapa final'!$Y$20="Alta",'Mapa final'!$AA$20="Catastrófico"),CONCATENATE("R2C",'Mapa final'!$O$20),"")</f>
        <v/>
      </c>
      <c r="AM17" s="72" t="str">
        <f>IF(AND('Mapa final'!$Y$21="Alta",'Mapa final'!$AA$21="Catastrófico"),CONCATENATE("R2C",'Mapa final'!$O$21),"")</f>
        <v/>
      </c>
      <c r="AN17" s="99"/>
      <c r="AO17" s="375"/>
      <c r="AP17" s="376"/>
      <c r="AQ17" s="376"/>
      <c r="AR17" s="376"/>
      <c r="AS17" s="376"/>
      <c r="AT17" s="377"/>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row>
    <row r="18" spans="1:76" ht="15" customHeight="1" x14ac:dyDescent="0.25">
      <c r="A18" s="99"/>
      <c r="B18" s="324"/>
      <c r="C18" s="324"/>
      <c r="D18" s="325"/>
      <c r="E18" s="365"/>
      <c r="F18" s="366"/>
      <c r="G18" s="366"/>
      <c r="H18" s="366"/>
      <c r="I18" s="382"/>
      <c r="J18" s="83" t="str">
        <f ca="1">IF(AND('Mapa final'!$Y$22="Alta",'Mapa final'!$AA$22="Leve"),CONCATENATE("R3C",'Mapa final'!$O$22),"")</f>
        <v/>
      </c>
      <c r="K18" s="84" t="str">
        <f ca="1">IF(AND('Mapa final'!$Y$23="Alta",'Mapa final'!$AA$23="Leve"),CONCATENATE("R3C",'Mapa final'!$O$23),"")</f>
        <v/>
      </c>
      <c r="L18" s="84" t="str">
        <f ca="1">IF(AND('Mapa final'!$Y$24="Alta",'Mapa final'!$AA$24="Leve"),CONCATENATE("R3C",'Mapa final'!$O$24),"")</f>
        <v/>
      </c>
      <c r="M18" s="84" t="str">
        <f ca="1">IF(AND('Mapa final'!$Y$25="Alta",'Mapa final'!$AA$25="Leve"),CONCATENATE("R3C",'Mapa final'!$O$25),"")</f>
        <v/>
      </c>
      <c r="N18" s="84" t="str">
        <f>IF(AND('Mapa final'!$Y$26="Alta",'Mapa final'!$AA$26="Leve"),CONCATENATE("R3C",'Mapa final'!$O$26),"")</f>
        <v/>
      </c>
      <c r="O18" s="85" t="str">
        <f>IF(AND('Mapa final'!$Y$27="Alta",'Mapa final'!$AA$27="Leve"),CONCATENATE("R3C",'Mapa final'!$O$27),"")</f>
        <v/>
      </c>
      <c r="P18" s="83" t="str">
        <f ca="1">IF(AND('Mapa final'!$Y$22="Alta",'Mapa final'!$AA$22="Menor"),CONCATENATE("R3C",'Mapa final'!$O$22),"")</f>
        <v/>
      </c>
      <c r="Q18" s="84" t="str">
        <f ca="1">IF(AND('Mapa final'!$Y$23="Alta",'Mapa final'!$AA$23="Menor"),CONCATENATE("R3C",'Mapa final'!$O$23),"")</f>
        <v/>
      </c>
      <c r="R18" s="84" t="str">
        <f ca="1">IF(AND('Mapa final'!$Y$24="Alta",'Mapa final'!$AA$24="Menor"),CONCATENATE("R3C",'Mapa final'!$O$24),"")</f>
        <v/>
      </c>
      <c r="S18" s="84" t="str">
        <f ca="1">IF(AND('Mapa final'!$Y$25="Alta",'Mapa final'!$AA$25="Menor"),CONCATENATE("R3C",'Mapa final'!$O$25),"")</f>
        <v/>
      </c>
      <c r="T18" s="84" t="str">
        <f>IF(AND('Mapa final'!$Y$26="Alta",'Mapa final'!$AA$26="Menor"),CONCATENATE("R3C",'Mapa final'!$O$26),"")</f>
        <v/>
      </c>
      <c r="U18" s="85" t="str">
        <f>IF(AND('Mapa final'!$Y$27="Alta",'Mapa final'!$AA$27="Menor"),CONCATENATE("R3C",'Mapa final'!$O$27),"")</f>
        <v/>
      </c>
      <c r="V18" s="67" t="str">
        <f ca="1">IF(AND('Mapa final'!$Y$22="Alta",'Mapa final'!$AA$22="Moderado"),CONCATENATE("R3C",'Mapa final'!$O$22),"")</f>
        <v/>
      </c>
      <c r="W18" s="68" t="str">
        <f ca="1">IF(AND('Mapa final'!$Y$23="Alta",'Mapa final'!$AA$23="Moderado"),CONCATENATE("R3C",'Mapa final'!$O$23),"")</f>
        <v/>
      </c>
      <c r="X18" s="68" t="str">
        <f ca="1">IF(AND('Mapa final'!$Y$24="Alta",'Mapa final'!$AA$24="Moderado"),CONCATENATE("R3C",'Mapa final'!$O$24),"")</f>
        <v/>
      </c>
      <c r="Y18" s="68" t="str">
        <f ca="1">IF(AND('Mapa final'!$Y$25="Alta",'Mapa final'!$AA$25="Moderado"),CONCATENATE("R3C",'Mapa final'!$O$25),"")</f>
        <v/>
      </c>
      <c r="Z18" s="68" t="str">
        <f>IF(AND('Mapa final'!$Y$26="Alta",'Mapa final'!$AA$26="Moderado"),CONCATENATE("R3C",'Mapa final'!$O$26),"")</f>
        <v/>
      </c>
      <c r="AA18" s="69" t="str">
        <f>IF(AND('Mapa final'!$Y$27="Alta",'Mapa final'!$AA$27="Moderado"),CONCATENATE("R3C",'Mapa final'!$O$27),"")</f>
        <v/>
      </c>
      <c r="AB18" s="67" t="str">
        <f ca="1">IF(AND('Mapa final'!$Y$22="Alta",'Mapa final'!$AA$22="Mayor"),CONCATENATE("R3C",'Mapa final'!$O$22),"")</f>
        <v/>
      </c>
      <c r="AC18" s="68" t="str">
        <f ca="1">IF(AND('Mapa final'!$Y$23="Alta",'Mapa final'!$AA$23="Mayor"),CONCATENATE("R3C",'Mapa final'!$O$23),"")</f>
        <v/>
      </c>
      <c r="AD18" s="68" t="str">
        <f ca="1">IF(AND('Mapa final'!$Y$24="Alta",'Mapa final'!$AA$24="Mayor"),CONCATENATE("R3C",'Mapa final'!$O$24),"")</f>
        <v/>
      </c>
      <c r="AE18" s="68" t="str">
        <f ca="1">IF(AND('Mapa final'!$Y$25="Alta",'Mapa final'!$AA$25="Mayor"),CONCATENATE("R3C",'Mapa final'!$O$25),"")</f>
        <v/>
      </c>
      <c r="AF18" s="68" t="str">
        <f>IF(AND('Mapa final'!$Y$26="Alta",'Mapa final'!$AA$26="Mayor"),CONCATENATE("R3C",'Mapa final'!$O$26),"")</f>
        <v/>
      </c>
      <c r="AG18" s="69" t="str">
        <f>IF(AND('Mapa final'!$Y$27="Alta",'Mapa final'!$AA$27="Mayor"),CONCATENATE("R3C",'Mapa final'!$O$27),"")</f>
        <v/>
      </c>
      <c r="AH18" s="70" t="str">
        <f ca="1">IF(AND('Mapa final'!$Y$22="Alta",'Mapa final'!$AA$22="Catastrófico"),CONCATENATE("R3C",'Mapa final'!$O$22),"")</f>
        <v/>
      </c>
      <c r="AI18" s="71" t="str">
        <f ca="1">IF(AND('Mapa final'!$Y$23="Alta",'Mapa final'!$AA$23="Catastrófico"),CONCATENATE("R3C",'Mapa final'!$O$23),"")</f>
        <v/>
      </c>
      <c r="AJ18" s="71" t="str">
        <f ca="1">IF(AND('Mapa final'!$Y$24="Alta",'Mapa final'!$AA$24="Catastrófico"),CONCATENATE("R3C",'Mapa final'!$O$24),"")</f>
        <v/>
      </c>
      <c r="AK18" s="71" t="str">
        <f ca="1">IF(AND('Mapa final'!$Y$25="Alta",'Mapa final'!$AA$25="Catastrófico"),CONCATENATE("R3C",'Mapa final'!$O$25),"")</f>
        <v/>
      </c>
      <c r="AL18" s="71" t="str">
        <f>IF(AND('Mapa final'!$Y$26="Alta",'Mapa final'!$AA$26="Catastrófico"),CONCATENATE("R3C",'Mapa final'!$O$26),"")</f>
        <v/>
      </c>
      <c r="AM18" s="72" t="str">
        <f>IF(AND('Mapa final'!$Y$27="Alta",'Mapa final'!$AA$27="Catastrófico"),CONCATENATE("R3C",'Mapa final'!$O$27),"")</f>
        <v/>
      </c>
      <c r="AN18" s="99"/>
      <c r="AO18" s="375"/>
      <c r="AP18" s="376"/>
      <c r="AQ18" s="376"/>
      <c r="AR18" s="376"/>
      <c r="AS18" s="376"/>
      <c r="AT18" s="377"/>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5" customHeight="1" x14ac:dyDescent="0.25">
      <c r="A19" s="99"/>
      <c r="B19" s="324"/>
      <c r="C19" s="324"/>
      <c r="D19" s="325"/>
      <c r="E19" s="365"/>
      <c r="F19" s="366"/>
      <c r="G19" s="366"/>
      <c r="H19" s="366"/>
      <c r="I19" s="382"/>
      <c r="J19" s="83" t="str">
        <f ca="1">IF(AND('Mapa final'!$Y$28="Alta",'Mapa final'!$AA$28="Leve"),CONCATENATE("R4C",'Mapa final'!$O$28),"")</f>
        <v/>
      </c>
      <c r="K19" s="84" t="str">
        <f ca="1">IF(AND('Mapa final'!$Y$29="Alta",'Mapa final'!$AA$29="Leve"),CONCATENATE("R4C",'Mapa final'!$O$29),"")</f>
        <v/>
      </c>
      <c r="L19" s="84" t="str">
        <f ca="1">IF(AND('Mapa final'!$Y$30="Alta",'Mapa final'!$AA$30="Leve"),CONCATENATE("R4C",'Mapa final'!$O$30),"")</f>
        <v/>
      </c>
      <c r="M19" s="84" t="str">
        <f>IF(AND('Mapa final'!$Y$31="Alta",'Mapa final'!$AA$31="Leve"),CONCATENATE("R4C",'Mapa final'!$O$31),"")</f>
        <v/>
      </c>
      <c r="N19" s="84" t="str">
        <f>IF(AND('Mapa final'!$Y$32="Alta",'Mapa final'!$AA$32="Leve"),CONCATENATE("R4C",'Mapa final'!$O$32),"")</f>
        <v/>
      </c>
      <c r="O19" s="85" t="str">
        <f>IF(AND('Mapa final'!$Y$33="Alta",'Mapa final'!$AA$33="Leve"),CONCATENATE("R4C",'Mapa final'!$O$33),"")</f>
        <v/>
      </c>
      <c r="P19" s="83" t="str">
        <f ca="1">IF(AND('Mapa final'!$Y$28="Alta",'Mapa final'!$AA$28="Menor"),CONCATENATE("R4C",'Mapa final'!$O$28),"")</f>
        <v/>
      </c>
      <c r="Q19" s="84" t="str">
        <f ca="1">IF(AND('Mapa final'!$Y$29="Alta",'Mapa final'!$AA$29="Menor"),CONCATENATE("R4C",'Mapa final'!$O$29),"")</f>
        <v/>
      </c>
      <c r="R19" s="84" t="str">
        <f ca="1">IF(AND('Mapa final'!$Y$30="Alta",'Mapa final'!$AA$30="Menor"),CONCATENATE("R4C",'Mapa final'!$O$30),"")</f>
        <v/>
      </c>
      <c r="S19" s="84" t="str">
        <f>IF(AND('Mapa final'!$Y$31="Alta",'Mapa final'!$AA$31="Menor"),CONCATENATE("R4C",'Mapa final'!$O$31),"")</f>
        <v/>
      </c>
      <c r="T19" s="84" t="str">
        <f>IF(AND('Mapa final'!$Y$32="Alta",'Mapa final'!$AA$32="Menor"),CONCATENATE("R4C",'Mapa final'!$O$32),"")</f>
        <v/>
      </c>
      <c r="U19" s="85" t="str">
        <f>IF(AND('Mapa final'!$Y$33="Alta",'Mapa final'!$AA$33="Menor"),CONCATENATE("R4C",'Mapa final'!$O$33),"")</f>
        <v/>
      </c>
      <c r="V19" s="67" t="str">
        <f ca="1">IF(AND('Mapa final'!$Y$28="Alta",'Mapa final'!$AA$28="Moderado"),CONCATENATE("R4C",'Mapa final'!$O$28),"")</f>
        <v/>
      </c>
      <c r="W19" s="68" t="str">
        <f ca="1">IF(AND('Mapa final'!$Y$29="Alta",'Mapa final'!$AA$29="Moderado"),CONCATENATE("R4C",'Mapa final'!$O$29),"")</f>
        <v/>
      </c>
      <c r="X19" s="73" t="str">
        <f ca="1">IF(AND('Mapa final'!$Y$30="Alta",'Mapa final'!$AA$30="Moderado"),CONCATENATE("R4C",'Mapa final'!$O$30),"")</f>
        <v/>
      </c>
      <c r="Y19" s="73" t="str">
        <f>IF(AND('Mapa final'!$Y$31="Alta",'Mapa final'!$AA$31="Moderado"),CONCATENATE("R4C",'Mapa final'!$O$31),"")</f>
        <v/>
      </c>
      <c r="Z19" s="73" t="str">
        <f>IF(AND('Mapa final'!$Y$32="Alta",'Mapa final'!$AA$32="Moderado"),CONCATENATE("R4C",'Mapa final'!$O$32),"")</f>
        <v/>
      </c>
      <c r="AA19" s="69" t="str">
        <f>IF(AND('Mapa final'!$Y$33="Alta",'Mapa final'!$AA$33="Moderado"),CONCATENATE("R4C",'Mapa final'!$O$33),"")</f>
        <v/>
      </c>
      <c r="AB19" s="67" t="str">
        <f ca="1">IF(AND('Mapa final'!$Y$28="Alta",'Mapa final'!$AA$28="Mayor"),CONCATENATE("R4C",'Mapa final'!$O$28),"")</f>
        <v/>
      </c>
      <c r="AC19" s="68" t="str">
        <f ca="1">IF(AND('Mapa final'!$Y$29="Alta",'Mapa final'!$AA$29="Mayor"),CONCATENATE("R4C",'Mapa final'!$O$29),"")</f>
        <v/>
      </c>
      <c r="AD19" s="73" t="str">
        <f ca="1">IF(AND('Mapa final'!$Y$30="Alta",'Mapa final'!$AA$30="Mayor"),CONCATENATE("R4C",'Mapa final'!$O$30),"")</f>
        <v/>
      </c>
      <c r="AE19" s="73" t="str">
        <f>IF(AND('Mapa final'!$Y$31="Alta",'Mapa final'!$AA$31="Mayor"),CONCATENATE("R4C",'Mapa final'!$O$31),"")</f>
        <v/>
      </c>
      <c r="AF19" s="73" t="str">
        <f>IF(AND('Mapa final'!$Y$32="Alta",'Mapa final'!$AA$32="Mayor"),CONCATENATE("R4C",'Mapa final'!$O$32),"")</f>
        <v/>
      </c>
      <c r="AG19" s="69" t="str">
        <f>IF(AND('Mapa final'!$Y$33="Alta",'Mapa final'!$AA$33="Mayor"),CONCATENATE("R4C",'Mapa final'!$O$33),"")</f>
        <v/>
      </c>
      <c r="AH19" s="70" t="str">
        <f ca="1">IF(AND('Mapa final'!$Y$28="Alta",'Mapa final'!$AA$28="Catastrófico"),CONCATENATE("R4C",'Mapa final'!$O$28),"")</f>
        <v/>
      </c>
      <c r="AI19" s="71" t="str">
        <f ca="1">IF(AND('Mapa final'!$Y$29="Alta",'Mapa final'!$AA$29="Catastrófico"),CONCATENATE("R4C",'Mapa final'!$O$29),"")</f>
        <v/>
      </c>
      <c r="AJ19" s="71" t="str">
        <f ca="1">IF(AND('Mapa final'!$Y$30="Alta",'Mapa final'!$AA$30="Catastrófico"),CONCATENATE("R4C",'Mapa final'!$O$30),"")</f>
        <v/>
      </c>
      <c r="AK19" s="71" t="str">
        <f>IF(AND('Mapa final'!$Y$31="Alta",'Mapa final'!$AA$31="Catastrófico"),CONCATENATE("R4C",'Mapa final'!$O$31),"")</f>
        <v/>
      </c>
      <c r="AL19" s="71" t="str">
        <f>IF(AND('Mapa final'!$Y$32="Alta",'Mapa final'!$AA$32="Catastrófico"),CONCATENATE("R4C",'Mapa final'!$O$32),"")</f>
        <v/>
      </c>
      <c r="AM19" s="72" t="str">
        <f>IF(AND('Mapa final'!$Y$33="Alta",'Mapa final'!$AA$33="Catastrófico"),CONCATENATE("R4C",'Mapa final'!$O$33),"")</f>
        <v/>
      </c>
      <c r="AN19" s="99"/>
      <c r="AO19" s="375"/>
      <c r="AP19" s="376"/>
      <c r="AQ19" s="376"/>
      <c r="AR19" s="376"/>
      <c r="AS19" s="376"/>
      <c r="AT19" s="377"/>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5" customHeight="1" x14ac:dyDescent="0.25">
      <c r="A20" s="99"/>
      <c r="B20" s="324"/>
      <c r="C20" s="324"/>
      <c r="D20" s="325"/>
      <c r="E20" s="365"/>
      <c r="F20" s="366"/>
      <c r="G20" s="366"/>
      <c r="H20" s="366"/>
      <c r="I20" s="382"/>
      <c r="J20" s="83" t="str">
        <f ca="1">IF(AND('Mapa final'!$Y$34="Alta",'Mapa final'!$AA$34="Leve"),CONCATENATE("R5C",'Mapa final'!$O$34),"")</f>
        <v/>
      </c>
      <c r="K20" s="84" t="str">
        <f ca="1">IF(AND('Mapa final'!$Y$35="Alta",'Mapa final'!$AA$35="Leve"),CONCATENATE("R5C",'Mapa final'!$O$35),"")</f>
        <v/>
      </c>
      <c r="L20" s="84" t="str">
        <f ca="1">IF(AND('Mapa final'!$Y$36="Alta",'Mapa final'!$AA$36="Leve"),CONCATENATE("R5C",'Mapa final'!$O$36),"")</f>
        <v/>
      </c>
      <c r="M20" s="84" t="str">
        <f ca="1">IF(AND('Mapa final'!$Y$37="Alta",'Mapa final'!$AA$37="Leve"),CONCATENATE("R5C",'Mapa final'!$O$37),"")</f>
        <v/>
      </c>
      <c r="N20" s="84" t="str">
        <f ca="1">IF(AND('Mapa final'!$Y$38="Alta",'Mapa final'!$AA$38="Leve"),CONCATENATE("R5C",'Mapa final'!$O$38),"")</f>
        <v/>
      </c>
      <c r="O20" s="85" t="str">
        <f>IF(AND('Mapa final'!$Y$39="Alta",'Mapa final'!$AA$39="Leve"),CONCATENATE("R5C",'Mapa final'!$O$39),"")</f>
        <v/>
      </c>
      <c r="P20" s="83" t="str">
        <f ca="1">IF(AND('Mapa final'!$Y$34="Alta",'Mapa final'!$AA$34="Menor"),CONCATENATE("R5C",'Mapa final'!$O$34),"")</f>
        <v/>
      </c>
      <c r="Q20" s="84" t="str">
        <f ca="1">IF(AND('Mapa final'!$Y$35="Alta",'Mapa final'!$AA$35="Menor"),CONCATENATE("R5C",'Mapa final'!$O$35),"")</f>
        <v/>
      </c>
      <c r="R20" s="84" t="str">
        <f ca="1">IF(AND('Mapa final'!$Y$36="Alta",'Mapa final'!$AA$36="Menor"),CONCATENATE("R5C",'Mapa final'!$O$36),"")</f>
        <v/>
      </c>
      <c r="S20" s="84" t="str">
        <f ca="1">IF(AND('Mapa final'!$Y$37="Alta",'Mapa final'!$AA$37="Menor"),CONCATENATE("R5C",'Mapa final'!$O$37),"")</f>
        <v/>
      </c>
      <c r="T20" s="84" t="str">
        <f ca="1">IF(AND('Mapa final'!$Y$38="Alta",'Mapa final'!$AA$38="Menor"),CONCATENATE("R5C",'Mapa final'!$O$38),"")</f>
        <v/>
      </c>
      <c r="U20" s="85" t="str">
        <f>IF(AND('Mapa final'!$Y$39="Alta",'Mapa final'!$AA$39="Menor"),CONCATENATE("R5C",'Mapa final'!$O$39),"")</f>
        <v/>
      </c>
      <c r="V20" s="67" t="str">
        <f ca="1">IF(AND('Mapa final'!$Y$34="Alta",'Mapa final'!$AA$34="Moderado"),CONCATENATE("R5C",'Mapa final'!$O$34),"")</f>
        <v/>
      </c>
      <c r="W20" s="68" t="str">
        <f ca="1">IF(AND('Mapa final'!$Y$35="Alta",'Mapa final'!$AA$35="Moderado"),CONCATENATE("R5C",'Mapa final'!$O$35),"")</f>
        <v/>
      </c>
      <c r="X20" s="73" t="str">
        <f ca="1">IF(AND('Mapa final'!$Y$36="Alta",'Mapa final'!$AA$36="Moderado"),CONCATENATE("R5C",'Mapa final'!$O$36),"")</f>
        <v/>
      </c>
      <c r="Y20" s="73" t="str">
        <f ca="1">IF(AND('Mapa final'!$Y$37="Alta",'Mapa final'!$AA$37="Moderado"),CONCATENATE("R5C",'Mapa final'!$O$37),"")</f>
        <v/>
      </c>
      <c r="Z20" s="73" t="str">
        <f ca="1">IF(AND('Mapa final'!$Y$38="Alta",'Mapa final'!$AA$38="Moderado"),CONCATENATE("R5C",'Mapa final'!$O$38),"")</f>
        <v/>
      </c>
      <c r="AA20" s="69" t="str">
        <f>IF(AND('Mapa final'!$Y$39="Alta",'Mapa final'!$AA$39="Moderado"),CONCATENATE("R5C",'Mapa final'!$O$39),"")</f>
        <v/>
      </c>
      <c r="AB20" s="67" t="str">
        <f ca="1">IF(AND('Mapa final'!$Y$34="Alta",'Mapa final'!$AA$34="Mayor"),CONCATENATE("R5C",'Mapa final'!$O$34),"")</f>
        <v/>
      </c>
      <c r="AC20" s="68" t="str">
        <f ca="1">IF(AND('Mapa final'!$Y$35="Alta",'Mapa final'!$AA$35="Mayor"),CONCATENATE("R5C",'Mapa final'!$O$35),"")</f>
        <v/>
      </c>
      <c r="AD20" s="73" t="str">
        <f ca="1">IF(AND('Mapa final'!$Y$36="Alta",'Mapa final'!$AA$36="Mayor"),CONCATENATE("R5C",'Mapa final'!$O$36),"")</f>
        <v/>
      </c>
      <c r="AE20" s="73" t="str">
        <f ca="1">IF(AND('Mapa final'!$Y$37="Alta",'Mapa final'!$AA$37="Mayor"),CONCATENATE("R5C",'Mapa final'!$O$37),"")</f>
        <v/>
      </c>
      <c r="AF20" s="73" t="str">
        <f ca="1">IF(AND('Mapa final'!$Y$38="Alta",'Mapa final'!$AA$38="Mayor"),CONCATENATE("R5C",'Mapa final'!$O$38),"")</f>
        <v/>
      </c>
      <c r="AG20" s="69" t="str">
        <f>IF(AND('Mapa final'!$Y$39="Alta",'Mapa final'!$AA$39="Mayor"),CONCATENATE("R5C",'Mapa final'!$O$39),"")</f>
        <v/>
      </c>
      <c r="AH20" s="70" t="str">
        <f ca="1">IF(AND('Mapa final'!$Y$34="Alta",'Mapa final'!$AA$34="Catastrófico"),CONCATENATE("R5C",'Mapa final'!$O$34),"")</f>
        <v/>
      </c>
      <c r="AI20" s="71" t="str">
        <f ca="1">IF(AND('Mapa final'!$Y$35="Alta",'Mapa final'!$AA$35="Catastrófico"),CONCATENATE("R5C",'Mapa final'!$O$35),"")</f>
        <v/>
      </c>
      <c r="AJ20" s="71" t="str">
        <f ca="1">IF(AND('Mapa final'!$Y$36="Alta",'Mapa final'!$AA$36="Catastrófico"),CONCATENATE("R5C",'Mapa final'!$O$36),"")</f>
        <v/>
      </c>
      <c r="AK20" s="71" t="str">
        <f ca="1">IF(AND('Mapa final'!$Y$37="Alta",'Mapa final'!$AA$37="Catastrófico"),CONCATENATE("R5C",'Mapa final'!$O$37),"")</f>
        <v/>
      </c>
      <c r="AL20" s="71" t="str">
        <f ca="1">IF(AND('Mapa final'!$Y$38="Alta",'Mapa final'!$AA$38="Catastrófico"),CONCATENATE("R5C",'Mapa final'!$O$38),"")</f>
        <v/>
      </c>
      <c r="AM20" s="72" t="str">
        <f>IF(AND('Mapa final'!$Y$39="Alta",'Mapa final'!$AA$39="Catastrófico"),CONCATENATE("R5C",'Mapa final'!$O$39),"")</f>
        <v/>
      </c>
      <c r="AN20" s="99"/>
      <c r="AO20" s="375"/>
      <c r="AP20" s="376"/>
      <c r="AQ20" s="376"/>
      <c r="AR20" s="376"/>
      <c r="AS20" s="376"/>
      <c r="AT20" s="377"/>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row>
    <row r="21" spans="1:76" ht="15" customHeight="1" x14ac:dyDescent="0.25">
      <c r="A21" s="99"/>
      <c r="B21" s="324"/>
      <c r="C21" s="324"/>
      <c r="D21" s="325"/>
      <c r="E21" s="365"/>
      <c r="F21" s="366"/>
      <c r="G21" s="366"/>
      <c r="H21" s="366"/>
      <c r="I21" s="382"/>
      <c r="J21" s="83" t="str">
        <f>IF(AND('Mapa final'!$Y$40="Alta",'Mapa final'!$AA$40="Leve"),CONCATENATE("R6C",'Mapa final'!$O$40),"")</f>
        <v/>
      </c>
      <c r="K21" s="84" t="str">
        <f>IF(AND('Mapa final'!$Y$41="Alta",'Mapa final'!$AA$41="Leve"),CONCATENATE("R6C",'Mapa final'!$O$41),"")</f>
        <v/>
      </c>
      <c r="L21" s="84" t="str">
        <f>IF(AND('Mapa final'!$Y$42="Alta",'Mapa final'!$AA$42="Leve"),CONCATENATE("R6C",'Mapa final'!$O$42),"")</f>
        <v/>
      </c>
      <c r="M21" s="84" t="str">
        <f>IF(AND('Mapa final'!$Y$43="Alta",'Mapa final'!$AA$43="Leve"),CONCATENATE("R6C",'Mapa final'!$O$43),"")</f>
        <v/>
      </c>
      <c r="N21" s="84" t="str">
        <f>IF(AND('Mapa final'!$Y$44="Alta",'Mapa final'!$AA$44="Leve"),CONCATENATE("R6C",'Mapa final'!$O$44),"")</f>
        <v/>
      </c>
      <c r="O21" s="85" t="str">
        <f>IF(AND('Mapa final'!$Y$45="Alta",'Mapa final'!$AA$45="Leve"),CONCATENATE("R6C",'Mapa final'!$O$45),"")</f>
        <v/>
      </c>
      <c r="P21" s="83" t="str">
        <f>IF(AND('Mapa final'!$Y$40="Alta",'Mapa final'!$AA$40="Menor"),CONCATENATE("R6C",'Mapa final'!$O$40),"")</f>
        <v/>
      </c>
      <c r="Q21" s="84" t="str">
        <f>IF(AND('Mapa final'!$Y$41="Alta",'Mapa final'!$AA$41="Menor"),CONCATENATE("R6C",'Mapa final'!$O$41),"")</f>
        <v/>
      </c>
      <c r="R21" s="84" t="str">
        <f>IF(AND('Mapa final'!$Y$42="Alta",'Mapa final'!$AA$42="Menor"),CONCATENATE("R6C",'Mapa final'!$O$42),"")</f>
        <v/>
      </c>
      <c r="S21" s="84" t="str">
        <f>IF(AND('Mapa final'!$Y$43="Alta",'Mapa final'!$AA$43="Menor"),CONCATENATE("R6C",'Mapa final'!$O$43),"")</f>
        <v/>
      </c>
      <c r="T21" s="84" t="str">
        <f>IF(AND('Mapa final'!$Y$44="Alta",'Mapa final'!$AA$44="Menor"),CONCATENATE("R6C",'Mapa final'!$O$44),"")</f>
        <v/>
      </c>
      <c r="U21" s="85" t="str">
        <f>IF(AND('Mapa final'!$Y$45="Alta",'Mapa final'!$AA$45="Menor"),CONCATENATE("R6C",'Mapa final'!$O$45),"")</f>
        <v/>
      </c>
      <c r="V21" s="67" t="str">
        <f>IF(AND('Mapa final'!$Y$40="Alta",'Mapa final'!$AA$40="Moderado"),CONCATENATE("R6C",'Mapa final'!$O$40),"")</f>
        <v/>
      </c>
      <c r="W21" s="68" t="str">
        <f>IF(AND('Mapa final'!$Y$41="Alta",'Mapa final'!$AA$41="Moderado"),CONCATENATE("R6C",'Mapa final'!$O$41),"")</f>
        <v/>
      </c>
      <c r="X21" s="73" t="str">
        <f>IF(AND('Mapa final'!$Y$42="Alta",'Mapa final'!$AA$42="Moderado"),CONCATENATE("R6C",'Mapa final'!$O$42),"")</f>
        <v/>
      </c>
      <c r="Y21" s="73" t="str">
        <f>IF(AND('Mapa final'!$Y$43="Alta",'Mapa final'!$AA$43="Moderado"),CONCATENATE("R6C",'Mapa final'!$O$43),"")</f>
        <v/>
      </c>
      <c r="Z21" s="73" t="str">
        <f>IF(AND('Mapa final'!$Y$44="Alta",'Mapa final'!$AA$44="Moderado"),CONCATENATE("R6C",'Mapa final'!$O$44),"")</f>
        <v/>
      </c>
      <c r="AA21" s="69" t="str">
        <f>IF(AND('Mapa final'!$Y$45="Alta",'Mapa final'!$AA$45="Moderado"),CONCATENATE("R6C",'Mapa final'!$O$45),"")</f>
        <v/>
      </c>
      <c r="AB21" s="67" t="str">
        <f>IF(AND('Mapa final'!$Y$40="Alta",'Mapa final'!$AA$40="Mayor"),CONCATENATE("R6C",'Mapa final'!$O$40),"")</f>
        <v/>
      </c>
      <c r="AC21" s="68" t="str">
        <f>IF(AND('Mapa final'!$Y$41="Alta",'Mapa final'!$AA$41="Mayor"),CONCATENATE("R6C",'Mapa final'!$O$41),"")</f>
        <v/>
      </c>
      <c r="AD21" s="73" t="str">
        <f>IF(AND('Mapa final'!$Y$42="Alta",'Mapa final'!$AA$42="Mayor"),CONCATENATE("R6C",'Mapa final'!$O$42),"")</f>
        <v/>
      </c>
      <c r="AE21" s="73" t="str">
        <f>IF(AND('Mapa final'!$Y$43="Alta",'Mapa final'!$AA$43="Mayor"),CONCATENATE("R6C",'Mapa final'!$O$43),"")</f>
        <v/>
      </c>
      <c r="AF21" s="73" t="str">
        <f>IF(AND('Mapa final'!$Y$44="Alta",'Mapa final'!$AA$44="Mayor"),CONCATENATE("R6C",'Mapa final'!$O$44),"")</f>
        <v/>
      </c>
      <c r="AG21" s="69" t="str">
        <f>IF(AND('Mapa final'!$Y$45="Alta",'Mapa final'!$AA$45="Mayor"),CONCATENATE("R6C",'Mapa final'!$O$45),"")</f>
        <v/>
      </c>
      <c r="AH21" s="70" t="str">
        <f>IF(AND('Mapa final'!$Y$40="Alta",'Mapa final'!$AA$40="Catastrófico"),CONCATENATE("R6C",'Mapa final'!$O$40),"")</f>
        <v/>
      </c>
      <c r="AI21" s="71" t="str">
        <f>IF(AND('Mapa final'!$Y$41="Alta",'Mapa final'!$AA$41="Catastrófico"),CONCATENATE("R6C",'Mapa final'!$O$41),"")</f>
        <v/>
      </c>
      <c r="AJ21" s="71" t="str">
        <f>IF(AND('Mapa final'!$Y$42="Alta",'Mapa final'!$AA$42="Catastrófico"),CONCATENATE("R6C",'Mapa final'!$O$42),"")</f>
        <v/>
      </c>
      <c r="AK21" s="71" t="str">
        <f>IF(AND('Mapa final'!$Y$43="Alta",'Mapa final'!$AA$43="Catastrófico"),CONCATENATE("R6C",'Mapa final'!$O$43),"")</f>
        <v/>
      </c>
      <c r="AL21" s="71" t="str">
        <f>IF(AND('Mapa final'!$Y$44="Alta",'Mapa final'!$AA$44="Catastrófico"),CONCATENATE("R6C",'Mapa final'!$O$44),"")</f>
        <v/>
      </c>
      <c r="AM21" s="72" t="str">
        <f>IF(AND('Mapa final'!$Y$45="Alta",'Mapa final'!$AA$45="Catastrófico"),CONCATENATE("R6C",'Mapa final'!$O$45),"")</f>
        <v/>
      </c>
      <c r="AN21" s="99"/>
      <c r="AO21" s="375"/>
      <c r="AP21" s="376"/>
      <c r="AQ21" s="376"/>
      <c r="AR21" s="376"/>
      <c r="AS21" s="376"/>
      <c r="AT21" s="377"/>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row>
    <row r="22" spans="1:76" ht="15" customHeight="1" x14ac:dyDescent="0.25">
      <c r="A22" s="99"/>
      <c r="B22" s="324"/>
      <c r="C22" s="324"/>
      <c r="D22" s="325"/>
      <c r="E22" s="365"/>
      <c r="F22" s="366"/>
      <c r="G22" s="366"/>
      <c r="H22" s="366"/>
      <c r="I22" s="382"/>
      <c r="J22" s="83" t="str">
        <f>IF(AND('Mapa final'!$Y$46="Alta",'Mapa final'!$AA$46="Leve"),CONCATENATE("R7C",'Mapa final'!$O$46),"")</f>
        <v/>
      </c>
      <c r="K22" s="84" t="str">
        <f>IF(AND('Mapa final'!$Y$47="Alta",'Mapa final'!$AA$47="Leve"),CONCATENATE("R7C",'Mapa final'!$O$47),"")</f>
        <v/>
      </c>
      <c r="L22" s="84" t="str">
        <f>IF(AND('Mapa final'!$Y$48="Alta",'Mapa final'!$AA$48="Leve"),CONCATENATE("R7C",'Mapa final'!$O$48),"")</f>
        <v/>
      </c>
      <c r="M22" s="84" t="str">
        <f>IF(AND('Mapa final'!$Y$49="Alta",'Mapa final'!$AA$49="Leve"),CONCATENATE("R7C",'Mapa final'!$O$49),"")</f>
        <v/>
      </c>
      <c r="N22" s="84" t="str">
        <f>IF(AND('Mapa final'!$Y$50="Alta",'Mapa final'!$AA$50="Leve"),CONCATENATE("R7C",'Mapa final'!$O$50),"")</f>
        <v/>
      </c>
      <c r="O22" s="85" t="str">
        <f>IF(AND('Mapa final'!$Y$51="Alta",'Mapa final'!$AA$51="Leve"),CONCATENATE("R7C",'Mapa final'!$O$51),"")</f>
        <v/>
      </c>
      <c r="P22" s="83" t="str">
        <f>IF(AND('Mapa final'!$Y$46="Alta",'Mapa final'!$AA$46="Menor"),CONCATENATE("R7C",'Mapa final'!$O$46),"")</f>
        <v/>
      </c>
      <c r="Q22" s="84" t="str">
        <f>IF(AND('Mapa final'!$Y$47="Alta",'Mapa final'!$AA$47="Menor"),CONCATENATE("R7C",'Mapa final'!$O$47),"")</f>
        <v/>
      </c>
      <c r="R22" s="84" t="str">
        <f>IF(AND('Mapa final'!$Y$48="Alta",'Mapa final'!$AA$48="Menor"),CONCATENATE("R7C",'Mapa final'!$O$48),"")</f>
        <v/>
      </c>
      <c r="S22" s="84" t="str">
        <f>IF(AND('Mapa final'!$Y$49="Alta",'Mapa final'!$AA$49="Menor"),CONCATENATE("R7C",'Mapa final'!$O$49),"")</f>
        <v/>
      </c>
      <c r="T22" s="84" t="str">
        <f>IF(AND('Mapa final'!$Y$50="Alta",'Mapa final'!$AA$50="Menor"),CONCATENATE("R7C",'Mapa final'!$O$50),"")</f>
        <v/>
      </c>
      <c r="U22" s="85" t="str">
        <f>IF(AND('Mapa final'!$Y$51="Alta",'Mapa final'!$AA$51="Menor"),CONCATENATE("R7C",'Mapa final'!$O$51),"")</f>
        <v/>
      </c>
      <c r="V22" s="67" t="str">
        <f>IF(AND('Mapa final'!$Y$46="Alta",'Mapa final'!$AA$46="Moderado"),CONCATENATE("R7C",'Mapa final'!$O$46),"")</f>
        <v/>
      </c>
      <c r="W22" s="68" t="str">
        <f>IF(AND('Mapa final'!$Y$47="Alta",'Mapa final'!$AA$47="Moderado"),CONCATENATE("R7C",'Mapa final'!$O$47),"")</f>
        <v/>
      </c>
      <c r="X22" s="73" t="str">
        <f>IF(AND('Mapa final'!$Y$48="Alta",'Mapa final'!$AA$48="Moderado"),CONCATENATE("R7C",'Mapa final'!$O$48),"")</f>
        <v/>
      </c>
      <c r="Y22" s="73" t="str">
        <f>IF(AND('Mapa final'!$Y$49="Alta",'Mapa final'!$AA$49="Moderado"),CONCATENATE("R7C",'Mapa final'!$O$49),"")</f>
        <v/>
      </c>
      <c r="Z22" s="73" t="str">
        <f>IF(AND('Mapa final'!$Y$50="Alta",'Mapa final'!$AA$50="Moderado"),CONCATENATE("R7C",'Mapa final'!$O$50),"")</f>
        <v/>
      </c>
      <c r="AA22" s="69" t="str">
        <f>IF(AND('Mapa final'!$Y$51="Alta",'Mapa final'!$AA$51="Moderado"),CONCATENATE("R7C",'Mapa final'!$O$51),"")</f>
        <v/>
      </c>
      <c r="AB22" s="67" t="str">
        <f>IF(AND('Mapa final'!$Y$46="Alta",'Mapa final'!$AA$46="Mayor"),CONCATENATE("R7C",'Mapa final'!$O$46),"")</f>
        <v/>
      </c>
      <c r="AC22" s="68" t="str">
        <f>IF(AND('Mapa final'!$Y$47="Alta",'Mapa final'!$AA$47="Mayor"),CONCATENATE("R7C",'Mapa final'!$O$47),"")</f>
        <v/>
      </c>
      <c r="AD22" s="73" t="str">
        <f>IF(AND('Mapa final'!$Y$48="Alta",'Mapa final'!$AA$48="Mayor"),CONCATENATE("R7C",'Mapa final'!$O$48),"")</f>
        <v/>
      </c>
      <c r="AE22" s="73" t="str">
        <f>IF(AND('Mapa final'!$Y$49="Alta",'Mapa final'!$AA$49="Mayor"),CONCATENATE("R7C",'Mapa final'!$O$49),"")</f>
        <v/>
      </c>
      <c r="AF22" s="73" t="str">
        <f>IF(AND('Mapa final'!$Y$50="Alta",'Mapa final'!$AA$50="Mayor"),CONCATENATE("R7C",'Mapa final'!$O$50),"")</f>
        <v/>
      </c>
      <c r="AG22" s="69" t="str">
        <f>IF(AND('Mapa final'!$Y$51="Alta",'Mapa final'!$AA$51="Mayor"),CONCATENATE("R7C",'Mapa final'!$O$51),"")</f>
        <v/>
      </c>
      <c r="AH22" s="70" t="str">
        <f>IF(AND('Mapa final'!$Y$46="Alta",'Mapa final'!$AA$46="Catastrófico"),CONCATENATE("R7C",'Mapa final'!$O$46),"")</f>
        <v/>
      </c>
      <c r="AI22" s="71" t="str">
        <f>IF(AND('Mapa final'!$Y$47="Alta",'Mapa final'!$AA$47="Catastrófico"),CONCATENATE("R7C",'Mapa final'!$O$47),"")</f>
        <v/>
      </c>
      <c r="AJ22" s="71" t="str">
        <f>IF(AND('Mapa final'!$Y$48="Alta",'Mapa final'!$AA$48="Catastrófico"),CONCATENATE("R7C",'Mapa final'!$O$48),"")</f>
        <v/>
      </c>
      <c r="AK22" s="71" t="str">
        <f>IF(AND('Mapa final'!$Y$49="Alta",'Mapa final'!$AA$49="Catastrófico"),CONCATENATE("R7C",'Mapa final'!$O$49),"")</f>
        <v/>
      </c>
      <c r="AL22" s="71" t="str">
        <f>IF(AND('Mapa final'!$Y$50="Alta",'Mapa final'!$AA$50="Catastrófico"),CONCATENATE("R7C",'Mapa final'!$O$50),"")</f>
        <v/>
      </c>
      <c r="AM22" s="72" t="str">
        <f>IF(AND('Mapa final'!$Y$51="Alta",'Mapa final'!$AA$51="Catastrófico"),CONCATENATE("R7C",'Mapa final'!$O$51),"")</f>
        <v/>
      </c>
      <c r="AN22" s="99"/>
      <c r="AO22" s="375"/>
      <c r="AP22" s="376"/>
      <c r="AQ22" s="376"/>
      <c r="AR22" s="376"/>
      <c r="AS22" s="376"/>
      <c r="AT22" s="377"/>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row>
    <row r="23" spans="1:76" ht="15" customHeight="1" x14ac:dyDescent="0.25">
      <c r="A23" s="99"/>
      <c r="B23" s="324"/>
      <c r="C23" s="324"/>
      <c r="D23" s="325"/>
      <c r="E23" s="365"/>
      <c r="F23" s="366"/>
      <c r="G23" s="366"/>
      <c r="H23" s="366"/>
      <c r="I23" s="382"/>
      <c r="J23" s="83" t="str">
        <f>IF(AND('Mapa final'!$Y$52="Alta",'Mapa final'!$AA$52="Leve"),CONCATENATE("R8C",'Mapa final'!$O$52),"")</f>
        <v/>
      </c>
      <c r="K23" s="84" t="str">
        <f>IF(AND('Mapa final'!$Y$53="Alta",'Mapa final'!$AA$53="Leve"),CONCATENATE("R8C",'Mapa final'!$O$53),"")</f>
        <v/>
      </c>
      <c r="L23" s="84" t="str">
        <f>IF(AND('Mapa final'!$Y$54="Alta",'Mapa final'!$AA$54="Leve"),CONCATENATE("R8C",'Mapa final'!$O$54),"")</f>
        <v/>
      </c>
      <c r="M23" s="84" t="str">
        <f>IF(AND('Mapa final'!$Y$55="Alta",'Mapa final'!$AA$55="Leve"),CONCATENATE("R8C",'Mapa final'!$O$55),"")</f>
        <v/>
      </c>
      <c r="N23" s="84" t="str">
        <f>IF(AND('Mapa final'!$Y$56="Alta",'Mapa final'!$AA$56="Leve"),CONCATENATE("R8C",'Mapa final'!$O$56),"")</f>
        <v/>
      </c>
      <c r="O23" s="85" t="str">
        <f>IF(AND('Mapa final'!$Y$57="Alta",'Mapa final'!$AA$57="Leve"),CONCATENATE("R8C",'Mapa final'!$O$57),"")</f>
        <v/>
      </c>
      <c r="P23" s="83" t="str">
        <f>IF(AND('Mapa final'!$Y$52="Alta",'Mapa final'!$AA$52="Menor"),CONCATENATE("R8C",'Mapa final'!$O$52),"")</f>
        <v/>
      </c>
      <c r="Q23" s="84" t="str">
        <f>IF(AND('Mapa final'!$Y$53="Alta",'Mapa final'!$AA$53="Menor"),CONCATENATE("R8C",'Mapa final'!$O$53),"")</f>
        <v/>
      </c>
      <c r="R23" s="84" t="str">
        <f>IF(AND('Mapa final'!$Y$54="Alta",'Mapa final'!$AA$54="Menor"),CONCATENATE("R8C",'Mapa final'!$O$54),"")</f>
        <v/>
      </c>
      <c r="S23" s="84" t="str">
        <f>IF(AND('Mapa final'!$Y$55="Alta",'Mapa final'!$AA$55="Menor"),CONCATENATE("R8C",'Mapa final'!$O$55),"")</f>
        <v/>
      </c>
      <c r="T23" s="84" t="str">
        <f>IF(AND('Mapa final'!$Y$56="Alta",'Mapa final'!$AA$56="Menor"),CONCATENATE("R8C",'Mapa final'!$O$56),"")</f>
        <v/>
      </c>
      <c r="U23" s="85" t="str">
        <f>IF(AND('Mapa final'!$Y$57="Alta",'Mapa final'!$AA$57="Menor"),CONCATENATE("R8C",'Mapa final'!$O$57),"")</f>
        <v/>
      </c>
      <c r="V23" s="67" t="str">
        <f>IF(AND('Mapa final'!$Y$52="Alta",'Mapa final'!$AA$52="Moderado"),CONCATENATE("R8C",'Mapa final'!$O$52),"")</f>
        <v/>
      </c>
      <c r="W23" s="68" t="str">
        <f>IF(AND('Mapa final'!$Y$53="Alta",'Mapa final'!$AA$53="Moderado"),CONCATENATE("R8C",'Mapa final'!$O$53),"")</f>
        <v/>
      </c>
      <c r="X23" s="73" t="str">
        <f>IF(AND('Mapa final'!$Y$54="Alta",'Mapa final'!$AA$54="Moderado"),CONCATENATE("R8C",'Mapa final'!$O$54),"")</f>
        <v/>
      </c>
      <c r="Y23" s="73" t="str">
        <f>IF(AND('Mapa final'!$Y$55="Alta",'Mapa final'!$AA$55="Moderado"),CONCATENATE("R8C",'Mapa final'!$O$55),"")</f>
        <v/>
      </c>
      <c r="Z23" s="73" t="str">
        <f>IF(AND('Mapa final'!$Y$56="Alta",'Mapa final'!$AA$56="Moderado"),CONCATENATE("R8C",'Mapa final'!$O$56),"")</f>
        <v/>
      </c>
      <c r="AA23" s="69" t="str">
        <f>IF(AND('Mapa final'!$Y$57="Alta",'Mapa final'!$AA$57="Moderado"),CONCATENATE("R8C",'Mapa final'!$O$57),"")</f>
        <v/>
      </c>
      <c r="AB23" s="67" t="str">
        <f>IF(AND('Mapa final'!$Y$52="Alta",'Mapa final'!$AA$52="Mayor"),CONCATENATE("R8C",'Mapa final'!$O$52),"")</f>
        <v/>
      </c>
      <c r="AC23" s="68" t="str">
        <f>IF(AND('Mapa final'!$Y$53="Alta",'Mapa final'!$AA$53="Mayor"),CONCATENATE("R8C",'Mapa final'!$O$53),"")</f>
        <v/>
      </c>
      <c r="AD23" s="73" t="str">
        <f>IF(AND('Mapa final'!$Y$54="Alta",'Mapa final'!$AA$54="Mayor"),CONCATENATE("R8C",'Mapa final'!$O$54),"")</f>
        <v/>
      </c>
      <c r="AE23" s="73" t="str">
        <f>IF(AND('Mapa final'!$Y$55="Alta",'Mapa final'!$AA$55="Mayor"),CONCATENATE("R8C",'Mapa final'!$O$55),"")</f>
        <v/>
      </c>
      <c r="AF23" s="73" t="str">
        <f>IF(AND('Mapa final'!$Y$56="Alta",'Mapa final'!$AA$56="Mayor"),CONCATENATE("R8C",'Mapa final'!$O$56),"")</f>
        <v/>
      </c>
      <c r="AG23" s="69" t="str">
        <f>IF(AND('Mapa final'!$Y$57="Alta",'Mapa final'!$AA$57="Mayor"),CONCATENATE("R8C",'Mapa final'!$O$57),"")</f>
        <v/>
      </c>
      <c r="AH23" s="70" t="str">
        <f>IF(AND('Mapa final'!$Y$52="Alta",'Mapa final'!$AA$52="Catastrófico"),CONCATENATE("R8C",'Mapa final'!$O$52),"")</f>
        <v/>
      </c>
      <c r="AI23" s="71" t="str">
        <f>IF(AND('Mapa final'!$Y$53="Alta",'Mapa final'!$AA$53="Catastrófico"),CONCATENATE("R8C",'Mapa final'!$O$53),"")</f>
        <v/>
      </c>
      <c r="AJ23" s="71" t="str">
        <f>IF(AND('Mapa final'!$Y$54="Alta",'Mapa final'!$AA$54="Catastrófico"),CONCATENATE("R8C",'Mapa final'!$O$54),"")</f>
        <v/>
      </c>
      <c r="AK23" s="71" t="str">
        <f>IF(AND('Mapa final'!$Y$55="Alta",'Mapa final'!$AA$55="Catastrófico"),CONCATENATE("R8C",'Mapa final'!$O$55),"")</f>
        <v/>
      </c>
      <c r="AL23" s="71" t="str">
        <f>IF(AND('Mapa final'!$Y$56="Alta",'Mapa final'!$AA$56="Catastrófico"),CONCATENATE("R8C",'Mapa final'!$O$56),"")</f>
        <v/>
      </c>
      <c r="AM23" s="72" t="str">
        <f>IF(AND('Mapa final'!$Y$57="Alta",'Mapa final'!$AA$57="Catastrófico"),CONCATENATE("R8C",'Mapa final'!$O$57),"")</f>
        <v/>
      </c>
      <c r="AN23" s="99"/>
      <c r="AO23" s="375"/>
      <c r="AP23" s="376"/>
      <c r="AQ23" s="376"/>
      <c r="AR23" s="376"/>
      <c r="AS23" s="376"/>
      <c r="AT23" s="377"/>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row>
    <row r="24" spans="1:76" ht="15" customHeight="1" x14ac:dyDescent="0.25">
      <c r="A24" s="99"/>
      <c r="B24" s="324"/>
      <c r="C24" s="324"/>
      <c r="D24" s="325"/>
      <c r="E24" s="365"/>
      <c r="F24" s="366"/>
      <c r="G24" s="366"/>
      <c r="H24" s="366"/>
      <c r="I24" s="382"/>
      <c r="J24" s="83" t="str">
        <f>IF(AND('Mapa final'!$Y$58="Alta",'Mapa final'!$AA$58="Leve"),CONCATENATE("R9C",'Mapa final'!$O$58),"")</f>
        <v/>
      </c>
      <c r="K24" s="84" t="str">
        <f>IF(AND('Mapa final'!$Y$59="Alta",'Mapa final'!$AA$59="Leve"),CONCATENATE("R9C",'Mapa final'!$O$59),"")</f>
        <v/>
      </c>
      <c r="L24" s="84" t="str">
        <f>IF(AND('Mapa final'!$Y$60="Alta",'Mapa final'!$AA$60="Leve"),CONCATENATE("R9C",'Mapa final'!$O$60),"")</f>
        <v/>
      </c>
      <c r="M24" s="84" t="str">
        <f>IF(AND('Mapa final'!$Y$61="Alta",'Mapa final'!$AA$61="Leve"),CONCATENATE("R9C",'Mapa final'!$O$61),"")</f>
        <v/>
      </c>
      <c r="N24" s="84" t="str">
        <f>IF(AND('Mapa final'!$Y$62="Alta",'Mapa final'!$AA$62="Leve"),CONCATENATE("R9C",'Mapa final'!$O$62),"")</f>
        <v/>
      </c>
      <c r="O24" s="85" t="str">
        <f>IF(AND('Mapa final'!$Y$63="Alta",'Mapa final'!$AA$63="Leve"),CONCATENATE("R9C",'Mapa final'!$O$63),"")</f>
        <v/>
      </c>
      <c r="P24" s="83" t="str">
        <f>IF(AND('Mapa final'!$Y$58="Alta",'Mapa final'!$AA$58="Menor"),CONCATENATE("R9C",'Mapa final'!$O$58),"")</f>
        <v/>
      </c>
      <c r="Q24" s="84" t="str">
        <f>IF(AND('Mapa final'!$Y$59="Alta",'Mapa final'!$AA$59="Menor"),CONCATENATE("R9C",'Mapa final'!$O$59),"")</f>
        <v/>
      </c>
      <c r="R24" s="84" t="str">
        <f>IF(AND('Mapa final'!$Y$60="Alta",'Mapa final'!$AA$60="Menor"),CONCATENATE("R9C",'Mapa final'!$O$60),"")</f>
        <v/>
      </c>
      <c r="S24" s="84" t="str">
        <f>IF(AND('Mapa final'!$Y$61="Alta",'Mapa final'!$AA$61="Menor"),CONCATENATE("R9C",'Mapa final'!$O$61),"")</f>
        <v/>
      </c>
      <c r="T24" s="84" t="str">
        <f>IF(AND('Mapa final'!$Y$62="Alta",'Mapa final'!$AA$62="Menor"),CONCATENATE("R9C",'Mapa final'!$O$62),"")</f>
        <v/>
      </c>
      <c r="U24" s="85" t="str">
        <f>IF(AND('Mapa final'!$Y$63="Alta",'Mapa final'!$AA$63="Menor"),CONCATENATE("R9C",'Mapa final'!$O$63),"")</f>
        <v/>
      </c>
      <c r="V24" s="67" t="str">
        <f>IF(AND('Mapa final'!$Y$58="Alta",'Mapa final'!$AA$58="Moderado"),CONCATENATE("R9C",'Mapa final'!$O$58),"")</f>
        <v/>
      </c>
      <c r="W24" s="68" t="str">
        <f>IF(AND('Mapa final'!$Y$59="Alta",'Mapa final'!$AA$59="Moderado"),CONCATENATE("R9C",'Mapa final'!$O$59),"")</f>
        <v/>
      </c>
      <c r="X24" s="73" t="str">
        <f>IF(AND('Mapa final'!$Y$60="Alta",'Mapa final'!$AA$60="Moderado"),CONCATENATE("R9C",'Mapa final'!$O$60),"")</f>
        <v/>
      </c>
      <c r="Y24" s="73" t="str">
        <f>IF(AND('Mapa final'!$Y$61="Alta",'Mapa final'!$AA$61="Moderado"),CONCATENATE("R9C",'Mapa final'!$O$61),"")</f>
        <v/>
      </c>
      <c r="Z24" s="73" t="str">
        <f>IF(AND('Mapa final'!$Y$62="Alta",'Mapa final'!$AA$62="Moderado"),CONCATENATE("R9C",'Mapa final'!$O$62),"")</f>
        <v/>
      </c>
      <c r="AA24" s="69" t="str">
        <f>IF(AND('Mapa final'!$Y$63="Alta",'Mapa final'!$AA$63="Moderado"),CONCATENATE("R9C",'Mapa final'!$O$63),"")</f>
        <v/>
      </c>
      <c r="AB24" s="67" t="str">
        <f>IF(AND('Mapa final'!$Y$58="Alta",'Mapa final'!$AA$58="Mayor"),CONCATENATE("R9C",'Mapa final'!$O$58),"")</f>
        <v/>
      </c>
      <c r="AC24" s="68" t="str">
        <f>IF(AND('Mapa final'!$Y$59="Alta",'Mapa final'!$AA$59="Mayor"),CONCATENATE("R9C",'Mapa final'!$O$59),"")</f>
        <v/>
      </c>
      <c r="AD24" s="73" t="str">
        <f>IF(AND('Mapa final'!$Y$60="Alta",'Mapa final'!$AA$60="Mayor"),CONCATENATE("R9C",'Mapa final'!$O$60),"")</f>
        <v/>
      </c>
      <c r="AE24" s="73" t="str">
        <f>IF(AND('Mapa final'!$Y$61="Alta",'Mapa final'!$AA$61="Mayor"),CONCATENATE("R9C",'Mapa final'!$O$61),"")</f>
        <v/>
      </c>
      <c r="AF24" s="73" t="str">
        <f>IF(AND('Mapa final'!$Y$62="Alta",'Mapa final'!$AA$62="Mayor"),CONCATENATE("R9C",'Mapa final'!$O$62),"")</f>
        <v/>
      </c>
      <c r="AG24" s="69" t="str">
        <f>IF(AND('Mapa final'!$Y$63="Alta",'Mapa final'!$AA$63="Mayor"),CONCATENATE("R9C",'Mapa final'!$O$63),"")</f>
        <v/>
      </c>
      <c r="AH24" s="70" t="str">
        <f>IF(AND('Mapa final'!$Y$58="Alta",'Mapa final'!$AA$58="Catastrófico"),CONCATENATE("R9C",'Mapa final'!$O$58),"")</f>
        <v/>
      </c>
      <c r="AI24" s="71" t="str">
        <f>IF(AND('Mapa final'!$Y$59="Alta",'Mapa final'!$AA$59="Catastrófico"),CONCATENATE("R9C",'Mapa final'!$O$59),"")</f>
        <v/>
      </c>
      <c r="AJ24" s="71" t="str">
        <f>IF(AND('Mapa final'!$Y$60="Alta",'Mapa final'!$AA$60="Catastrófico"),CONCATENATE("R9C",'Mapa final'!$O$60),"")</f>
        <v/>
      </c>
      <c r="AK24" s="71" t="str">
        <f>IF(AND('Mapa final'!$Y$61="Alta",'Mapa final'!$AA$61="Catastrófico"),CONCATENATE("R9C",'Mapa final'!$O$61),"")</f>
        <v/>
      </c>
      <c r="AL24" s="71" t="str">
        <f>IF(AND('Mapa final'!$Y$62="Alta",'Mapa final'!$AA$62="Catastrófico"),CONCATENATE("R9C",'Mapa final'!$O$62),"")</f>
        <v/>
      </c>
      <c r="AM24" s="72" t="str">
        <f>IF(AND('Mapa final'!$Y$63="Alta",'Mapa final'!$AA$63="Catastrófico"),CONCATENATE("R9C",'Mapa final'!$O$63),"")</f>
        <v/>
      </c>
      <c r="AN24" s="99"/>
      <c r="AO24" s="375"/>
      <c r="AP24" s="376"/>
      <c r="AQ24" s="376"/>
      <c r="AR24" s="376"/>
      <c r="AS24" s="376"/>
      <c r="AT24" s="377"/>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row>
    <row r="25" spans="1:76" ht="15.75" customHeight="1" thickBot="1" x14ac:dyDescent="0.3">
      <c r="A25" s="99"/>
      <c r="B25" s="324"/>
      <c r="C25" s="324"/>
      <c r="D25" s="325"/>
      <c r="E25" s="368"/>
      <c r="F25" s="369"/>
      <c r="G25" s="369"/>
      <c r="H25" s="369"/>
      <c r="I25" s="369"/>
      <c r="J25" s="86" t="str">
        <f>IF(AND('Mapa final'!$Y$64="Alta",'Mapa final'!$AA$64="Leve"),CONCATENATE("R10C",'Mapa final'!$O$64),"")</f>
        <v/>
      </c>
      <c r="K25" s="87" t="str">
        <f>IF(AND('Mapa final'!$Y$65="Alta",'Mapa final'!$AA$65="Leve"),CONCATENATE("R10C",'Mapa final'!$O$65),"")</f>
        <v/>
      </c>
      <c r="L25" s="87" t="str">
        <f>IF(AND('Mapa final'!$Y$66="Alta",'Mapa final'!$AA$66="Leve"),CONCATENATE("R10C",'Mapa final'!$O$66),"")</f>
        <v/>
      </c>
      <c r="M25" s="87" t="str">
        <f>IF(AND('Mapa final'!$Y$67="Alta",'Mapa final'!$AA$67="Leve"),CONCATENATE("R10C",'Mapa final'!$O$67),"")</f>
        <v/>
      </c>
      <c r="N25" s="87" t="str">
        <f>IF(AND('Mapa final'!$Y$68="Alta",'Mapa final'!$AA$68="Leve"),CONCATENATE("R10C",'Mapa final'!$O$68),"")</f>
        <v/>
      </c>
      <c r="O25" s="88" t="str">
        <f>IF(AND('Mapa final'!$Y$69="Alta",'Mapa final'!$AA$69="Leve"),CONCATENATE("R10C",'Mapa final'!$O$69),"")</f>
        <v/>
      </c>
      <c r="P25" s="86" t="str">
        <f>IF(AND('Mapa final'!$Y$64="Alta",'Mapa final'!$AA$64="Menor"),CONCATENATE("R10C",'Mapa final'!$O$64),"")</f>
        <v/>
      </c>
      <c r="Q25" s="87" t="str">
        <f>IF(AND('Mapa final'!$Y$65="Alta",'Mapa final'!$AA$65="Menor"),CONCATENATE("R10C",'Mapa final'!$O$65),"")</f>
        <v/>
      </c>
      <c r="R25" s="87" t="str">
        <f>IF(AND('Mapa final'!$Y$66="Alta",'Mapa final'!$AA$66="Menor"),CONCATENATE("R10C",'Mapa final'!$O$66),"")</f>
        <v/>
      </c>
      <c r="S25" s="87" t="str">
        <f>IF(AND('Mapa final'!$Y$67="Alta",'Mapa final'!$AA$67="Menor"),CONCATENATE("R10C",'Mapa final'!$O$67),"")</f>
        <v/>
      </c>
      <c r="T25" s="87" t="str">
        <f>IF(AND('Mapa final'!$Y$68="Alta",'Mapa final'!$AA$68="Menor"),CONCATENATE("R10C",'Mapa final'!$O$68),"")</f>
        <v/>
      </c>
      <c r="U25" s="88" t="str">
        <f>IF(AND('Mapa final'!$Y$69="Alta",'Mapa final'!$AA$69="Menor"),CONCATENATE("R10C",'Mapa final'!$O$69),"")</f>
        <v/>
      </c>
      <c r="V25" s="74" t="str">
        <f>IF(AND('Mapa final'!$Y$64="Alta",'Mapa final'!$AA$64="Moderado"),CONCATENATE("R10C",'Mapa final'!$O$64),"")</f>
        <v/>
      </c>
      <c r="W25" s="75" t="str">
        <f>IF(AND('Mapa final'!$Y$65="Alta",'Mapa final'!$AA$65="Moderado"),CONCATENATE("R10C",'Mapa final'!$O$65),"")</f>
        <v/>
      </c>
      <c r="X25" s="75" t="str">
        <f>IF(AND('Mapa final'!$Y$66="Alta",'Mapa final'!$AA$66="Moderado"),CONCATENATE("R10C",'Mapa final'!$O$66),"")</f>
        <v/>
      </c>
      <c r="Y25" s="75" t="str">
        <f>IF(AND('Mapa final'!$Y$67="Alta",'Mapa final'!$AA$67="Moderado"),CONCATENATE("R10C",'Mapa final'!$O$67),"")</f>
        <v/>
      </c>
      <c r="Z25" s="75" t="str">
        <f>IF(AND('Mapa final'!$Y$68="Alta",'Mapa final'!$AA$68="Moderado"),CONCATENATE("R10C",'Mapa final'!$O$68),"")</f>
        <v/>
      </c>
      <c r="AA25" s="76" t="str">
        <f>IF(AND('Mapa final'!$Y$69="Alta",'Mapa final'!$AA$69="Moderado"),CONCATENATE("R10C",'Mapa final'!$O$69),"")</f>
        <v/>
      </c>
      <c r="AB25" s="74" t="str">
        <f>IF(AND('Mapa final'!$Y$64="Alta",'Mapa final'!$AA$64="Mayor"),CONCATENATE("R10C",'Mapa final'!$O$64),"")</f>
        <v/>
      </c>
      <c r="AC25" s="75" t="str">
        <f>IF(AND('Mapa final'!$Y$65="Alta",'Mapa final'!$AA$65="Mayor"),CONCATENATE("R10C",'Mapa final'!$O$65),"")</f>
        <v/>
      </c>
      <c r="AD25" s="75" t="str">
        <f>IF(AND('Mapa final'!$Y$66="Alta",'Mapa final'!$AA$66="Mayor"),CONCATENATE("R10C",'Mapa final'!$O$66),"")</f>
        <v/>
      </c>
      <c r="AE25" s="75" t="str">
        <f>IF(AND('Mapa final'!$Y$67="Alta",'Mapa final'!$AA$67="Mayor"),CONCATENATE("R10C",'Mapa final'!$O$67),"")</f>
        <v/>
      </c>
      <c r="AF25" s="75" t="str">
        <f>IF(AND('Mapa final'!$Y$68="Alta",'Mapa final'!$AA$68="Mayor"),CONCATENATE("R10C",'Mapa final'!$O$68),"")</f>
        <v/>
      </c>
      <c r="AG25" s="76" t="str">
        <f>IF(AND('Mapa final'!$Y$69="Alta",'Mapa final'!$AA$69="Mayor"),CONCATENATE("R10C",'Mapa final'!$O$69),"")</f>
        <v/>
      </c>
      <c r="AH25" s="77" t="str">
        <f>IF(AND('Mapa final'!$Y$64="Alta",'Mapa final'!$AA$64="Catastrófico"),CONCATENATE("R10C",'Mapa final'!$O$64),"")</f>
        <v/>
      </c>
      <c r="AI25" s="78" t="str">
        <f>IF(AND('Mapa final'!$Y$65="Alta",'Mapa final'!$AA$65="Catastrófico"),CONCATENATE("R10C",'Mapa final'!$O$65),"")</f>
        <v/>
      </c>
      <c r="AJ25" s="78" t="str">
        <f>IF(AND('Mapa final'!$Y$66="Alta",'Mapa final'!$AA$66="Catastrófico"),CONCATENATE("R10C",'Mapa final'!$O$66),"")</f>
        <v/>
      </c>
      <c r="AK25" s="78" t="str">
        <f>IF(AND('Mapa final'!$Y$67="Alta",'Mapa final'!$AA$67="Catastrófico"),CONCATENATE("R10C",'Mapa final'!$O$67),"")</f>
        <v/>
      </c>
      <c r="AL25" s="78" t="str">
        <f>IF(AND('Mapa final'!$Y$68="Alta",'Mapa final'!$AA$68="Catastrófico"),CONCATENATE("R10C",'Mapa final'!$O$68),"")</f>
        <v/>
      </c>
      <c r="AM25" s="79" t="str">
        <f>IF(AND('Mapa final'!$Y$69="Alta",'Mapa final'!$AA$69="Catastrófico"),CONCATENATE("R10C",'Mapa final'!$O$69),"")</f>
        <v/>
      </c>
      <c r="AN25" s="99"/>
      <c r="AO25" s="378"/>
      <c r="AP25" s="379"/>
      <c r="AQ25" s="379"/>
      <c r="AR25" s="379"/>
      <c r="AS25" s="379"/>
      <c r="AT25" s="380"/>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row>
    <row r="26" spans="1:76" ht="15" customHeight="1" x14ac:dyDescent="0.25">
      <c r="A26" s="99"/>
      <c r="B26" s="324"/>
      <c r="C26" s="324"/>
      <c r="D26" s="325"/>
      <c r="E26" s="362" t="s">
        <v>117</v>
      </c>
      <c r="F26" s="363"/>
      <c r="G26" s="363"/>
      <c r="H26" s="363"/>
      <c r="I26" s="364"/>
      <c r="J26" s="80" t="str">
        <f ca="1">IF(AND('Mapa final'!$Y$10="Media",'Mapa final'!$AA$10="Leve"),CONCATENATE("R1C",'Mapa final'!$O$10),"")</f>
        <v/>
      </c>
      <c r="K26" s="81" t="str">
        <f ca="1">IF(AND('Mapa final'!$Y$11="Media",'Mapa final'!$AA$11="Leve"),CONCATENATE("R1C",'Mapa final'!$O$11),"")</f>
        <v/>
      </c>
      <c r="L26" s="81" t="str">
        <f ca="1">IF(AND('Mapa final'!$Y$12="Media",'Mapa final'!$AA$12="Leve"),CONCATENATE("R1C",'Mapa final'!$O$12),"")</f>
        <v/>
      </c>
      <c r="M26" s="81" t="str">
        <f ca="1">IF(AND('Mapa final'!$Y$13="Media",'Mapa final'!$AA$13="Leve"),CONCATENATE("R1C",'Mapa final'!$O$13),"")</f>
        <v/>
      </c>
      <c r="N26" s="81" t="str">
        <f ca="1">IF(AND('Mapa final'!$Y$14="Media",'Mapa final'!$AA$14="Leve"),CONCATENATE("R1C",'Mapa final'!$O$14),"")</f>
        <v/>
      </c>
      <c r="O26" s="82" t="str">
        <f ca="1">IF(AND('Mapa final'!$Y$15="Media",'Mapa final'!$AA$15="Leve"),CONCATENATE("R1C",'Mapa final'!$O$15),"")</f>
        <v/>
      </c>
      <c r="P26" s="80" t="str">
        <f ca="1">IF(AND('Mapa final'!$Y$10="Media",'Mapa final'!$AA$10="Menor"),CONCATENATE("R1C",'Mapa final'!$O$10),"")</f>
        <v/>
      </c>
      <c r="Q26" s="81" t="str">
        <f ca="1">IF(AND('Mapa final'!$Y$11="Media",'Mapa final'!$AA$11="Menor"),CONCATENATE("R1C",'Mapa final'!$O$11),"")</f>
        <v/>
      </c>
      <c r="R26" s="81" t="str">
        <f ca="1">IF(AND('Mapa final'!$Y$12="Media",'Mapa final'!$AA$12="Menor"),CONCATENATE("R1C",'Mapa final'!$O$12),"")</f>
        <v/>
      </c>
      <c r="S26" s="81" t="str">
        <f ca="1">IF(AND('Mapa final'!$Y$13="Media",'Mapa final'!$AA$13="Menor"),CONCATENATE("R1C",'Mapa final'!$O$13),"")</f>
        <v/>
      </c>
      <c r="T26" s="81" t="str">
        <f ca="1">IF(AND('Mapa final'!$Y$14="Media",'Mapa final'!$AA$14="Menor"),CONCATENATE("R1C",'Mapa final'!$O$14),"")</f>
        <v/>
      </c>
      <c r="U26" s="82" t="str">
        <f ca="1">IF(AND('Mapa final'!$Y$15="Media",'Mapa final'!$AA$15="Menor"),CONCATENATE("R1C",'Mapa final'!$O$15),"")</f>
        <v/>
      </c>
      <c r="V26" s="80" t="str">
        <f ca="1">IF(AND('Mapa final'!$Y$10="Media",'Mapa final'!$AA$10="Moderado"),CONCATENATE("R1C",'Mapa final'!$O$10),"")</f>
        <v/>
      </c>
      <c r="W26" s="81" t="str">
        <f ca="1">IF(AND('Mapa final'!$Y$11="Media",'Mapa final'!$AA$11="Moderado"),CONCATENATE("R1C",'Mapa final'!$O$11),"")</f>
        <v/>
      </c>
      <c r="X26" s="81" t="str">
        <f ca="1">IF(AND('Mapa final'!$Y$12="Media",'Mapa final'!$AA$12="Moderado"),CONCATENATE("R1C",'Mapa final'!$O$12),"")</f>
        <v/>
      </c>
      <c r="Y26" s="81" t="str">
        <f ca="1">IF(AND('Mapa final'!$Y$13="Media",'Mapa final'!$AA$13="Moderado"),CONCATENATE("R1C",'Mapa final'!$O$13),"")</f>
        <v/>
      </c>
      <c r="Z26" s="81" t="str">
        <f ca="1">IF(AND('Mapa final'!$Y$14="Media",'Mapa final'!$AA$14="Moderado"),CONCATENATE("R1C",'Mapa final'!$O$14),"")</f>
        <v/>
      </c>
      <c r="AA26" s="82" t="str">
        <f ca="1">IF(AND('Mapa final'!$Y$15="Media",'Mapa final'!$AA$15="Moderado"),CONCATENATE("R1C",'Mapa final'!$O$15),"")</f>
        <v/>
      </c>
      <c r="AB26" s="61" t="str">
        <f ca="1">IF(AND('Mapa final'!$Y$10="Media",'Mapa final'!$AA$10="Mayor"),CONCATENATE("R1C",'Mapa final'!$O$10),"")</f>
        <v/>
      </c>
      <c r="AC26" s="62" t="str">
        <f ca="1">IF(AND('Mapa final'!$Y$11="Media",'Mapa final'!$AA$11="Mayor"),CONCATENATE("R1C",'Mapa final'!$O$11),"")</f>
        <v/>
      </c>
      <c r="AD26" s="62" t="str">
        <f ca="1">IF(AND('Mapa final'!$Y$12="Media",'Mapa final'!$AA$12="Mayor"),CONCATENATE("R1C",'Mapa final'!$O$12),"")</f>
        <v/>
      </c>
      <c r="AE26" s="62" t="str">
        <f ca="1">IF(AND('Mapa final'!$Y$13="Media",'Mapa final'!$AA$13="Mayor"),CONCATENATE("R1C",'Mapa final'!$O$13),"")</f>
        <v/>
      </c>
      <c r="AF26" s="62" t="str">
        <f ca="1">IF(AND('Mapa final'!$Y$14="Media",'Mapa final'!$AA$14="Mayor"),CONCATENATE("R1C",'Mapa final'!$O$14),"")</f>
        <v/>
      </c>
      <c r="AG26" s="63" t="str">
        <f ca="1">IF(AND('Mapa final'!$Y$15="Media",'Mapa final'!$AA$15="Mayor"),CONCATENATE("R1C",'Mapa final'!$O$15),"")</f>
        <v/>
      </c>
      <c r="AH26" s="64" t="str">
        <f ca="1">IF(AND('Mapa final'!$Y$10="Media",'Mapa final'!$AA$10="Catastrófico"),CONCATENATE("R1C",'Mapa final'!$O$10),"")</f>
        <v/>
      </c>
      <c r="AI26" s="65" t="str">
        <f ca="1">IF(AND('Mapa final'!$Y$11="Media",'Mapa final'!$AA$11="Catastrófico"),CONCATENATE("R1C",'Mapa final'!$O$11),"")</f>
        <v/>
      </c>
      <c r="AJ26" s="65" t="str">
        <f ca="1">IF(AND('Mapa final'!$Y$12="Media",'Mapa final'!$AA$12="Catastrófico"),CONCATENATE("R1C",'Mapa final'!$O$12),"")</f>
        <v/>
      </c>
      <c r="AK26" s="65" t="str">
        <f ca="1">IF(AND('Mapa final'!$Y$13="Media",'Mapa final'!$AA$13="Catastrófico"),CONCATENATE("R1C",'Mapa final'!$O$13),"")</f>
        <v/>
      </c>
      <c r="AL26" s="65" t="str">
        <f ca="1">IF(AND('Mapa final'!$Y$14="Media",'Mapa final'!$AA$14="Catastrófico"),CONCATENATE("R1C",'Mapa final'!$O$14),"")</f>
        <v/>
      </c>
      <c r="AM26" s="66" t="str">
        <f ca="1">IF(AND('Mapa final'!$Y$15="Media",'Mapa final'!$AA$15="Catastrófico"),CONCATENATE("R1C",'Mapa final'!$O$15),"")</f>
        <v/>
      </c>
      <c r="AN26" s="99"/>
      <c r="AO26" s="403" t="s">
        <v>81</v>
      </c>
      <c r="AP26" s="404"/>
      <c r="AQ26" s="404"/>
      <c r="AR26" s="404"/>
      <c r="AS26" s="404"/>
      <c r="AT26" s="405"/>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row>
    <row r="27" spans="1:76" ht="15" customHeight="1" x14ac:dyDescent="0.25">
      <c r="A27" s="99"/>
      <c r="B27" s="324"/>
      <c r="C27" s="324"/>
      <c r="D27" s="325"/>
      <c r="E27" s="381"/>
      <c r="F27" s="382"/>
      <c r="G27" s="382"/>
      <c r="H27" s="382"/>
      <c r="I27" s="367"/>
      <c r="J27" s="83" t="str">
        <f ca="1">IF(AND('Mapa final'!$Y$16="Media",'Mapa final'!$AA$16="Leve"),CONCATENATE("R2C",'Mapa final'!$O$16),"")</f>
        <v/>
      </c>
      <c r="K27" s="84" t="str">
        <f ca="1">IF(AND('Mapa final'!$Y$17="Media",'Mapa final'!$AA$17="Leve"),CONCATENATE("R2C",'Mapa final'!$O$17),"")</f>
        <v/>
      </c>
      <c r="L27" s="84" t="str">
        <f ca="1">IF(AND('Mapa final'!$Y$18="Media",'Mapa final'!$AA$18="Leve"),CONCATENATE("R2C",'Mapa final'!$O$18),"")</f>
        <v/>
      </c>
      <c r="M27" s="84" t="str">
        <f ca="1">IF(AND('Mapa final'!$Y$19="Media",'Mapa final'!$AA$19="Leve"),CONCATENATE("R2C",'Mapa final'!$O$19),"")</f>
        <v/>
      </c>
      <c r="N27" s="84" t="str">
        <f>IF(AND('Mapa final'!$Y$20="Media",'Mapa final'!$AA$20="Leve"),CONCATENATE("R2C",'Mapa final'!$O$20),"")</f>
        <v/>
      </c>
      <c r="O27" s="85" t="str">
        <f>IF(AND('Mapa final'!$Y$21="Media",'Mapa final'!$AA$21="Leve"),CONCATENATE("R2C",'Mapa final'!$O$21),"")</f>
        <v/>
      </c>
      <c r="P27" s="83" t="str">
        <f ca="1">IF(AND('Mapa final'!$Y$16="Media",'Mapa final'!$AA$16="Menor"),CONCATENATE("R2C",'Mapa final'!$O$16),"")</f>
        <v/>
      </c>
      <c r="Q27" s="84" t="str">
        <f ca="1">IF(AND('Mapa final'!$Y$17="Media",'Mapa final'!$AA$17="Menor"),CONCATENATE("R2C",'Mapa final'!$O$17),"")</f>
        <v/>
      </c>
      <c r="R27" s="84" t="str">
        <f ca="1">IF(AND('Mapa final'!$Y$18="Media",'Mapa final'!$AA$18="Menor"),CONCATENATE("R2C",'Mapa final'!$O$18),"")</f>
        <v/>
      </c>
      <c r="S27" s="84" t="str">
        <f ca="1">IF(AND('Mapa final'!$Y$19="Media",'Mapa final'!$AA$19="Menor"),CONCATENATE("R2C",'Mapa final'!$O$19),"")</f>
        <v/>
      </c>
      <c r="T27" s="84" t="str">
        <f>IF(AND('Mapa final'!$Y$20="Media",'Mapa final'!$AA$20="Menor"),CONCATENATE("R2C",'Mapa final'!$O$20),"")</f>
        <v/>
      </c>
      <c r="U27" s="85" t="str">
        <f>IF(AND('Mapa final'!$Y$21="Media",'Mapa final'!$AA$21="Menor"),CONCATENATE("R2C",'Mapa final'!$O$21),"")</f>
        <v/>
      </c>
      <c r="V27" s="83" t="str">
        <f ca="1">IF(AND('Mapa final'!$Y$16="Media",'Mapa final'!$AA$16="Moderado"),CONCATENATE("R2C",'Mapa final'!$O$16),"")</f>
        <v/>
      </c>
      <c r="W27" s="84" t="str">
        <f ca="1">IF(AND('Mapa final'!$Y$17="Media",'Mapa final'!$AA$17="Moderado"),CONCATENATE("R2C",'Mapa final'!$O$17),"")</f>
        <v/>
      </c>
      <c r="X27" s="84" t="str">
        <f ca="1">IF(AND('Mapa final'!$Y$18="Media",'Mapa final'!$AA$18="Moderado"),CONCATENATE("R2C",'Mapa final'!$O$18),"")</f>
        <v/>
      </c>
      <c r="Y27" s="84" t="str">
        <f ca="1">IF(AND('Mapa final'!$Y$19="Media",'Mapa final'!$AA$19="Moderado"),CONCATENATE("R2C",'Mapa final'!$O$19),"")</f>
        <v/>
      </c>
      <c r="Z27" s="84" t="str">
        <f>IF(AND('Mapa final'!$Y$20="Media",'Mapa final'!$AA$20="Moderado"),CONCATENATE("R2C",'Mapa final'!$O$20),"")</f>
        <v/>
      </c>
      <c r="AA27" s="85" t="str">
        <f>IF(AND('Mapa final'!$Y$21="Media",'Mapa final'!$AA$21="Moderado"),CONCATENATE("R2C",'Mapa final'!$O$21),"")</f>
        <v/>
      </c>
      <c r="AB27" s="67" t="str">
        <f ca="1">IF(AND('Mapa final'!$Y$16="Media",'Mapa final'!$AA$16="Mayor"),CONCATENATE("R2C",'Mapa final'!$O$16),"")</f>
        <v/>
      </c>
      <c r="AC27" s="68" t="str">
        <f ca="1">IF(AND('Mapa final'!$Y$17="Media",'Mapa final'!$AA$17="Mayor"),CONCATENATE("R2C",'Mapa final'!$O$17),"")</f>
        <v/>
      </c>
      <c r="AD27" s="68" t="str">
        <f ca="1">IF(AND('Mapa final'!$Y$18="Media",'Mapa final'!$AA$18="Mayor"),CONCATENATE("R2C",'Mapa final'!$O$18),"")</f>
        <v/>
      </c>
      <c r="AE27" s="68" t="str">
        <f ca="1">IF(AND('Mapa final'!$Y$19="Media",'Mapa final'!$AA$19="Mayor"),CONCATENATE("R2C",'Mapa final'!$O$19),"")</f>
        <v/>
      </c>
      <c r="AF27" s="68" t="str">
        <f>IF(AND('Mapa final'!$Y$20="Media",'Mapa final'!$AA$20="Mayor"),CONCATENATE("R2C",'Mapa final'!$O$20),"")</f>
        <v/>
      </c>
      <c r="AG27" s="69" t="str">
        <f>IF(AND('Mapa final'!$Y$21="Media",'Mapa final'!$AA$21="Mayor"),CONCATENATE("R2C",'Mapa final'!$O$21),"")</f>
        <v/>
      </c>
      <c r="AH27" s="70" t="str">
        <f ca="1">IF(AND('Mapa final'!$Y$16="Media",'Mapa final'!$AA$16="Catastrófico"),CONCATENATE("R2C",'Mapa final'!$O$16),"")</f>
        <v/>
      </c>
      <c r="AI27" s="71" t="str">
        <f ca="1">IF(AND('Mapa final'!$Y$17="Media",'Mapa final'!$AA$17="Catastrófico"),CONCATENATE("R2C",'Mapa final'!$O$17),"")</f>
        <v/>
      </c>
      <c r="AJ27" s="71" t="str">
        <f ca="1">IF(AND('Mapa final'!$Y$18="Media",'Mapa final'!$AA$18="Catastrófico"),CONCATENATE("R2C",'Mapa final'!$O$18),"")</f>
        <v/>
      </c>
      <c r="AK27" s="71" t="str">
        <f ca="1">IF(AND('Mapa final'!$Y$19="Media",'Mapa final'!$AA$19="Catastrófico"),CONCATENATE("R2C",'Mapa final'!$O$19),"")</f>
        <v/>
      </c>
      <c r="AL27" s="71" t="str">
        <f>IF(AND('Mapa final'!$Y$20="Media",'Mapa final'!$AA$20="Catastrófico"),CONCATENATE("R2C",'Mapa final'!$O$20),"")</f>
        <v/>
      </c>
      <c r="AM27" s="72" t="str">
        <f>IF(AND('Mapa final'!$Y$21="Media",'Mapa final'!$AA$21="Catastrófico"),CONCATENATE("R2C",'Mapa final'!$O$21),"")</f>
        <v/>
      </c>
      <c r="AN27" s="99"/>
      <c r="AO27" s="406"/>
      <c r="AP27" s="407"/>
      <c r="AQ27" s="407"/>
      <c r="AR27" s="407"/>
      <c r="AS27" s="407"/>
      <c r="AT27" s="408"/>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row>
    <row r="28" spans="1:76" ht="15" customHeight="1" x14ac:dyDescent="0.25">
      <c r="A28" s="99"/>
      <c r="B28" s="324"/>
      <c r="C28" s="324"/>
      <c r="D28" s="325"/>
      <c r="E28" s="365"/>
      <c r="F28" s="366"/>
      <c r="G28" s="366"/>
      <c r="H28" s="366"/>
      <c r="I28" s="367"/>
      <c r="J28" s="83" t="str">
        <f ca="1">IF(AND('Mapa final'!$Y$22="Media",'Mapa final'!$AA$22="Leve"),CONCATENATE("R3C",'Mapa final'!$O$22),"")</f>
        <v/>
      </c>
      <c r="K28" s="84" t="str">
        <f ca="1">IF(AND('Mapa final'!$Y$23="Media",'Mapa final'!$AA$23="Leve"),CONCATENATE("R3C",'Mapa final'!$O$23),"")</f>
        <v/>
      </c>
      <c r="L28" s="84" t="str">
        <f ca="1">IF(AND('Mapa final'!$Y$24="Media",'Mapa final'!$AA$24="Leve"),CONCATENATE("R3C",'Mapa final'!$O$24),"")</f>
        <v/>
      </c>
      <c r="M28" s="84" t="str">
        <f ca="1">IF(AND('Mapa final'!$Y$25="Media",'Mapa final'!$AA$25="Leve"),CONCATENATE("R3C",'Mapa final'!$O$25),"")</f>
        <v/>
      </c>
      <c r="N28" s="84" t="str">
        <f>IF(AND('Mapa final'!$Y$26="Media",'Mapa final'!$AA$26="Leve"),CONCATENATE("R3C",'Mapa final'!$O$26),"")</f>
        <v/>
      </c>
      <c r="O28" s="85" t="str">
        <f>IF(AND('Mapa final'!$Y$27="Media",'Mapa final'!$AA$27="Leve"),CONCATENATE("R3C",'Mapa final'!$O$27),"")</f>
        <v/>
      </c>
      <c r="P28" s="83" t="str">
        <f ca="1">IF(AND('Mapa final'!$Y$22="Media",'Mapa final'!$AA$22="Menor"),CONCATENATE("R3C",'Mapa final'!$O$22),"")</f>
        <v/>
      </c>
      <c r="Q28" s="84" t="str">
        <f ca="1">IF(AND('Mapa final'!$Y$23="Media",'Mapa final'!$AA$23="Menor"),CONCATENATE("R3C",'Mapa final'!$O$23),"")</f>
        <v/>
      </c>
      <c r="R28" s="84" t="str">
        <f ca="1">IF(AND('Mapa final'!$Y$24="Media",'Mapa final'!$AA$24="Menor"),CONCATENATE("R3C",'Mapa final'!$O$24),"")</f>
        <v/>
      </c>
      <c r="S28" s="84" t="str">
        <f ca="1">IF(AND('Mapa final'!$Y$25="Media",'Mapa final'!$AA$25="Menor"),CONCATENATE("R3C",'Mapa final'!$O$25),"")</f>
        <v/>
      </c>
      <c r="T28" s="84" t="str">
        <f>IF(AND('Mapa final'!$Y$26="Media",'Mapa final'!$AA$26="Menor"),CONCATENATE("R3C",'Mapa final'!$O$26),"")</f>
        <v/>
      </c>
      <c r="U28" s="85" t="str">
        <f>IF(AND('Mapa final'!$Y$27="Media",'Mapa final'!$AA$27="Menor"),CONCATENATE("R3C",'Mapa final'!$O$27),"")</f>
        <v/>
      </c>
      <c r="V28" s="83" t="str">
        <f ca="1">IF(AND('Mapa final'!$Y$22="Media",'Mapa final'!$AA$22="Moderado"),CONCATENATE("R3C",'Mapa final'!$O$22),"")</f>
        <v/>
      </c>
      <c r="W28" s="84" t="str">
        <f ca="1">IF(AND('Mapa final'!$Y$23="Media",'Mapa final'!$AA$23="Moderado"),CONCATENATE("R3C",'Mapa final'!$O$23),"")</f>
        <v/>
      </c>
      <c r="X28" s="84" t="str">
        <f ca="1">IF(AND('Mapa final'!$Y$24="Media",'Mapa final'!$AA$24="Moderado"),CONCATENATE("R3C",'Mapa final'!$O$24),"")</f>
        <v/>
      </c>
      <c r="Y28" s="84" t="str">
        <f ca="1">IF(AND('Mapa final'!$Y$25="Media",'Mapa final'!$AA$25="Moderado"),CONCATENATE("R3C",'Mapa final'!$O$25),"")</f>
        <v/>
      </c>
      <c r="Z28" s="84" t="str">
        <f>IF(AND('Mapa final'!$Y$26="Media",'Mapa final'!$AA$26="Moderado"),CONCATENATE("R3C",'Mapa final'!$O$26),"")</f>
        <v/>
      </c>
      <c r="AA28" s="85" t="str">
        <f>IF(AND('Mapa final'!$Y$27="Media",'Mapa final'!$AA$27="Moderado"),CONCATENATE("R3C",'Mapa final'!$O$27),"")</f>
        <v/>
      </c>
      <c r="AB28" s="67" t="str">
        <f ca="1">IF(AND('Mapa final'!$Y$22="Media",'Mapa final'!$AA$22="Mayor"),CONCATENATE("R3C",'Mapa final'!$O$22),"")</f>
        <v/>
      </c>
      <c r="AC28" s="68" t="str">
        <f ca="1">IF(AND('Mapa final'!$Y$23="Media",'Mapa final'!$AA$23="Mayor"),CONCATENATE("R3C",'Mapa final'!$O$23),"")</f>
        <v/>
      </c>
      <c r="AD28" s="68" t="str">
        <f ca="1">IF(AND('Mapa final'!$Y$24="Media",'Mapa final'!$AA$24="Mayor"),CONCATENATE("R3C",'Mapa final'!$O$24),"")</f>
        <v/>
      </c>
      <c r="AE28" s="68" t="str">
        <f ca="1">IF(AND('Mapa final'!$Y$25="Media",'Mapa final'!$AA$25="Mayor"),CONCATENATE("R3C",'Mapa final'!$O$25),"")</f>
        <v/>
      </c>
      <c r="AF28" s="68" t="str">
        <f>IF(AND('Mapa final'!$Y$26="Media",'Mapa final'!$AA$26="Mayor"),CONCATENATE("R3C",'Mapa final'!$O$26),"")</f>
        <v/>
      </c>
      <c r="AG28" s="69" t="str">
        <f>IF(AND('Mapa final'!$Y$27="Media",'Mapa final'!$AA$27="Mayor"),CONCATENATE("R3C",'Mapa final'!$O$27),"")</f>
        <v/>
      </c>
      <c r="AH28" s="70" t="str">
        <f ca="1">IF(AND('Mapa final'!$Y$22="Media",'Mapa final'!$AA$22="Catastrófico"),CONCATENATE("R3C",'Mapa final'!$O$22),"")</f>
        <v/>
      </c>
      <c r="AI28" s="71" t="str">
        <f ca="1">IF(AND('Mapa final'!$Y$23="Media",'Mapa final'!$AA$23="Catastrófico"),CONCATENATE("R3C",'Mapa final'!$O$23),"")</f>
        <v/>
      </c>
      <c r="AJ28" s="71" t="str">
        <f ca="1">IF(AND('Mapa final'!$Y$24="Media",'Mapa final'!$AA$24="Catastrófico"),CONCATENATE("R3C",'Mapa final'!$O$24),"")</f>
        <v/>
      </c>
      <c r="AK28" s="71" t="str">
        <f ca="1">IF(AND('Mapa final'!$Y$25="Media",'Mapa final'!$AA$25="Catastrófico"),CONCATENATE("R3C",'Mapa final'!$O$25),"")</f>
        <v/>
      </c>
      <c r="AL28" s="71" t="str">
        <f>IF(AND('Mapa final'!$Y$26="Media",'Mapa final'!$AA$26="Catastrófico"),CONCATENATE("R3C",'Mapa final'!$O$26),"")</f>
        <v/>
      </c>
      <c r="AM28" s="72" t="str">
        <f>IF(AND('Mapa final'!$Y$27="Media",'Mapa final'!$AA$27="Catastrófico"),CONCATENATE("R3C",'Mapa final'!$O$27),"")</f>
        <v/>
      </c>
      <c r="AN28" s="99"/>
      <c r="AO28" s="406"/>
      <c r="AP28" s="407"/>
      <c r="AQ28" s="407"/>
      <c r="AR28" s="407"/>
      <c r="AS28" s="407"/>
      <c r="AT28" s="408"/>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5" customHeight="1" x14ac:dyDescent="0.25">
      <c r="A29" s="99"/>
      <c r="B29" s="324"/>
      <c r="C29" s="324"/>
      <c r="D29" s="325"/>
      <c r="E29" s="365"/>
      <c r="F29" s="366"/>
      <c r="G29" s="366"/>
      <c r="H29" s="366"/>
      <c r="I29" s="367"/>
      <c r="J29" s="83" t="str">
        <f ca="1">IF(AND('Mapa final'!$Y$28="Media",'Mapa final'!$AA$28="Leve"),CONCATENATE("R4C",'Mapa final'!$O$28),"")</f>
        <v/>
      </c>
      <c r="K29" s="84" t="str">
        <f ca="1">IF(AND('Mapa final'!$Y$29="Media",'Mapa final'!$AA$29="Leve"),CONCATENATE("R4C",'Mapa final'!$O$29),"")</f>
        <v/>
      </c>
      <c r="L29" s="84" t="str">
        <f ca="1">IF(AND('Mapa final'!$Y$30="Media",'Mapa final'!$AA$30="Leve"),CONCATENATE("R4C",'Mapa final'!$O$30),"")</f>
        <v/>
      </c>
      <c r="M29" s="84" t="str">
        <f>IF(AND('Mapa final'!$Y$31="Media",'Mapa final'!$AA$31="Leve"),CONCATENATE("R4C",'Mapa final'!$O$31),"")</f>
        <v/>
      </c>
      <c r="N29" s="84" t="str">
        <f>IF(AND('Mapa final'!$Y$32="Media",'Mapa final'!$AA$32="Leve"),CONCATENATE("R4C",'Mapa final'!$O$32),"")</f>
        <v/>
      </c>
      <c r="O29" s="85" t="str">
        <f>IF(AND('Mapa final'!$Y$33="Media",'Mapa final'!$AA$33="Leve"),CONCATENATE("R4C",'Mapa final'!$O$33),"")</f>
        <v/>
      </c>
      <c r="P29" s="83" t="str">
        <f ca="1">IF(AND('Mapa final'!$Y$28="Media",'Mapa final'!$AA$28="Menor"),CONCATENATE("R4C",'Mapa final'!$O$28),"")</f>
        <v/>
      </c>
      <c r="Q29" s="84" t="str">
        <f ca="1">IF(AND('Mapa final'!$Y$29="Media",'Mapa final'!$AA$29="Menor"),CONCATENATE("R4C",'Mapa final'!$O$29),"")</f>
        <v/>
      </c>
      <c r="R29" s="84" t="str">
        <f ca="1">IF(AND('Mapa final'!$Y$30="Media",'Mapa final'!$AA$30="Menor"),CONCATENATE("R4C",'Mapa final'!$O$30),"")</f>
        <v/>
      </c>
      <c r="S29" s="84" t="str">
        <f>IF(AND('Mapa final'!$Y$31="Media",'Mapa final'!$AA$31="Menor"),CONCATENATE("R4C",'Mapa final'!$O$31),"")</f>
        <v/>
      </c>
      <c r="T29" s="84" t="str">
        <f>IF(AND('Mapa final'!$Y$32="Media",'Mapa final'!$AA$32="Menor"),CONCATENATE("R4C",'Mapa final'!$O$32),"")</f>
        <v/>
      </c>
      <c r="U29" s="85" t="str">
        <f>IF(AND('Mapa final'!$Y$33="Media",'Mapa final'!$AA$33="Menor"),CONCATENATE("R4C",'Mapa final'!$O$33),"")</f>
        <v/>
      </c>
      <c r="V29" s="83" t="str">
        <f ca="1">IF(AND('Mapa final'!$Y$28="Media",'Mapa final'!$AA$28="Moderado"),CONCATENATE("R4C",'Mapa final'!$O$28),"")</f>
        <v/>
      </c>
      <c r="W29" s="84" t="str">
        <f ca="1">IF(AND('Mapa final'!$Y$29="Media",'Mapa final'!$AA$29="Moderado"),CONCATENATE("R4C",'Mapa final'!$O$29),"")</f>
        <v/>
      </c>
      <c r="X29" s="84" t="str">
        <f ca="1">IF(AND('Mapa final'!$Y$30="Media",'Mapa final'!$AA$30="Moderado"),CONCATENATE("R4C",'Mapa final'!$O$30),"")</f>
        <v/>
      </c>
      <c r="Y29" s="84" t="str">
        <f>IF(AND('Mapa final'!$Y$31="Media",'Mapa final'!$AA$31="Moderado"),CONCATENATE("R4C",'Mapa final'!$O$31),"")</f>
        <v/>
      </c>
      <c r="Z29" s="84" t="str">
        <f>IF(AND('Mapa final'!$Y$32="Media",'Mapa final'!$AA$32="Moderado"),CONCATENATE("R4C",'Mapa final'!$O$32),"")</f>
        <v/>
      </c>
      <c r="AA29" s="85" t="str">
        <f>IF(AND('Mapa final'!$Y$33="Media",'Mapa final'!$AA$33="Moderado"),CONCATENATE("R4C",'Mapa final'!$O$33),"")</f>
        <v/>
      </c>
      <c r="AB29" s="67" t="str">
        <f ca="1">IF(AND('Mapa final'!$Y$28="Media",'Mapa final'!$AA$28="Mayor"),CONCATENATE("R4C",'Mapa final'!$O$28),"")</f>
        <v/>
      </c>
      <c r="AC29" s="68" t="str">
        <f ca="1">IF(AND('Mapa final'!$Y$29="Media",'Mapa final'!$AA$29="Mayor"),CONCATENATE("R4C",'Mapa final'!$O$29),"")</f>
        <v/>
      </c>
      <c r="AD29" s="73" t="str">
        <f ca="1">IF(AND('Mapa final'!$Y$30="Media",'Mapa final'!$AA$30="Mayor"),CONCATENATE("R4C",'Mapa final'!$O$30),"")</f>
        <v/>
      </c>
      <c r="AE29" s="73" t="str">
        <f>IF(AND('Mapa final'!$Y$31="Media",'Mapa final'!$AA$31="Mayor"),CONCATENATE("R4C",'Mapa final'!$O$31),"")</f>
        <v/>
      </c>
      <c r="AF29" s="73" t="str">
        <f>IF(AND('Mapa final'!$Y$32="Media",'Mapa final'!$AA$32="Mayor"),CONCATENATE("R4C",'Mapa final'!$O$32),"")</f>
        <v/>
      </c>
      <c r="AG29" s="69" t="str">
        <f>IF(AND('Mapa final'!$Y$33="Media",'Mapa final'!$AA$33="Mayor"),CONCATENATE("R4C",'Mapa final'!$O$33),"")</f>
        <v/>
      </c>
      <c r="AH29" s="70" t="str">
        <f ca="1">IF(AND('Mapa final'!$Y$28="Media",'Mapa final'!$AA$28="Catastrófico"),CONCATENATE("R4C",'Mapa final'!$O$28),"")</f>
        <v/>
      </c>
      <c r="AI29" s="71" t="str">
        <f ca="1">IF(AND('Mapa final'!$Y$29="Media",'Mapa final'!$AA$29="Catastrófico"),CONCATENATE("R4C",'Mapa final'!$O$29),"")</f>
        <v/>
      </c>
      <c r="AJ29" s="71" t="str">
        <f ca="1">IF(AND('Mapa final'!$Y$30="Media",'Mapa final'!$AA$30="Catastrófico"),CONCATENATE("R4C",'Mapa final'!$O$30),"")</f>
        <v/>
      </c>
      <c r="AK29" s="71" t="str">
        <f>IF(AND('Mapa final'!$Y$31="Media",'Mapa final'!$AA$31="Catastrófico"),CONCATENATE("R4C",'Mapa final'!$O$31),"")</f>
        <v/>
      </c>
      <c r="AL29" s="71" t="str">
        <f>IF(AND('Mapa final'!$Y$32="Media",'Mapa final'!$AA$32="Catastrófico"),CONCATENATE("R4C",'Mapa final'!$O$32),"")</f>
        <v/>
      </c>
      <c r="AM29" s="72" t="str">
        <f>IF(AND('Mapa final'!$Y$33="Media",'Mapa final'!$AA$33="Catastrófico"),CONCATENATE("R4C",'Mapa final'!$O$33),"")</f>
        <v/>
      </c>
      <c r="AN29" s="99"/>
      <c r="AO29" s="406"/>
      <c r="AP29" s="407"/>
      <c r="AQ29" s="407"/>
      <c r="AR29" s="407"/>
      <c r="AS29" s="407"/>
      <c r="AT29" s="408"/>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row>
    <row r="30" spans="1:76" ht="15" customHeight="1" x14ac:dyDescent="0.25">
      <c r="A30" s="99"/>
      <c r="B30" s="324"/>
      <c r="C30" s="324"/>
      <c r="D30" s="325"/>
      <c r="E30" s="365"/>
      <c r="F30" s="366"/>
      <c r="G30" s="366"/>
      <c r="H30" s="366"/>
      <c r="I30" s="367"/>
      <c r="J30" s="83" t="str">
        <f ca="1">IF(AND('Mapa final'!$Y$34="Media",'Mapa final'!$AA$34="Leve"),CONCATENATE("R5C",'Mapa final'!$O$34),"")</f>
        <v/>
      </c>
      <c r="K30" s="84" t="str">
        <f ca="1">IF(AND('Mapa final'!$Y$35="Media",'Mapa final'!$AA$35="Leve"),CONCATENATE("R5C",'Mapa final'!$O$35),"")</f>
        <v/>
      </c>
      <c r="L30" s="84" t="str">
        <f ca="1">IF(AND('Mapa final'!$Y$36="Media",'Mapa final'!$AA$36="Leve"),CONCATENATE("R5C",'Mapa final'!$O$36),"")</f>
        <v/>
      </c>
      <c r="M30" s="84" t="str">
        <f ca="1">IF(AND('Mapa final'!$Y$37="Media",'Mapa final'!$AA$37="Leve"),CONCATENATE("R5C",'Mapa final'!$O$37),"")</f>
        <v/>
      </c>
      <c r="N30" s="84" t="str">
        <f ca="1">IF(AND('Mapa final'!$Y$38="Media",'Mapa final'!$AA$38="Leve"),CONCATENATE("R5C",'Mapa final'!$O$38),"")</f>
        <v/>
      </c>
      <c r="O30" s="85" t="str">
        <f>IF(AND('Mapa final'!$Y$39="Media",'Mapa final'!$AA$39="Leve"),CONCATENATE("R5C",'Mapa final'!$O$39),"")</f>
        <v/>
      </c>
      <c r="P30" s="83" t="str">
        <f ca="1">IF(AND('Mapa final'!$Y$34="Media",'Mapa final'!$AA$34="Menor"),CONCATENATE("R5C",'Mapa final'!$O$34),"")</f>
        <v/>
      </c>
      <c r="Q30" s="84" t="str">
        <f ca="1">IF(AND('Mapa final'!$Y$35="Media",'Mapa final'!$AA$35="Menor"),CONCATENATE("R5C",'Mapa final'!$O$35),"")</f>
        <v/>
      </c>
      <c r="R30" s="84" t="str">
        <f ca="1">IF(AND('Mapa final'!$Y$36="Media",'Mapa final'!$AA$36="Menor"),CONCATENATE("R5C",'Mapa final'!$O$36),"")</f>
        <v/>
      </c>
      <c r="S30" s="84" t="str">
        <f ca="1">IF(AND('Mapa final'!$Y$37="Media",'Mapa final'!$AA$37="Menor"),CONCATENATE("R5C",'Mapa final'!$O$37),"")</f>
        <v/>
      </c>
      <c r="T30" s="84" t="str">
        <f ca="1">IF(AND('Mapa final'!$Y$38="Media",'Mapa final'!$AA$38="Menor"),CONCATENATE("R5C",'Mapa final'!$O$38),"")</f>
        <v/>
      </c>
      <c r="U30" s="85" t="str">
        <f>IF(AND('Mapa final'!$Y$39="Media",'Mapa final'!$AA$39="Menor"),CONCATENATE("R5C",'Mapa final'!$O$39),"")</f>
        <v/>
      </c>
      <c r="V30" s="83" t="str">
        <f ca="1">IF(AND('Mapa final'!$Y$34="Media",'Mapa final'!$AA$34="Moderado"),CONCATENATE("R5C",'Mapa final'!$O$34),"")</f>
        <v/>
      </c>
      <c r="W30" s="84" t="str">
        <f ca="1">IF(AND('Mapa final'!$Y$35="Media",'Mapa final'!$AA$35="Moderado"),CONCATENATE("R5C",'Mapa final'!$O$35),"")</f>
        <v/>
      </c>
      <c r="X30" s="84" t="str">
        <f ca="1">IF(AND('Mapa final'!$Y$36="Media",'Mapa final'!$AA$36="Moderado"),CONCATENATE("R5C",'Mapa final'!$O$36),"")</f>
        <v/>
      </c>
      <c r="Y30" s="84" t="str">
        <f ca="1">IF(AND('Mapa final'!$Y$37="Media",'Mapa final'!$AA$37="Moderado"),CONCATENATE("R5C",'Mapa final'!$O$37),"")</f>
        <v/>
      </c>
      <c r="Z30" s="84" t="str">
        <f ca="1">IF(AND('Mapa final'!$Y$38="Media",'Mapa final'!$AA$38="Moderado"),CONCATENATE("R5C",'Mapa final'!$O$38),"")</f>
        <v/>
      </c>
      <c r="AA30" s="85" t="str">
        <f>IF(AND('Mapa final'!$Y$39="Media",'Mapa final'!$AA$39="Moderado"),CONCATENATE("R5C",'Mapa final'!$O$39),"")</f>
        <v/>
      </c>
      <c r="AB30" s="67" t="str">
        <f ca="1">IF(AND('Mapa final'!$Y$34="Media",'Mapa final'!$AA$34="Mayor"),CONCATENATE("R5C",'Mapa final'!$O$34),"")</f>
        <v/>
      </c>
      <c r="AC30" s="68" t="str">
        <f ca="1">IF(AND('Mapa final'!$Y$35="Media",'Mapa final'!$AA$35="Mayor"),CONCATENATE("R5C",'Mapa final'!$O$35),"")</f>
        <v/>
      </c>
      <c r="AD30" s="73" t="str">
        <f ca="1">IF(AND('Mapa final'!$Y$36="Media",'Mapa final'!$AA$36="Mayor"),CONCATENATE("R5C",'Mapa final'!$O$36),"")</f>
        <v/>
      </c>
      <c r="AE30" s="73" t="str">
        <f ca="1">IF(AND('Mapa final'!$Y$37="Media",'Mapa final'!$AA$37="Mayor"),CONCATENATE("R5C",'Mapa final'!$O$37),"")</f>
        <v/>
      </c>
      <c r="AF30" s="73" t="str">
        <f ca="1">IF(AND('Mapa final'!$Y$38="Media",'Mapa final'!$AA$38="Mayor"),CONCATENATE("R5C",'Mapa final'!$O$38),"")</f>
        <v/>
      </c>
      <c r="AG30" s="69" t="str">
        <f>IF(AND('Mapa final'!$Y$39="Media",'Mapa final'!$AA$39="Mayor"),CONCATENATE("R5C",'Mapa final'!$O$39),"")</f>
        <v/>
      </c>
      <c r="AH30" s="70" t="str">
        <f ca="1">IF(AND('Mapa final'!$Y$34="Media",'Mapa final'!$AA$34="Catastrófico"),CONCATENATE("R5C",'Mapa final'!$O$34),"")</f>
        <v/>
      </c>
      <c r="AI30" s="71" t="str">
        <f ca="1">IF(AND('Mapa final'!$Y$35="Media",'Mapa final'!$AA$35="Catastrófico"),CONCATENATE("R5C",'Mapa final'!$O$35),"")</f>
        <v/>
      </c>
      <c r="AJ30" s="71" t="str">
        <f ca="1">IF(AND('Mapa final'!$Y$36="Media",'Mapa final'!$AA$36="Catastrófico"),CONCATENATE("R5C",'Mapa final'!$O$36),"")</f>
        <v/>
      </c>
      <c r="AK30" s="71" t="str">
        <f ca="1">IF(AND('Mapa final'!$Y$37="Media",'Mapa final'!$AA$37="Catastrófico"),CONCATENATE("R5C",'Mapa final'!$O$37),"")</f>
        <v/>
      </c>
      <c r="AL30" s="71" t="str">
        <f ca="1">IF(AND('Mapa final'!$Y$38="Media",'Mapa final'!$AA$38="Catastrófico"),CONCATENATE("R5C",'Mapa final'!$O$38),"")</f>
        <v/>
      </c>
      <c r="AM30" s="72" t="str">
        <f>IF(AND('Mapa final'!$Y$39="Media",'Mapa final'!$AA$39="Catastrófico"),CONCATENATE("R5C",'Mapa final'!$O$39),"")</f>
        <v/>
      </c>
      <c r="AN30" s="99"/>
      <c r="AO30" s="406"/>
      <c r="AP30" s="407"/>
      <c r="AQ30" s="407"/>
      <c r="AR30" s="407"/>
      <c r="AS30" s="407"/>
      <c r="AT30" s="408"/>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row>
    <row r="31" spans="1:76" ht="15" customHeight="1" x14ac:dyDescent="0.25">
      <c r="A31" s="99"/>
      <c r="B31" s="324"/>
      <c r="C31" s="324"/>
      <c r="D31" s="325"/>
      <c r="E31" s="365"/>
      <c r="F31" s="366"/>
      <c r="G31" s="366"/>
      <c r="H31" s="366"/>
      <c r="I31" s="367"/>
      <c r="J31" s="83" t="str">
        <f>IF(AND('Mapa final'!$Y$40="Media",'Mapa final'!$AA$40="Leve"),CONCATENATE("R6C",'Mapa final'!$O$40),"")</f>
        <v/>
      </c>
      <c r="K31" s="84" t="str">
        <f>IF(AND('Mapa final'!$Y$41="Media",'Mapa final'!$AA$41="Leve"),CONCATENATE("R6C",'Mapa final'!$O$41),"")</f>
        <v/>
      </c>
      <c r="L31" s="84" t="str">
        <f>IF(AND('Mapa final'!$Y$42="Media",'Mapa final'!$AA$42="Leve"),CONCATENATE("R6C",'Mapa final'!$O$42),"")</f>
        <v/>
      </c>
      <c r="M31" s="84" t="str">
        <f>IF(AND('Mapa final'!$Y$43="Media",'Mapa final'!$AA$43="Leve"),CONCATENATE("R6C",'Mapa final'!$O$43),"")</f>
        <v/>
      </c>
      <c r="N31" s="84" t="str">
        <f>IF(AND('Mapa final'!$Y$44="Media",'Mapa final'!$AA$44="Leve"),CONCATENATE("R6C",'Mapa final'!$O$44),"")</f>
        <v/>
      </c>
      <c r="O31" s="85" t="str">
        <f>IF(AND('Mapa final'!$Y$45="Media",'Mapa final'!$AA$45="Leve"),CONCATENATE("R6C",'Mapa final'!$O$45),"")</f>
        <v/>
      </c>
      <c r="P31" s="83" t="str">
        <f>IF(AND('Mapa final'!$Y$40="Media",'Mapa final'!$AA$40="Menor"),CONCATENATE("R6C",'Mapa final'!$O$40),"")</f>
        <v/>
      </c>
      <c r="Q31" s="84" t="str">
        <f>IF(AND('Mapa final'!$Y$41="Media",'Mapa final'!$AA$41="Menor"),CONCATENATE("R6C",'Mapa final'!$O$41),"")</f>
        <v/>
      </c>
      <c r="R31" s="84" t="str">
        <f>IF(AND('Mapa final'!$Y$42="Media",'Mapa final'!$AA$42="Menor"),CONCATENATE("R6C",'Mapa final'!$O$42),"")</f>
        <v/>
      </c>
      <c r="S31" s="84" t="str">
        <f>IF(AND('Mapa final'!$Y$43="Media",'Mapa final'!$AA$43="Menor"),CONCATENATE("R6C",'Mapa final'!$O$43),"")</f>
        <v/>
      </c>
      <c r="T31" s="84" t="str">
        <f>IF(AND('Mapa final'!$Y$44="Media",'Mapa final'!$AA$44="Menor"),CONCATENATE("R6C",'Mapa final'!$O$44),"")</f>
        <v/>
      </c>
      <c r="U31" s="85" t="str">
        <f>IF(AND('Mapa final'!$Y$45="Media",'Mapa final'!$AA$45="Menor"),CONCATENATE("R6C",'Mapa final'!$O$45),"")</f>
        <v/>
      </c>
      <c r="V31" s="83" t="str">
        <f>IF(AND('Mapa final'!$Y$40="Media",'Mapa final'!$AA$40="Moderado"),CONCATENATE("R6C",'Mapa final'!$O$40),"")</f>
        <v/>
      </c>
      <c r="W31" s="84" t="str">
        <f>IF(AND('Mapa final'!$Y$41="Media",'Mapa final'!$AA$41="Moderado"),CONCATENATE("R6C",'Mapa final'!$O$41),"")</f>
        <v/>
      </c>
      <c r="X31" s="84" t="str">
        <f>IF(AND('Mapa final'!$Y$42="Media",'Mapa final'!$AA$42="Moderado"),CONCATENATE("R6C",'Mapa final'!$O$42),"")</f>
        <v/>
      </c>
      <c r="Y31" s="84" t="str">
        <f>IF(AND('Mapa final'!$Y$43="Media",'Mapa final'!$AA$43="Moderado"),CONCATENATE("R6C",'Mapa final'!$O$43),"")</f>
        <v/>
      </c>
      <c r="Z31" s="84" t="str">
        <f>IF(AND('Mapa final'!$Y$44="Media",'Mapa final'!$AA$44="Moderado"),CONCATENATE("R6C",'Mapa final'!$O$44),"")</f>
        <v/>
      </c>
      <c r="AA31" s="85" t="str">
        <f>IF(AND('Mapa final'!$Y$45="Media",'Mapa final'!$AA$45="Moderado"),CONCATENATE("R6C",'Mapa final'!$O$45),"")</f>
        <v/>
      </c>
      <c r="AB31" s="67" t="str">
        <f>IF(AND('Mapa final'!$Y$40="Media",'Mapa final'!$AA$40="Mayor"),CONCATENATE("R6C",'Mapa final'!$O$40),"")</f>
        <v/>
      </c>
      <c r="AC31" s="68" t="str">
        <f>IF(AND('Mapa final'!$Y$41="Media",'Mapa final'!$AA$41="Mayor"),CONCATENATE("R6C",'Mapa final'!$O$41),"")</f>
        <v/>
      </c>
      <c r="AD31" s="73" t="str">
        <f>IF(AND('Mapa final'!$Y$42="Media",'Mapa final'!$AA$42="Mayor"),CONCATENATE("R6C",'Mapa final'!$O$42),"")</f>
        <v/>
      </c>
      <c r="AE31" s="73" t="str">
        <f>IF(AND('Mapa final'!$Y$43="Media",'Mapa final'!$AA$43="Mayor"),CONCATENATE("R6C",'Mapa final'!$O$43),"")</f>
        <v/>
      </c>
      <c r="AF31" s="73" t="str">
        <f>IF(AND('Mapa final'!$Y$44="Media",'Mapa final'!$AA$44="Mayor"),CONCATENATE("R6C",'Mapa final'!$O$44),"")</f>
        <v/>
      </c>
      <c r="AG31" s="69" t="str">
        <f>IF(AND('Mapa final'!$Y$45="Media",'Mapa final'!$AA$45="Mayor"),CONCATENATE("R6C",'Mapa final'!$O$45),"")</f>
        <v/>
      </c>
      <c r="AH31" s="70" t="str">
        <f>IF(AND('Mapa final'!$Y$40="Media",'Mapa final'!$AA$40="Catastrófico"),CONCATENATE("R6C",'Mapa final'!$O$40),"")</f>
        <v/>
      </c>
      <c r="AI31" s="71" t="str">
        <f>IF(AND('Mapa final'!$Y$41="Media",'Mapa final'!$AA$41="Catastrófico"),CONCATENATE("R6C",'Mapa final'!$O$41),"")</f>
        <v/>
      </c>
      <c r="AJ31" s="71" t="str">
        <f>IF(AND('Mapa final'!$Y$42="Media",'Mapa final'!$AA$42="Catastrófico"),CONCATENATE("R6C",'Mapa final'!$O$42),"")</f>
        <v/>
      </c>
      <c r="AK31" s="71" t="str">
        <f>IF(AND('Mapa final'!$Y$43="Media",'Mapa final'!$AA$43="Catastrófico"),CONCATENATE("R6C",'Mapa final'!$O$43),"")</f>
        <v/>
      </c>
      <c r="AL31" s="71" t="str">
        <f>IF(AND('Mapa final'!$Y$44="Media",'Mapa final'!$AA$44="Catastrófico"),CONCATENATE("R6C",'Mapa final'!$O$44),"")</f>
        <v/>
      </c>
      <c r="AM31" s="72" t="str">
        <f>IF(AND('Mapa final'!$Y$45="Media",'Mapa final'!$AA$45="Catastrófico"),CONCATENATE("R6C",'Mapa final'!$O$45),"")</f>
        <v/>
      </c>
      <c r="AN31" s="99"/>
      <c r="AO31" s="406"/>
      <c r="AP31" s="407"/>
      <c r="AQ31" s="407"/>
      <c r="AR31" s="407"/>
      <c r="AS31" s="407"/>
      <c r="AT31" s="40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row>
    <row r="32" spans="1:76" ht="15" customHeight="1" x14ac:dyDescent="0.25">
      <c r="A32" s="99"/>
      <c r="B32" s="324"/>
      <c r="C32" s="324"/>
      <c r="D32" s="325"/>
      <c r="E32" s="365"/>
      <c r="F32" s="366"/>
      <c r="G32" s="366"/>
      <c r="H32" s="366"/>
      <c r="I32" s="367"/>
      <c r="J32" s="83" t="str">
        <f>IF(AND('Mapa final'!$Y$46="Media",'Mapa final'!$AA$46="Leve"),CONCATENATE("R7C",'Mapa final'!$O$46),"")</f>
        <v/>
      </c>
      <c r="K32" s="84" t="str">
        <f>IF(AND('Mapa final'!$Y$47="Media",'Mapa final'!$AA$47="Leve"),CONCATENATE("R7C",'Mapa final'!$O$47),"")</f>
        <v/>
      </c>
      <c r="L32" s="84" t="str">
        <f>IF(AND('Mapa final'!$Y$48="Media",'Mapa final'!$AA$48="Leve"),CONCATENATE("R7C",'Mapa final'!$O$48),"")</f>
        <v/>
      </c>
      <c r="M32" s="84" t="str">
        <f>IF(AND('Mapa final'!$Y$49="Media",'Mapa final'!$AA$49="Leve"),CONCATENATE("R7C",'Mapa final'!$O$49),"")</f>
        <v/>
      </c>
      <c r="N32" s="84" t="str">
        <f>IF(AND('Mapa final'!$Y$50="Media",'Mapa final'!$AA$50="Leve"),CONCATENATE("R7C",'Mapa final'!$O$50),"")</f>
        <v/>
      </c>
      <c r="O32" s="85" t="str">
        <f>IF(AND('Mapa final'!$Y$51="Media",'Mapa final'!$AA$51="Leve"),CONCATENATE("R7C",'Mapa final'!$O$51),"")</f>
        <v/>
      </c>
      <c r="P32" s="83" t="str">
        <f>IF(AND('Mapa final'!$Y$46="Media",'Mapa final'!$AA$46="Menor"),CONCATENATE("R7C",'Mapa final'!$O$46),"")</f>
        <v/>
      </c>
      <c r="Q32" s="84" t="str">
        <f>IF(AND('Mapa final'!$Y$47="Media",'Mapa final'!$AA$47="Menor"),CONCATENATE("R7C",'Mapa final'!$O$47),"")</f>
        <v/>
      </c>
      <c r="R32" s="84" t="str">
        <f>IF(AND('Mapa final'!$Y$48="Media",'Mapa final'!$AA$48="Menor"),CONCATENATE("R7C",'Mapa final'!$O$48),"")</f>
        <v/>
      </c>
      <c r="S32" s="84" t="str">
        <f>IF(AND('Mapa final'!$Y$49="Media",'Mapa final'!$AA$49="Menor"),CONCATENATE("R7C",'Mapa final'!$O$49),"")</f>
        <v/>
      </c>
      <c r="T32" s="84" t="str">
        <f>IF(AND('Mapa final'!$Y$50="Media",'Mapa final'!$AA$50="Menor"),CONCATENATE("R7C",'Mapa final'!$O$50),"")</f>
        <v/>
      </c>
      <c r="U32" s="85" t="str">
        <f>IF(AND('Mapa final'!$Y$51="Media",'Mapa final'!$AA$51="Menor"),CONCATENATE("R7C",'Mapa final'!$O$51),"")</f>
        <v/>
      </c>
      <c r="V32" s="83" t="str">
        <f>IF(AND('Mapa final'!$Y$46="Media",'Mapa final'!$AA$46="Moderado"),CONCATENATE("R7C",'Mapa final'!$O$46),"")</f>
        <v/>
      </c>
      <c r="W32" s="84" t="str">
        <f>IF(AND('Mapa final'!$Y$47="Media",'Mapa final'!$AA$47="Moderado"),CONCATENATE("R7C",'Mapa final'!$O$47),"")</f>
        <v/>
      </c>
      <c r="X32" s="84" t="str">
        <f>IF(AND('Mapa final'!$Y$48="Media",'Mapa final'!$AA$48="Moderado"),CONCATENATE("R7C",'Mapa final'!$O$48),"")</f>
        <v/>
      </c>
      <c r="Y32" s="84" t="str">
        <f>IF(AND('Mapa final'!$Y$49="Media",'Mapa final'!$AA$49="Moderado"),CONCATENATE("R7C",'Mapa final'!$O$49),"")</f>
        <v/>
      </c>
      <c r="Z32" s="84" t="str">
        <f>IF(AND('Mapa final'!$Y$50="Media",'Mapa final'!$AA$50="Moderado"),CONCATENATE("R7C",'Mapa final'!$O$50),"")</f>
        <v/>
      </c>
      <c r="AA32" s="85" t="str">
        <f>IF(AND('Mapa final'!$Y$51="Media",'Mapa final'!$AA$51="Moderado"),CONCATENATE("R7C",'Mapa final'!$O$51),"")</f>
        <v/>
      </c>
      <c r="AB32" s="67" t="str">
        <f>IF(AND('Mapa final'!$Y$46="Media",'Mapa final'!$AA$46="Mayor"),CONCATENATE("R7C",'Mapa final'!$O$46),"")</f>
        <v/>
      </c>
      <c r="AC32" s="68" t="str">
        <f>IF(AND('Mapa final'!$Y$47="Media",'Mapa final'!$AA$47="Mayor"),CONCATENATE("R7C",'Mapa final'!$O$47),"")</f>
        <v/>
      </c>
      <c r="AD32" s="73" t="str">
        <f>IF(AND('Mapa final'!$Y$48="Media",'Mapa final'!$AA$48="Mayor"),CONCATENATE("R7C",'Mapa final'!$O$48),"")</f>
        <v/>
      </c>
      <c r="AE32" s="73" t="str">
        <f>IF(AND('Mapa final'!$Y$49="Media",'Mapa final'!$AA$49="Mayor"),CONCATENATE("R7C",'Mapa final'!$O$49),"")</f>
        <v/>
      </c>
      <c r="AF32" s="73" t="str">
        <f>IF(AND('Mapa final'!$Y$50="Media",'Mapa final'!$AA$50="Mayor"),CONCATENATE("R7C",'Mapa final'!$O$50),"")</f>
        <v/>
      </c>
      <c r="AG32" s="69" t="str">
        <f>IF(AND('Mapa final'!$Y$51="Media",'Mapa final'!$AA$51="Mayor"),CONCATENATE("R7C",'Mapa final'!$O$51),"")</f>
        <v/>
      </c>
      <c r="AH32" s="70" t="str">
        <f>IF(AND('Mapa final'!$Y$46="Media",'Mapa final'!$AA$46="Catastrófico"),CONCATENATE("R7C",'Mapa final'!$O$46),"")</f>
        <v/>
      </c>
      <c r="AI32" s="71" t="str">
        <f>IF(AND('Mapa final'!$Y$47="Media",'Mapa final'!$AA$47="Catastrófico"),CONCATENATE("R7C",'Mapa final'!$O$47),"")</f>
        <v/>
      </c>
      <c r="AJ32" s="71" t="str">
        <f>IF(AND('Mapa final'!$Y$48="Media",'Mapa final'!$AA$48="Catastrófico"),CONCATENATE("R7C",'Mapa final'!$O$48),"")</f>
        <v/>
      </c>
      <c r="AK32" s="71" t="str">
        <f>IF(AND('Mapa final'!$Y$49="Media",'Mapa final'!$AA$49="Catastrófico"),CONCATENATE("R7C",'Mapa final'!$O$49),"")</f>
        <v/>
      </c>
      <c r="AL32" s="71" t="str">
        <f>IF(AND('Mapa final'!$Y$50="Media",'Mapa final'!$AA$50="Catastrófico"),CONCATENATE("R7C",'Mapa final'!$O$50),"")</f>
        <v/>
      </c>
      <c r="AM32" s="72" t="str">
        <f>IF(AND('Mapa final'!$Y$51="Media",'Mapa final'!$AA$51="Catastrófico"),CONCATENATE("R7C",'Mapa final'!$O$51),"")</f>
        <v/>
      </c>
      <c r="AN32" s="99"/>
      <c r="AO32" s="406"/>
      <c r="AP32" s="407"/>
      <c r="AQ32" s="407"/>
      <c r="AR32" s="407"/>
      <c r="AS32" s="407"/>
      <c r="AT32" s="40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row>
    <row r="33" spans="1:80" ht="15" customHeight="1" x14ac:dyDescent="0.25">
      <c r="A33" s="99"/>
      <c r="B33" s="324"/>
      <c r="C33" s="324"/>
      <c r="D33" s="325"/>
      <c r="E33" s="365"/>
      <c r="F33" s="366"/>
      <c r="G33" s="366"/>
      <c r="H33" s="366"/>
      <c r="I33" s="367"/>
      <c r="J33" s="83" t="str">
        <f>IF(AND('Mapa final'!$Y$52="Media",'Mapa final'!$AA$52="Leve"),CONCATENATE("R8C",'Mapa final'!$O$52),"")</f>
        <v/>
      </c>
      <c r="K33" s="84" t="str">
        <f>IF(AND('Mapa final'!$Y$53="Media",'Mapa final'!$AA$53="Leve"),CONCATENATE("R8C",'Mapa final'!$O$53),"")</f>
        <v/>
      </c>
      <c r="L33" s="84" t="str">
        <f>IF(AND('Mapa final'!$Y$54="Media",'Mapa final'!$AA$54="Leve"),CONCATENATE("R8C",'Mapa final'!$O$54),"")</f>
        <v/>
      </c>
      <c r="M33" s="84" t="str">
        <f>IF(AND('Mapa final'!$Y$55="Media",'Mapa final'!$AA$55="Leve"),CONCATENATE("R8C",'Mapa final'!$O$55),"")</f>
        <v/>
      </c>
      <c r="N33" s="84" t="str">
        <f>IF(AND('Mapa final'!$Y$56="Media",'Mapa final'!$AA$56="Leve"),CONCATENATE("R8C",'Mapa final'!$O$56),"")</f>
        <v/>
      </c>
      <c r="O33" s="85" t="str">
        <f>IF(AND('Mapa final'!$Y$57="Media",'Mapa final'!$AA$57="Leve"),CONCATENATE("R8C",'Mapa final'!$O$57),"")</f>
        <v/>
      </c>
      <c r="P33" s="83" t="str">
        <f>IF(AND('Mapa final'!$Y$52="Media",'Mapa final'!$AA$52="Menor"),CONCATENATE("R8C",'Mapa final'!$O$52),"")</f>
        <v/>
      </c>
      <c r="Q33" s="84" t="str">
        <f>IF(AND('Mapa final'!$Y$53="Media",'Mapa final'!$AA$53="Menor"),CONCATENATE("R8C",'Mapa final'!$O$53),"")</f>
        <v/>
      </c>
      <c r="R33" s="84" t="str">
        <f>IF(AND('Mapa final'!$Y$54="Media",'Mapa final'!$AA$54="Menor"),CONCATENATE("R8C",'Mapa final'!$O$54),"")</f>
        <v/>
      </c>
      <c r="S33" s="84" t="str">
        <f>IF(AND('Mapa final'!$Y$55="Media",'Mapa final'!$AA$55="Menor"),CONCATENATE("R8C",'Mapa final'!$O$55),"")</f>
        <v/>
      </c>
      <c r="T33" s="84" t="str">
        <f>IF(AND('Mapa final'!$Y$56="Media",'Mapa final'!$AA$56="Menor"),CONCATENATE("R8C",'Mapa final'!$O$56),"")</f>
        <v/>
      </c>
      <c r="U33" s="85" t="str">
        <f>IF(AND('Mapa final'!$Y$57="Media",'Mapa final'!$AA$57="Menor"),CONCATENATE("R8C",'Mapa final'!$O$57),"")</f>
        <v/>
      </c>
      <c r="V33" s="83" t="str">
        <f>IF(AND('Mapa final'!$Y$52="Media",'Mapa final'!$AA$52="Moderado"),CONCATENATE("R8C",'Mapa final'!$O$52),"")</f>
        <v/>
      </c>
      <c r="W33" s="84" t="str">
        <f>IF(AND('Mapa final'!$Y$53="Media",'Mapa final'!$AA$53="Moderado"),CONCATENATE("R8C",'Mapa final'!$O$53),"")</f>
        <v/>
      </c>
      <c r="X33" s="84" t="str">
        <f>IF(AND('Mapa final'!$Y$54="Media",'Mapa final'!$AA$54="Moderado"),CONCATENATE("R8C",'Mapa final'!$O$54),"")</f>
        <v/>
      </c>
      <c r="Y33" s="84" t="str">
        <f>IF(AND('Mapa final'!$Y$55="Media",'Mapa final'!$AA$55="Moderado"),CONCATENATE("R8C",'Mapa final'!$O$55),"")</f>
        <v/>
      </c>
      <c r="Z33" s="84" t="str">
        <f>IF(AND('Mapa final'!$Y$56="Media",'Mapa final'!$AA$56="Moderado"),CONCATENATE("R8C",'Mapa final'!$O$56),"")</f>
        <v/>
      </c>
      <c r="AA33" s="85" t="str">
        <f>IF(AND('Mapa final'!$Y$57="Media",'Mapa final'!$AA$57="Moderado"),CONCATENATE("R8C",'Mapa final'!$O$57),"")</f>
        <v/>
      </c>
      <c r="AB33" s="67" t="str">
        <f>IF(AND('Mapa final'!$Y$52="Media",'Mapa final'!$AA$52="Mayor"),CONCATENATE("R8C",'Mapa final'!$O$52),"")</f>
        <v/>
      </c>
      <c r="AC33" s="68" t="str">
        <f>IF(AND('Mapa final'!$Y$53="Media",'Mapa final'!$AA$53="Mayor"),CONCATENATE("R8C",'Mapa final'!$O$53),"")</f>
        <v/>
      </c>
      <c r="AD33" s="73" t="str">
        <f>IF(AND('Mapa final'!$Y$54="Media",'Mapa final'!$AA$54="Mayor"),CONCATENATE("R8C",'Mapa final'!$O$54),"")</f>
        <v/>
      </c>
      <c r="AE33" s="73" t="str">
        <f>IF(AND('Mapa final'!$Y$55="Media",'Mapa final'!$AA$55="Mayor"),CONCATENATE("R8C",'Mapa final'!$O$55),"")</f>
        <v/>
      </c>
      <c r="AF33" s="73" t="str">
        <f>IF(AND('Mapa final'!$Y$56="Media",'Mapa final'!$AA$56="Mayor"),CONCATENATE("R8C",'Mapa final'!$O$56),"")</f>
        <v/>
      </c>
      <c r="AG33" s="69" t="str">
        <f>IF(AND('Mapa final'!$Y$57="Media",'Mapa final'!$AA$57="Mayor"),CONCATENATE("R8C",'Mapa final'!$O$57),"")</f>
        <v/>
      </c>
      <c r="AH33" s="70" t="str">
        <f>IF(AND('Mapa final'!$Y$52="Media",'Mapa final'!$AA$52="Catastrófico"),CONCATENATE("R8C",'Mapa final'!$O$52),"")</f>
        <v/>
      </c>
      <c r="AI33" s="71" t="str">
        <f>IF(AND('Mapa final'!$Y$53="Media",'Mapa final'!$AA$53="Catastrófico"),CONCATENATE("R8C",'Mapa final'!$O$53),"")</f>
        <v/>
      </c>
      <c r="AJ33" s="71" t="str">
        <f>IF(AND('Mapa final'!$Y$54="Media",'Mapa final'!$AA$54="Catastrófico"),CONCATENATE("R8C",'Mapa final'!$O$54),"")</f>
        <v/>
      </c>
      <c r="AK33" s="71" t="str">
        <f>IF(AND('Mapa final'!$Y$55="Media",'Mapa final'!$AA$55="Catastrófico"),CONCATENATE("R8C",'Mapa final'!$O$55),"")</f>
        <v/>
      </c>
      <c r="AL33" s="71" t="str">
        <f>IF(AND('Mapa final'!$Y$56="Media",'Mapa final'!$AA$56="Catastrófico"),CONCATENATE("R8C",'Mapa final'!$O$56),"")</f>
        <v/>
      </c>
      <c r="AM33" s="72" t="str">
        <f>IF(AND('Mapa final'!$Y$57="Media",'Mapa final'!$AA$57="Catastrófico"),CONCATENATE("R8C",'Mapa final'!$O$57),"")</f>
        <v/>
      </c>
      <c r="AN33" s="99"/>
      <c r="AO33" s="406"/>
      <c r="AP33" s="407"/>
      <c r="AQ33" s="407"/>
      <c r="AR33" s="407"/>
      <c r="AS33" s="407"/>
      <c r="AT33" s="408"/>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row>
    <row r="34" spans="1:80" ht="15" customHeight="1" x14ac:dyDescent="0.25">
      <c r="A34" s="99"/>
      <c r="B34" s="324"/>
      <c r="C34" s="324"/>
      <c r="D34" s="325"/>
      <c r="E34" s="365"/>
      <c r="F34" s="366"/>
      <c r="G34" s="366"/>
      <c r="H34" s="366"/>
      <c r="I34" s="367"/>
      <c r="J34" s="83" t="str">
        <f>IF(AND('Mapa final'!$Y$58="Media",'Mapa final'!$AA$58="Leve"),CONCATENATE("R9C",'Mapa final'!$O$58),"")</f>
        <v/>
      </c>
      <c r="K34" s="84" t="str">
        <f>IF(AND('Mapa final'!$Y$59="Media",'Mapa final'!$AA$59="Leve"),CONCATENATE("R9C",'Mapa final'!$O$59),"")</f>
        <v/>
      </c>
      <c r="L34" s="84" t="str">
        <f>IF(AND('Mapa final'!$Y$60="Media",'Mapa final'!$AA$60="Leve"),CONCATENATE("R9C",'Mapa final'!$O$60),"")</f>
        <v/>
      </c>
      <c r="M34" s="84" t="str">
        <f>IF(AND('Mapa final'!$Y$61="Media",'Mapa final'!$AA$61="Leve"),CONCATENATE("R9C",'Mapa final'!$O$61),"")</f>
        <v/>
      </c>
      <c r="N34" s="84" t="str">
        <f>IF(AND('Mapa final'!$Y$62="Media",'Mapa final'!$AA$62="Leve"),CONCATENATE("R9C",'Mapa final'!$O$62),"")</f>
        <v/>
      </c>
      <c r="O34" s="85" t="str">
        <f>IF(AND('Mapa final'!$Y$63="Media",'Mapa final'!$AA$63="Leve"),CONCATENATE("R9C",'Mapa final'!$O$63),"")</f>
        <v/>
      </c>
      <c r="P34" s="83" t="str">
        <f>IF(AND('Mapa final'!$Y$58="Media",'Mapa final'!$AA$58="Menor"),CONCATENATE("R9C",'Mapa final'!$O$58),"")</f>
        <v/>
      </c>
      <c r="Q34" s="84" t="str">
        <f>IF(AND('Mapa final'!$Y$59="Media",'Mapa final'!$AA$59="Menor"),CONCATENATE("R9C",'Mapa final'!$O$59),"")</f>
        <v/>
      </c>
      <c r="R34" s="84" t="str">
        <f>IF(AND('Mapa final'!$Y$60="Media",'Mapa final'!$AA$60="Menor"),CONCATENATE("R9C",'Mapa final'!$O$60),"")</f>
        <v/>
      </c>
      <c r="S34" s="84" t="str">
        <f>IF(AND('Mapa final'!$Y$61="Media",'Mapa final'!$AA$61="Menor"),CONCATENATE("R9C",'Mapa final'!$O$61),"")</f>
        <v/>
      </c>
      <c r="T34" s="84" t="str">
        <f>IF(AND('Mapa final'!$Y$62="Media",'Mapa final'!$AA$62="Menor"),CONCATENATE("R9C",'Mapa final'!$O$62),"")</f>
        <v/>
      </c>
      <c r="U34" s="85" t="str">
        <f>IF(AND('Mapa final'!$Y$63="Media",'Mapa final'!$AA$63="Menor"),CONCATENATE("R9C",'Mapa final'!$O$63),"")</f>
        <v/>
      </c>
      <c r="V34" s="83" t="str">
        <f>IF(AND('Mapa final'!$Y$58="Media",'Mapa final'!$AA$58="Moderado"),CONCATENATE("R9C",'Mapa final'!$O$58),"")</f>
        <v/>
      </c>
      <c r="W34" s="84" t="str">
        <f>IF(AND('Mapa final'!$Y$59="Media",'Mapa final'!$AA$59="Moderado"),CONCATENATE("R9C",'Mapa final'!$O$59),"")</f>
        <v/>
      </c>
      <c r="X34" s="84" t="str">
        <f>IF(AND('Mapa final'!$Y$60="Media",'Mapa final'!$AA$60="Moderado"),CONCATENATE("R9C",'Mapa final'!$O$60),"")</f>
        <v/>
      </c>
      <c r="Y34" s="84" t="str">
        <f>IF(AND('Mapa final'!$Y$61="Media",'Mapa final'!$AA$61="Moderado"),CONCATENATE("R9C",'Mapa final'!$O$61),"")</f>
        <v/>
      </c>
      <c r="Z34" s="84" t="str">
        <f>IF(AND('Mapa final'!$Y$62="Media",'Mapa final'!$AA$62="Moderado"),CONCATENATE("R9C",'Mapa final'!$O$62),"")</f>
        <v/>
      </c>
      <c r="AA34" s="85" t="str">
        <f>IF(AND('Mapa final'!$Y$63="Media",'Mapa final'!$AA$63="Moderado"),CONCATENATE("R9C",'Mapa final'!$O$63),"")</f>
        <v/>
      </c>
      <c r="AB34" s="67" t="str">
        <f>IF(AND('Mapa final'!$Y$58="Media",'Mapa final'!$AA$58="Mayor"),CONCATENATE("R9C",'Mapa final'!$O$58),"")</f>
        <v/>
      </c>
      <c r="AC34" s="68" t="str">
        <f>IF(AND('Mapa final'!$Y$59="Media",'Mapa final'!$AA$59="Mayor"),CONCATENATE("R9C",'Mapa final'!$O$59),"")</f>
        <v/>
      </c>
      <c r="AD34" s="73" t="str">
        <f>IF(AND('Mapa final'!$Y$60="Media",'Mapa final'!$AA$60="Mayor"),CONCATENATE("R9C",'Mapa final'!$O$60),"")</f>
        <v/>
      </c>
      <c r="AE34" s="73" t="str">
        <f>IF(AND('Mapa final'!$Y$61="Media",'Mapa final'!$AA$61="Mayor"),CONCATENATE("R9C",'Mapa final'!$O$61),"")</f>
        <v/>
      </c>
      <c r="AF34" s="73" t="str">
        <f>IF(AND('Mapa final'!$Y$62="Media",'Mapa final'!$AA$62="Mayor"),CONCATENATE("R9C",'Mapa final'!$O$62),"")</f>
        <v/>
      </c>
      <c r="AG34" s="69" t="str">
        <f>IF(AND('Mapa final'!$Y$63="Media",'Mapa final'!$AA$63="Mayor"),CONCATENATE("R9C",'Mapa final'!$O$63),"")</f>
        <v/>
      </c>
      <c r="AH34" s="70" t="str">
        <f>IF(AND('Mapa final'!$Y$58="Media",'Mapa final'!$AA$58="Catastrófico"),CONCATENATE("R9C",'Mapa final'!$O$58),"")</f>
        <v/>
      </c>
      <c r="AI34" s="71" t="str">
        <f>IF(AND('Mapa final'!$Y$59="Media",'Mapa final'!$AA$59="Catastrófico"),CONCATENATE("R9C",'Mapa final'!$O$59),"")</f>
        <v/>
      </c>
      <c r="AJ34" s="71" t="str">
        <f>IF(AND('Mapa final'!$Y$60="Media",'Mapa final'!$AA$60="Catastrófico"),CONCATENATE("R9C",'Mapa final'!$O$60),"")</f>
        <v/>
      </c>
      <c r="AK34" s="71" t="str">
        <f>IF(AND('Mapa final'!$Y$61="Media",'Mapa final'!$AA$61="Catastrófico"),CONCATENATE("R9C",'Mapa final'!$O$61),"")</f>
        <v/>
      </c>
      <c r="AL34" s="71" t="str">
        <f>IF(AND('Mapa final'!$Y$62="Media",'Mapa final'!$AA$62="Catastrófico"),CONCATENATE("R9C",'Mapa final'!$O$62),"")</f>
        <v/>
      </c>
      <c r="AM34" s="72" t="str">
        <f>IF(AND('Mapa final'!$Y$63="Media",'Mapa final'!$AA$63="Catastrófico"),CONCATENATE("R9C",'Mapa final'!$O$63),"")</f>
        <v/>
      </c>
      <c r="AN34" s="99"/>
      <c r="AO34" s="406"/>
      <c r="AP34" s="407"/>
      <c r="AQ34" s="407"/>
      <c r="AR34" s="407"/>
      <c r="AS34" s="407"/>
      <c r="AT34" s="408"/>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row>
    <row r="35" spans="1:80" ht="15.75" customHeight="1" thickBot="1" x14ac:dyDescent="0.3">
      <c r="A35" s="99"/>
      <c r="B35" s="324"/>
      <c r="C35" s="324"/>
      <c r="D35" s="325"/>
      <c r="E35" s="368"/>
      <c r="F35" s="369"/>
      <c r="G35" s="369"/>
      <c r="H35" s="369"/>
      <c r="I35" s="370"/>
      <c r="J35" s="83" t="str">
        <f>IF(AND('Mapa final'!$Y$64="Media",'Mapa final'!$AA$64="Leve"),CONCATENATE("R10C",'Mapa final'!$O$64),"")</f>
        <v/>
      </c>
      <c r="K35" s="84" t="str">
        <f>IF(AND('Mapa final'!$Y$65="Media",'Mapa final'!$AA$65="Leve"),CONCATENATE("R10C",'Mapa final'!$O$65),"")</f>
        <v/>
      </c>
      <c r="L35" s="84" t="str">
        <f>IF(AND('Mapa final'!$Y$66="Media",'Mapa final'!$AA$66="Leve"),CONCATENATE("R10C",'Mapa final'!$O$66),"")</f>
        <v/>
      </c>
      <c r="M35" s="84" t="str">
        <f>IF(AND('Mapa final'!$Y$67="Media",'Mapa final'!$AA$67="Leve"),CONCATENATE("R10C",'Mapa final'!$O$67),"")</f>
        <v/>
      </c>
      <c r="N35" s="84" t="str">
        <f>IF(AND('Mapa final'!$Y$68="Media",'Mapa final'!$AA$68="Leve"),CONCATENATE("R10C",'Mapa final'!$O$68),"")</f>
        <v/>
      </c>
      <c r="O35" s="85" t="str">
        <f>IF(AND('Mapa final'!$Y$69="Media",'Mapa final'!$AA$69="Leve"),CONCATENATE("R10C",'Mapa final'!$O$69),"")</f>
        <v/>
      </c>
      <c r="P35" s="83" t="str">
        <f>IF(AND('Mapa final'!$Y$64="Media",'Mapa final'!$AA$64="Menor"),CONCATENATE("R10C",'Mapa final'!$O$64),"")</f>
        <v/>
      </c>
      <c r="Q35" s="84" t="str">
        <f>IF(AND('Mapa final'!$Y$65="Media",'Mapa final'!$AA$65="Menor"),CONCATENATE("R10C",'Mapa final'!$O$65),"")</f>
        <v/>
      </c>
      <c r="R35" s="84" t="str">
        <f>IF(AND('Mapa final'!$Y$66="Media",'Mapa final'!$AA$66="Menor"),CONCATENATE("R10C",'Mapa final'!$O$66),"")</f>
        <v/>
      </c>
      <c r="S35" s="84" t="str">
        <f>IF(AND('Mapa final'!$Y$67="Media",'Mapa final'!$AA$67="Menor"),CONCATENATE("R10C",'Mapa final'!$O$67),"")</f>
        <v/>
      </c>
      <c r="T35" s="84" t="str">
        <f>IF(AND('Mapa final'!$Y$68="Media",'Mapa final'!$AA$68="Menor"),CONCATENATE("R10C",'Mapa final'!$O$68),"")</f>
        <v/>
      </c>
      <c r="U35" s="85" t="str">
        <f>IF(AND('Mapa final'!$Y$69="Media",'Mapa final'!$AA$69="Menor"),CONCATENATE("R10C",'Mapa final'!$O$69),"")</f>
        <v/>
      </c>
      <c r="V35" s="83" t="str">
        <f>IF(AND('Mapa final'!$Y$64="Media",'Mapa final'!$AA$64="Moderado"),CONCATENATE("R10C",'Mapa final'!$O$64),"")</f>
        <v/>
      </c>
      <c r="W35" s="84" t="str">
        <f>IF(AND('Mapa final'!$Y$65="Media",'Mapa final'!$AA$65="Moderado"),CONCATENATE("R10C",'Mapa final'!$O$65),"")</f>
        <v/>
      </c>
      <c r="X35" s="84" t="str">
        <f>IF(AND('Mapa final'!$Y$66="Media",'Mapa final'!$AA$66="Moderado"),CONCATENATE("R10C",'Mapa final'!$O$66),"")</f>
        <v/>
      </c>
      <c r="Y35" s="84" t="str">
        <f>IF(AND('Mapa final'!$Y$67="Media",'Mapa final'!$AA$67="Moderado"),CONCATENATE("R10C",'Mapa final'!$O$67),"")</f>
        <v/>
      </c>
      <c r="Z35" s="84" t="str">
        <f>IF(AND('Mapa final'!$Y$68="Media",'Mapa final'!$AA$68="Moderado"),CONCATENATE("R10C",'Mapa final'!$O$68),"")</f>
        <v/>
      </c>
      <c r="AA35" s="85" t="str">
        <f>IF(AND('Mapa final'!$Y$69="Media",'Mapa final'!$AA$69="Moderado"),CONCATENATE("R10C",'Mapa final'!$O$69),"")</f>
        <v/>
      </c>
      <c r="AB35" s="74" t="str">
        <f>IF(AND('Mapa final'!$Y$64="Media",'Mapa final'!$AA$64="Mayor"),CONCATENATE("R10C",'Mapa final'!$O$64),"")</f>
        <v/>
      </c>
      <c r="AC35" s="75" t="str">
        <f>IF(AND('Mapa final'!$Y$65="Media",'Mapa final'!$AA$65="Mayor"),CONCATENATE("R10C",'Mapa final'!$O$65),"")</f>
        <v/>
      </c>
      <c r="AD35" s="75" t="str">
        <f>IF(AND('Mapa final'!$Y$66="Media",'Mapa final'!$AA$66="Mayor"),CONCATENATE("R10C",'Mapa final'!$O$66),"")</f>
        <v/>
      </c>
      <c r="AE35" s="75" t="str">
        <f>IF(AND('Mapa final'!$Y$67="Media",'Mapa final'!$AA$67="Mayor"),CONCATENATE("R10C",'Mapa final'!$O$67),"")</f>
        <v/>
      </c>
      <c r="AF35" s="75" t="str">
        <f>IF(AND('Mapa final'!$Y$68="Media",'Mapa final'!$AA$68="Mayor"),CONCATENATE("R10C",'Mapa final'!$O$68),"")</f>
        <v/>
      </c>
      <c r="AG35" s="76" t="str">
        <f>IF(AND('Mapa final'!$Y$69="Media",'Mapa final'!$AA$69="Mayor"),CONCATENATE("R10C",'Mapa final'!$O$69),"")</f>
        <v/>
      </c>
      <c r="AH35" s="77" t="str">
        <f>IF(AND('Mapa final'!$Y$64="Media",'Mapa final'!$AA$64="Catastrófico"),CONCATENATE("R10C",'Mapa final'!$O$64),"")</f>
        <v/>
      </c>
      <c r="AI35" s="78" t="str">
        <f>IF(AND('Mapa final'!$Y$65="Media",'Mapa final'!$AA$65="Catastrófico"),CONCATENATE("R10C",'Mapa final'!$O$65),"")</f>
        <v/>
      </c>
      <c r="AJ35" s="78" t="str">
        <f>IF(AND('Mapa final'!$Y$66="Media",'Mapa final'!$AA$66="Catastrófico"),CONCATENATE("R10C",'Mapa final'!$O$66),"")</f>
        <v/>
      </c>
      <c r="AK35" s="78" t="str">
        <f>IF(AND('Mapa final'!$Y$67="Media",'Mapa final'!$AA$67="Catastrófico"),CONCATENATE("R10C",'Mapa final'!$O$67),"")</f>
        <v/>
      </c>
      <c r="AL35" s="78" t="str">
        <f>IF(AND('Mapa final'!$Y$68="Media",'Mapa final'!$AA$68="Catastrófico"),CONCATENATE("R10C",'Mapa final'!$O$68),"")</f>
        <v/>
      </c>
      <c r="AM35" s="79" t="str">
        <f>IF(AND('Mapa final'!$Y$69="Media",'Mapa final'!$AA$69="Catastrófico"),CONCATENATE("R10C",'Mapa final'!$O$69),"")</f>
        <v/>
      </c>
      <c r="AN35" s="99"/>
      <c r="AO35" s="409"/>
      <c r="AP35" s="410"/>
      <c r="AQ35" s="410"/>
      <c r="AR35" s="410"/>
      <c r="AS35" s="410"/>
      <c r="AT35" s="411"/>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row>
    <row r="36" spans="1:80" ht="15" customHeight="1" x14ac:dyDescent="0.25">
      <c r="A36" s="99"/>
      <c r="B36" s="324"/>
      <c r="C36" s="324"/>
      <c r="D36" s="325"/>
      <c r="E36" s="362" t="s">
        <v>114</v>
      </c>
      <c r="F36" s="363"/>
      <c r="G36" s="363"/>
      <c r="H36" s="363"/>
      <c r="I36" s="363"/>
      <c r="J36" s="89" t="str">
        <f ca="1">IF(AND('Mapa final'!$Y$10="Baja",'Mapa final'!$AA$10="Leve"),CONCATENATE("R1C",'Mapa final'!$O$10),"")</f>
        <v/>
      </c>
      <c r="K36" s="90" t="str">
        <f ca="1">IF(AND('Mapa final'!$Y$11="Baja",'Mapa final'!$AA$11="Leve"),CONCATENATE("R1C",'Mapa final'!$O$11),"")</f>
        <v/>
      </c>
      <c r="L36" s="90" t="str">
        <f ca="1">IF(AND('Mapa final'!$Y$12="Baja",'Mapa final'!$AA$12="Leve"),CONCATENATE("R1C",'Mapa final'!$O$12),"")</f>
        <v/>
      </c>
      <c r="M36" s="90" t="str">
        <f ca="1">IF(AND('Mapa final'!$Y$13="Baja",'Mapa final'!$AA$13="Leve"),CONCATENATE("R1C",'Mapa final'!$O$13),"")</f>
        <v/>
      </c>
      <c r="N36" s="90" t="str">
        <f ca="1">IF(AND('Mapa final'!$Y$14="Baja",'Mapa final'!$AA$14="Leve"),CONCATENATE("R1C",'Mapa final'!$O$14),"")</f>
        <v/>
      </c>
      <c r="O36" s="91" t="str">
        <f ca="1">IF(AND('Mapa final'!$Y$15="Baja",'Mapa final'!$AA$15="Leve"),CONCATENATE("R1C",'Mapa final'!$O$15),"")</f>
        <v/>
      </c>
      <c r="P36" s="80" t="str">
        <f ca="1">IF(AND('Mapa final'!$Y$10="Baja",'Mapa final'!$AA$10="Menor"),CONCATENATE("R1C",'Mapa final'!$O$10),"")</f>
        <v/>
      </c>
      <c r="Q36" s="81" t="str">
        <f ca="1">IF(AND('Mapa final'!$Y$11="Baja",'Mapa final'!$AA$11="Menor"),CONCATENATE("R1C",'Mapa final'!$O$11),"")</f>
        <v/>
      </c>
      <c r="R36" s="81" t="str">
        <f ca="1">IF(AND('Mapa final'!$Y$12="Baja",'Mapa final'!$AA$12="Menor"),CONCATENATE("R1C",'Mapa final'!$O$12),"")</f>
        <v/>
      </c>
      <c r="S36" s="81" t="str">
        <f ca="1">IF(AND('Mapa final'!$Y$13="Baja",'Mapa final'!$AA$13="Menor"),CONCATENATE("R1C",'Mapa final'!$O$13),"")</f>
        <v/>
      </c>
      <c r="T36" s="81" t="str">
        <f ca="1">IF(AND('Mapa final'!$Y$14="Baja",'Mapa final'!$AA$14="Menor"),CONCATENATE("R1C",'Mapa final'!$O$14),"")</f>
        <v/>
      </c>
      <c r="U36" s="82" t="str">
        <f ca="1">IF(AND('Mapa final'!$Y$15="Baja",'Mapa final'!$AA$15="Menor"),CONCATENATE("R1C",'Mapa final'!$O$15),"")</f>
        <v/>
      </c>
      <c r="V36" s="80" t="str">
        <f ca="1">IF(AND('Mapa final'!$Y$10="Baja",'Mapa final'!$AA$10="Moderado"),CONCATENATE("R1C",'Mapa final'!$O$10),"")</f>
        <v>R1C1</v>
      </c>
      <c r="W36" s="81" t="str">
        <f ca="1">IF(AND('Mapa final'!$Y$11="Baja",'Mapa final'!$AA$11="Moderado"),CONCATENATE("R1C",'Mapa final'!$O$11),"")</f>
        <v/>
      </c>
      <c r="X36" s="81" t="str">
        <f ca="1">IF(AND('Mapa final'!$Y$12="Baja",'Mapa final'!$AA$12="Moderado"),CONCATENATE("R1C",'Mapa final'!$O$12),"")</f>
        <v/>
      </c>
      <c r="Y36" s="81" t="str">
        <f ca="1">IF(AND('Mapa final'!$Y$13="Baja",'Mapa final'!$AA$13="Moderado"),CONCATENATE("R1C",'Mapa final'!$O$13),"")</f>
        <v/>
      </c>
      <c r="Z36" s="81" t="str">
        <f ca="1">IF(AND('Mapa final'!$Y$14="Baja",'Mapa final'!$AA$14="Moderado"),CONCATENATE("R1C",'Mapa final'!$O$14),"")</f>
        <v/>
      </c>
      <c r="AA36" s="82" t="str">
        <f ca="1">IF(AND('Mapa final'!$Y$15="Baja",'Mapa final'!$AA$15="Moderado"),CONCATENATE("R1C",'Mapa final'!$O$15),"")</f>
        <v/>
      </c>
      <c r="AB36" s="61" t="str">
        <f ca="1">IF(AND('Mapa final'!$Y$10="Baja",'Mapa final'!$AA$10="Mayor"),CONCATENATE("R1C",'Mapa final'!$O$10),"")</f>
        <v/>
      </c>
      <c r="AC36" s="62" t="str">
        <f ca="1">IF(AND('Mapa final'!$Y$11="Baja",'Mapa final'!$AA$11="Mayor"),CONCATENATE("R1C",'Mapa final'!$O$11),"")</f>
        <v/>
      </c>
      <c r="AD36" s="62" t="str">
        <f ca="1">IF(AND('Mapa final'!$Y$12="Baja",'Mapa final'!$AA$12="Mayor"),CONCATENATE("R1C",'Mapa final'!$O$12),"")</f>
        <v/>
      </c>
      <c r="AE36" s="62" t="str">
        <f ca="1">IF(AND('Mapa final'!$Y$13="Baja",'Mapa final'!$AA$13="Mayor"),CONCATENATE("R1C",'Mapa final'!$O$13),"")</f>
        <v/>
      </c>
      <c r="AF36" s="62" t="str">
        <f ca="1">IF(AND('Mapa final'!$Y$14="Baja",'Mapa final'!$AA$14="Mayor"),CONCATENATE("R1C",'Mapa final'!$O$14),"")</f>
        <v/>
      </c>
      <c r="AG36" s="63" t="str">
        <f ca="1">IF(AND('Mapa final'!$Y$15="Baja",'Mapa final'!$AA$15="Mayor"),CONCATENATE("R1C",'Mapa final'!$O$15),"")</f>
        <v/>
      </c>
      <c r="AH36" s="64" t="str">
        <f ca="1">IF(AND('Mapa final'!$Y$10="Baja",'Mapa final'!$AA$10="Catastrófico"),CONCATENATE("R1C",'Mapa final'!$O$10),"")</f>
        <v/>
      </c>
      <c r="AI36" s="65" t="str">
        <f ca="1">IF(AND('Mapa final'!$Y$11="Baja",'Mapa final'!$AA$11="Catastrófico"),CONCATENATE("R1C",'Mapa final'!$O$11),"")</f>
        <v/>
      </c>
      <c r="AJ36" s="65" t="str">
        <f ca="1">IF(AND('Mapa final'!$Y$12="Baja",'Mapa final'!$AA$12="Catastrófico"),CONCATENATE("R1C",'Mapa final'!$O$12),"")</f>
        <v/>
      </c>
      <c r="AK36" s="65" t="str">
        <f ca="1">IF(AND('Mapa final'!$Y$13="Baja",'Mapa final'!$AA$13="Catastrófico"),CONCATENATE("R1C",'Mapa final'!$O$13),"")</f>
        <v/>
      </c>
      <c r="AL36" s="65" t="str">
        <f ca="1">IF(AND('Mapa final'!$Y$14="Baja",'Mapa final'!$AA$14="Catastrófico"),CONCATENATE("R1C",'Mapa final'!$O$14),"")</f>
        <v/>
      </c>
      <c r="AM36" s="66" t="str">
        <f ca="1">IF(AND('Mapa final'!$Y$15="Baja",'Mapa final'!$AA$15="Catastrófico"),CONCATENATE("R1C",'Mapa final'!$O$15),"")</f>
        <v/>
      </c>
      <c r="AN36" s="99"/>
      <c r="AO36" s="394" t="s">
        <v>82</v>
      </c>
      <c r="AP36" s="395"/>
      <c r="AQ36" s="395"/>
      <c r="AR36" s="395"/>
      <c r="AS36" s="395"/>
      <c r="AT36" s="396"/>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row>
    <row r="37" spans="1:80" ht="15" customHeight="1" x14ac:dyDescent="0.25">
      <c r="A37" s="99"/>
      <c r="B37" s="324"/>
      <c r="C37" s="324"/>
      <c r="D37" s="325"/>
      <c r="E37" s="381"/>
      <c r="F37" s="382"/>
      <c r="G37" s="382"/>
      <c r="H37" s="382"/>
      <c r="I37" s="382"/>
      <c r="J37" s="92" t="str">
        <f ca="1">IF(AND('Mapa final'!$Y$16="Baja",'Mapa final'!$AA$16="Leve"),CONCATENATE("R2C",'Mapa final'!$O$16),"")</f>
        <v/>
      </c>
      <c r="K37" s="93" t="str">
        <f ca="1">IF(AND('Mapa final'!$Y$17="Baja",'Mapa final'!$AA$17="Leve"),CONCATENATE("R2C",'Mapa final'!$O$17),"")</f>
        <v/>
      </c>
      <c r="L37" s="93" t="str">
        <f ca="1">IF(AND('Mapa final'!$Y$18="Baja",'Mapa final'!$AA$18="Leve"),CONCATENATE("R2C",'Mapa final'!$O$18),"")</f>
        <v/>
      </c>
      <c r="M37" s="93" t="str">
        <f ca="1">IF(AND('Mapa final'!$Y$19="Baja",'Mapa final'!$AA$19="Leve"),CONCATENATE("R2C",'Mapa final'!$O$19),"")</f>
        <v/>
      </c>
      <c r="N37" s="93" t="str">
        <f>IF(AND('Mapa final'!$Y$20="Baja",'Mapa final'!$AA$20="Leve"),CONCATENATE("R2C",'Mapa final'!$O$20),"")</f>
        <v/>
      </c>
      <c r="O37" s="94" t="str">
        <f>IF(AND('Mapa final'!$Y$21="Baja",'Mapa final'!$AA$21="Leve"),CONCATENATE("R2C",'Mapa final'!$O$21),"")</f>
        <v/>
      </c>
      <c r="P37" s="83" t="str">
        <f ca="1">IF(AND('Mapa final'!$Y$16="Baja",'Mapa final'!$AA$16="Menor"),CONCATENATE("R2C",'Mapa final'!$O$16),"")</f>
        <v/>
      </c>
      <c r="Q37" s="84" t="str">
        <f ca="1">IF(AND('Mapa final'!$Y$17="Baja",'Mapa final'!$AA$17="Menor"),CONCATENATE("R2C",'Mapa final'!$O$17),"")</f>
        <v/>
      </c>
      <c r="R37" s="84" t="str">
        <f ca="1">IF(AND('Mapa final'!$Y$18="Baja",'Mapa final'!$AA$18="Menor"),CONCATENATE("R2C",'Mapa final'!$O$18),"")</f>
        <v/>
      </c>
      <c r="S37" s="84" t="str">
        <f ca="1">IF(AND('Mapa final'!$Y$19="Baja",'Mapa final'!$AA$19="Menor"),CONCATENATE("R2C",'Mapa final'!$O$19),"")</f>
        <v/>
      </c>
      <c r="T37" s="84" t="str">
        <f>IF(AND('Mapa final'!$Y$20="Baja",'Mapa final'!$AA$20="Menor"),CONCATENATE("R2C",'Mapa final'!$O$20),"")</f>
        <v/>
      </c>
      <c r="U37" s="85" t="str">
        <f>IF(AND('Mapa final'!$Y$21="Baja",'Mapa final'!$AA$21="Menor"),CONCATENATE("R2C",'Mapa final'!$O$21),"")</f>
        <v/>
      </c>
      <c r="V37" s="83" t="str">
        <f ca="1">IF(AND('Mapa final'!$Y$16="Baja",'Mapa final'!$AA$16="Moderado"),CONCATENATE("R2C",'Mapa final'!$O$16),"")</f>
        <v>R2C1</v>
      </c>
      <c r="W37" s="84" t="str">
        <f ca="1">IF(AND('Mapa final'!$Y$17="Baja",'Mapa final'!$AA$17="Moderado"),CONCATENATE("R2C",'Mapa final'!$O$17),"")</f>
        <v>R2C2</v>
      </c>
      <c r="X37" s="84" t="str">
        <f ca="1">IF(AND('Mapa final'!$Y$18="Baja",'Mapa final'!$AA$18="Moderado"),CONCATENATE("R2C",'Mapa final'!$O$18),"")</f>
        <v/>
      </c>
      <c r="Y37" s="84" t="str">
        <f ca="1">IF(AND('Mapa final'!$Y$19="Baja",'Mapa final'!$AA$19="Moderado"),CONCATENATE("R2C",'Mapa final'!$O$19),"")</f>
        <v/>
      </c>
      <c r="Z37" s="84" t="str">
        <f>IF(AND('Mapa final'!$Y$20="Baja",'Mapa final'!$AA$20="Moderado"),CONCATENATE("R2C",'Mapa final'!$O$20),"")</f>
        <v/>
      </c>
      <c r="AA37" s="85" t="str">
        <f>IF(AND('Mapa final'!$Y$21="Baja",'Mapa final'!$AA$21="Moderado"),CONCATENATE("R2C",'Mapa final'!$O$21),"")</f>
        <v/>
      </c>
      <c r="AB37" s="67" t="str">
        <f ca="1">IF(AND('Mapa final'!$Y$16="Baja",'Mapa final'!$AA$16="Mayor"),CONCATENATE("R2C",'Mapa final'!$O$16),"")</f>
        <v/>
      </c>
      <c r="AC37" s="68" t="str">
        <f ca="1">IF(AND('Mapa final'!$Y$17="Baja",'Mapa final'!$AA$17="Mayor"),CONCATENATE("R2C",'Mapa final'!$O$17),"")</f>
        <v/>
      </c>
      <c r="AD37" s="68" t="str">
        <f ca="1">IF(AND('Mapa final'!$Y$18="Baja",'Mapa final'!$AA$18="Mayor"),CONCATENATE("R2C",'Mapa final'!$O$18),"")</f>
        <v/>
      </c>
      <c r="AE37" s="68" t="str">
        <f ca="1">IF(AND('Mapa final'!$Y$19="Baja",'Mapa final'!$AA$19="Mayor"),CONCATENATE("R2C",'Mapa final'!$O$19),"")</f>
        <v/>
      </c>
      <c r="AF37" s="68" t="str">
        <f>IF(AND('Mapa final'!$Y$20="Baja",'Mapa final'!$AA$20="Mayor"),CONCATENATE("R2C",'Mapa final'!$O$20),"")</f>
        <v/>
      </c>
      <c r="AG37" s="69" t="str">
        <f>IF(AND('Mapa final'!$Y$21="Baja",'Mapa final'!$AA$21="Mayor"),CONCATENATE("R2C",'Mapa final'!$O$21),"")</f>
        <v/>
      </c>
      <c r="AH37" s="70" t="str">
        <f ca="1">IF(AND('Mapa final'!$Y$16="Baja",'Mapa final'!$AA$16="Catastrófico"),CONCATENATE("R2C",'Mapa final'!$O$16),"")</f>
        <v/>
      </c>
      <c r="AI37" s="71" t="str">
        <f ca="1">IF(AND('Mapa final'!$Y$17="Baja",'Mapa final'!$AA$17="Catastrófico"),CONCATENATE("R2C",'Mapa final'!$O$17),"")</f>
        <v/>
      </c>
      <c r="AJ37" s="71" t="str">
        <f ca="1">IF(AND('Mapa final'!$Y$18="Baja",'Mapa final'!$AA$18="Catastrófico"),CONCATENATE("R2C",'Mapa final'!$O$18),"")</f>
        <v/>
      </c>
      <c r="AK37" s="71" t="str">
        <f ca="1">IF(AND('Mapa final'!$Y$19="Baja",'Mapa final'!$AA$19="Catastrófico"),CONCATENATE("R2C",'Mapa final'!$O$19),"")</f>
        <v/>
      </c>
      <c r="AL37" s="71" t="str">
        <f>IF(AND('Mapa final'!$Y$20="Baja",'Mapa final'!$AA$20="Catastrófico"),CONCATENATE("R2C",'Mapa final'!$O$20),"")</f>
        <v/>
      </c>
      <c r="AM37" s="72" t="str">
        <f>IF(AND('Mapa final'!$Y$21="Baja",'Mapa final'!$AA$21="Catastrófico"),CONCATENATE("R2C",'Mapa final'!$O$21),"")</f>
        <v/>
      </c>
      <c r="AN37" s="99"/>
      <c r="AO37" s="397"/>
      <c r="AP37" s="398"/>
      <c r="AQ37" s="398"/>
      <c r="AR37" s="398"/>
      <c r="AS37" s="398"/>
      <c r="AT37" s="3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row>
    <row r="38" spans="1:80" ht="15" customHeight="1" x14ac:dyDescent="0.25">
      <c r="A38" s="99"/>
      <c r="B38" s="324"/>
      <c r="C38" s="324"/>
      <c r="D38" s="325"/>
      <c r="E38" s="365"/>
      <c r="F38" s="366"/>
      <c r="G38" s="366"/>
      <c r="H38" s="366"/>
      <c r="I38" s="382"/>
      <c r="J38" s="92" t="str">
        <f ca="1">IF(AND('Mapa final'!$Y$22="Baja",'Mapa final'!$AA$22="Leve"),CONCATENATE("R3C",'Mapa final'!$O$22),"")</f>
        <v/>
      </c>
      <c r="K38" s="93" t="str">
        <f ca="1">IF(AND('Mapa final'!$Y$23="Baja",'Mapa final'!$AA$23="Leve"),CONCATENATE("R3C",'Mapa final'!$O$23),"")</f>
        <v/>
      </c>
      <c r="L38" s="93" t="str">
        <f ca="1">IF(AND('Mapa final'!$Y$24="Baja",'Mapa final'!$AA$24="Leve"),CONCATENATE("R3C",'Mapa final'!$O$24),"")</f>
        <v/>
      </c>
      <c r="M38" s="93" t="str">
        <f ca="1">IF(AND('Mapa final'!$Y$25="Baja",'Mapa final'!$AA$25="Leve"),CONCATENATE("R3C",'Mapa final'!$O$25),"")</f>
        <v/>
      </c>
      <c r="N38" s="93" t="str">
        <f>IF(AND('Mapa final'!$Y$26="Baja",'Mapa final'!$AA$26="Leve"),CONCATENATE("R3C",'Mapa final'!$O$26),"")</f>
        <v/>
      </c>
      <c r="O38" s="94" t="str">
        <f>IF(AND('Mapa final'!$Y$27="Baja",'Mapa final'!$AA$27="Leve"),CONCATENATE("R3C",'Mapa final'!$O$27),"")</f>
        <v/>
      </c>
      <c r="P38" s="83" t="str">
        <f ca="1">IF(AND('Mapa final'!$Y$22="Baja",'Mapa final'!$AA$22="Menor"),CONCATENATE("R3C",'Mapa final'!$O$22),"")</f>
        <v/>
      </c>
      <c r="Q38" s="84" t="str">
        <f ca="1">IF(AND('Mapa final'!$Y$23="Baja",'Mapa final'!$AA$23="Menor"),CONCATENATE("R3C",'Mapa final'!$O$23),"")</f>
        <v/>
      </c>
      <c r="R38" s="84" t="str">
        <f ca="1">IF(AND('Mapa final'!$Y$24="Baja",'Mapa final'!$AA$24="Menor"),CONCATENATE("R3C",'Mapa final'!$O$24),"")</f>
        <v/>
      </c>
      <c r="S38" s="84" t="str">
        <f ca="1">IF(AND('Mapa final'!$Y$25="Baja",'Mapa final'!$AA$25="Menor"),CONCATENATE("R3C",'Mapa final'!$O$25),"")</f>
        <v/>
      </c>
      <c r="T38" s="84" t="str">
        <f>IF(AND('Mapa final'!$Y$26="Baja",'Mapa final'!$AA$26="Menor"),CONCATENATE("R3C",'Mapa final'!$O$26),"")</f>
        <v/>
      </c>
      <c r="U38" s="85" t="str">
        <f>IF(AND('Mapa final'!$Y$27="Baja",'Mapa final'!$AA$27="Menor"),CONCATENATE("R3C",'Mapa final'!$O$27),"")</f>
        <v/>
      </c>
      <c r="V38" s="83" t="str">
        <f ca="1">IF(AND('Mapa final'!$Y$22="Baja",'Mapa final'!$AA$22="Moderado"),CONCATENATE("R3C",'Mapa final'!$O$22),"")</f>
        <v/>
      </c>
      <c r="W38" s="84" t="str">
        <f ca="1">IF(AND('Mapa final'!$Y$23="Baja",'Mapa final'!$AA$23="Moderado"),CONCATENATE("R3C",'Mapa final'!$O$23),"")</f>
        <v/>
      </c>
      <c r="X38" s="84" t="str">
        <f ca="1">IF(AND('Mapa final'!$Y$24="Baja",'Mapa final'!$AA$24="Moderado"),CONCATENATE("R3C",'Mapa final'!$O$24),"")</f>
        <v/>
      </c>
      <c r="Y38" s="84" t="str">
        <f ca="1">IF(AND('Mapa final'!$Y$25="Baja",'Mapa final'!$AA$25="Moderado"),CONCATENATE("R3C",'Mapa final'!$O$25),"")</f>
        <v/>
      </c>
      <c r="Z38" s="84" t="str">
        <f>IF(AND('Mapa final'!$Y$26="Baja",'Mapa final'!$AA$26="Moderado"),CONCATENATE("R3C",'Mapa final'!$O$26),"")</f>
        <v/>
      </c>
      <c r="AA38" s="85" t="str">
        <f>IF(AND('Mapa final'!$Y$27="Baja",'Mapa final'!$AA$27="Moderado"),CONCATENATE("R3C",'Mapa final'!$O$27),"")</f>
        <v/>
      </c>
      <c r="AB38" s="67" t="str">
        <f ca="1">IF(AND('Mapa final'!$Y$22="Baja",'Mapa final'!$AA$22="Mayor"),CONCATENATE("R3C",'Mapa final'!$O$22),"")</f>
        <v>R3C1</v>
      </c>
      <c r="AC38" s="68" t="str">
        <f ca="1">IF(AND('Mapa final'!$Y$23="Baja",'Mapa final'!$AA$23="Mayor"),CONCATENATE("R3C",'Mapa final'!$O$23),"")</f>
        <v/>
      </c>
      <c r="AD38" s="68" t="str">
        <f ca="1">IF(AND('Mapa final'!$Y$24="Baja",'Mapa final'!$AA$24="Mayor"),CONCATENATE("R3C",'Mapa final'!$O$24),"")</f>
        <v/>
      </c>
      <c r="AE38" s="68" t="str">
        <f ca="1">IF(AND('Mapa final'!$Y$25="Baja",'Mapa final'!$AA$25="Mayor"),CONCATENATE("R3C",'Mapa final'!$O$25),"")</f>
        <v/>
      </c>
      <c r="AF38" s="68" t="str">
        <f>IF(AND('Mapa final'!$Y$26="Baja",'Mapa final'!$AA$26="Mayor"),CONCATENATE("R3C",'Mapa final'!$O$26),"")</f>
        <v/>
      </c>
      <c r="AG38" s="69" t="str">
        <f>IF(AND('Mapa final'!$Y$27="Baja",'Mapa final'!$AA$27="Mayor"),CONCATENATE("R3C",'Mapa final'!$O$27),"")</f>
        <v/>
      </c>
      <c r="AH38" s="70" t="str">
        <f ca="1">IF(AND('Mapa final'!$Y$22="Baja",'Mapa final'!$AA$22="Catastrófico"),CONCATENATE("R3C",'Mapa final'!$O$22),"")</f>
        <v/>
      </c>
      <c r="AI38" s="71" t="str">
        <f ca="1">IF(AND('Mapa final'!$Y$23="Baja",'Mapa final'!$AA$23="Catastrófico"),CONCATENATE("R3C",'Mapa final'!$O$23),"")</f>
        <v/>
      </c>
      <c r="AJ38" s="71" t="str">
        <f ca="1">IF(AND('Mapa final'!$Y$24="Baja",'Mapa final'!$AA$24="Catastrófico"),CONCATENATE("R3C",'Mapa final'!$O$24),"")</f>
        <v/>
      </c>
      <c r="AK38" s="71" t="str">
        <f ca="1">IF(AND('Mapa final'!$Y$25="Baja",'Mapa final'!$AA$25="Catastrófico"),CONCATENATE("R3C",'Mapa final'!$O$25),"")</f>
        <v/>
      </c>
      <c r="AL38" s="71" t="str">
        <f>IF(AND('Mapa final'!$Y$26="Baja",'Mapa final'!$AA$26="Catastrófico"),CONCATENATE("R3C",'Mapa final'!$O$26),"")</f>
        <v/>
      </c>
      <c r="AM38" s="72" t="str">
        <f>IF(AND('Mapa final'!$Y$27="Baja",'Mapa final'!$AA$27="Catastrófico"),CONCATENATE("R3C",'Mapa final'!$O$27),"")</f>
        <v/>
      </c>
      <c r="AN38" s="99"/>
      <c r="AO38" s="397"/>
      <c r="AP38" s="398"/>
      <c r="AQ38" s="398"/>
      <c r="AR38" s="398"/>
      <c r="AS38" s="398"/>
      <c r="AT38" s="3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row>
    <row r="39" spans="1:80" ht="15" customHeight="1" x14ac:dyDescent="0.25">
      <c r="A39" s="99"/>
      <c r="B39" s="324"/>
      <c r="C39" s="324"/>
      <c r="D39" s="325"/>
      <c r="E39" s="365"/>
      <c r="F39" s="366"/>
      <c r="G39" s="366"/>
      <c r="H39" s="366"/>
      <c r="I39" s="382"/>
      <c r="J39" s="92" t="str">
        <f ca="1">IF(AND('Mapa final'!$Y$28="Baja",'Mapa final'!$AA$28="Leve"),CONCATENATE("R4C",'Mapa final'!$O$28),"")</f>
        <v>R4C1</v>
      </c>
      <c r="K39" s="93" t="str">
        <f ca="1">IF(AND('Mapa final'!$Y$29="Baja",'Mapa final'!$AA$29="Leve"),CONCATENATE("R4C",'Mapa final'!$O$29),"")</f>
        <v/>
      </c>
      <c r="L39" s="93" t="str">
        <f ca="1">IF(AND('Mapa final'!$Y$30="Baja",'Mapa final'!$AA$30="Leve"),CONCATENATE("R4C",'Mapa final'!$O$30),"")</f>
        <v/>
      </c>
      <c r="M39" s="93" t="str">
        <f>IF(AND('Mapa final'!$Y$31="Baja",'Mapa final'!$AA$31="Leve"),CONCATENATE("R4C",'Mapa final'!$O$31),"")</f>
        <v/>
      </c>
      <c r="N39" s="93" t="str">
        <f>IF(AND('Mapa final'!$Y$32="Baja",'Mapa final'!$AA$32="Leve"),CONCATENATE("R4C",'Mapa final'!$O$32),"")</f>
        <v/>
      </c>
      <c r="O39" s="94" t="str">
        <f>IF(AND('Mapa final'!$Y$33="Baja",'Mapa final'!$AA$33="Leve"),CONCATENATE("R4C",'Mapa final'!$O$33),"")</f>
        <v/>
      </c>
      <c r="P39" s="83" t="str">
        <f ca="1">IF(AND('Mapa final'!$Y$28="Baja",'Mapa final'!$AA$28="Menor"),CONCATENATE("R4C",'Mapa final'!$O$28),"")</f>
        <v/>
      </c>
      <c r="Q39" s="84" t="str">
        <f ca="1">IF(AND('Mapa final'!$Y$29="Baja",'Mapa final'!$AA$29="Menor"),CONCATENATE("R4C",'Mapa final'!$O$29),"")</f>
        <v/>
      </c>
      <c r="R39" s="84" t="str">
        <f ca="1">IF(AND('Mapa final'!$Y$30="Baja",'Mapa final'!$AA$30="Menor"),CONCATENATE("R4C",'Mapa final'!$O$30),"")</f>
        <v/>
      </c>
      <c r="S39" s="84" t="str">
        <f>IF(AND('Mapa final'!$Y$31="Baja",'Mapa final'!$AA$31="Menor"),CONCATENATE("R4C",'Mapa final'!$O$31),"")</f>
        <v/>
      </c>
      <c r="T39" s="84" t="str">
        <f>IF(AND('Mapa final'!$Y$32="Baja",'Mapa final'!$AA$32="Menor"),CONCATENATE("R4C",'Mapa final'!$O$32),"")</f>
        <v/>
      </c>
      <c r="U39" s="85" t="str">
        <f>IF(AND('Mapa final'!$Y$33="Baja",'Mapa final'!$AA$33="Menor"),CONCATENATE("R4C",'Mapa final'!$O$33),"")</f>
        <v/>
      </c>
      <c r="V39" s="83" t="str">
        <f ca="1">IF(AND('Mapa final'!$Y$28="Baja",'Mapa final'!$AA$28="Moderado"),CONCATENATE("R4C",'Mapa final'!$O$28),"")</f>
        <v/>
      </c>
      <c r="W39" s="84" t="str">
        <f ca="1">IF(AND('Mapa final'!$Y$29="Baja",'Mapa final'!$AA$29="Moderado"),CONCATENATE("R4C",'Mapa final'!$O$29),"")</f>
        <v/>
      </c>
      <c r="X39" s="84" t="str">
        <f ca="1">IF(AND('Mapa final'!$Y$30="Baja",'Mapa final'!$AA$30="Moderado"),CONCATENATE("R4C",'Mapa final'!$O$30),"")</f>
        <v/>
      </c>
      <c r="Y39" s="84" t="str">
        <f>IF(AND('Mapa final'!$Y$31="Baja",'Mapa final'!$AA$31="Moderado"),CONCATENATE("R4C",'Mapa final'!$O$31),"")</f>
        <v/>
      </c>
      <c r="Z39" s="84" t="str">
        <f>IF(AND('Mapa final'!$Y$32="Baja",'Mapa final'!$AA$32="Moderado"),CONCATENATE("R4C",'Mapa final'!$O$32),"")</f>
        <v/>
      </c>
      <c r="AA39" s="85" t="str">
        <f>IF(AND('Mapa final'!$Y$33="Baja",'Mapa final'!$AA$33="Moderado"),CONCATENATE("R4C",'Mapa final'!$O$33),"")</f>
        <v/>
      </c>
      <c r="AB39" s="67" t="str">
        <f ca="1">IF(AND('Mapa final'!$Y$28="Baja",'Mapa final'!$AA$28="Mayor"),CONCATENATE("R4C",'Mapa final'!$O$28),"")</f>
        <v/>
      </c>
      <c r="AC39" s="68" t="str">
        <f ca="1">IF(AND('Mapa final'!$Y$29="Baja",'Mapa final'!$AA$29="Mayor"),CONCATENATE("R4C",'Mapa final'!$O$29),"")</f>
        <v>R4C2</v>
      </c>
      <c r="AD39" s="68" t="str">
        <f ca="1">IF(AND('Mapa final'!$Y$30="Baja",'Mapa final'!$AA$30="Mayor"),CONCATENATE("R4C",'Mapa final'!$O$30),"")</f>
        <v/>
      </c>
      <c r="AE39" s="68" t="str">
        <f>IF(AND('Mapa final'!$Y$31="Baja",'Mapa final'!$AA$31="Mayor"),CONCATENATE("R4C",'Mapa final'!$O$31),"")</f>
        <v/>
      </c>
      <c r="AF39" s="68" t="str">
        <f>IF(AND('Mapa final'!$Y$32="Baja",'Mapa final'!$AA$32="Mayor"),CONCATENATE("R4C",'Mapa final'!$O$32),"")</f>
        <v/>
      </c>
      <c r="AG39" s="69" t="str">
        <f>IF(AND('Mapa final'!$Y$33="Baja",'Mapa final'!$AA$33="Mayor"),CONCATENATE("R4C",'Mapa final'!$O$33),"")</f>
        <v/>
      </c>
      <c r="AH39" s="70" t="str">
        <f ca="1">IF(AND('Mapa final'!$Y$28="Baja",'Mapa final'!$AA$28="Catastrófico"),CONCATENATE("R4C",'Mapa final'!$O$28),"")</f>
        <v/>
      </c>
      <c r="AI39" s="71" t="str">
        <f ca="1">IF(AND('Mapa final'!$Y$29="Baja",'Mapa final'!$AA$29="Catastrófico"),CONCATENATE("R4C",'Mapa final'!$O$29),"")</f>
        <v/>
      </c>
      <c r="AJ39" s="71" t="str">
        <f ca="1">IF(AND('Mapa final'!$Y$30="Baja",'Mapa final'!$AA$30="Catastrófico"),CONCATENATE("R4C",'Mapa final'!$O$30),"")</f>
        <v/>
      </c>
      <c r="AK39" s="71" t="str">
        <f>IF(AND('Mapa final'!$Y$31="Baja",'Mapa final'!$AA$31="Catastrófico"),CONCATENATE("R4C",'Mapa final'!$O$31),"")</f>
        <v/>
      </c>
      <c r="AL39" s="71" t="str">
        <f>IF(AND('Mapa final'!$Y$32="Baja",'Mapa final'!$AA$32="Catastrófico"),CONCATENATE("R4C",'Mapa final'!$O$32),"")</f>
        <v/>
      </c>
      <c r="AM39" s="72" t="str">
        <f>IF(AND('Mapa final'!$Y$33="Baja",'Mapa final'!$AA$33="Catastrófico"),CONCATENATE("R4C",'Mapa final'!$O$33),"")</f>
        <v/>
      </c>
      <c r="AN39" s="99"/>
      <c r="AO39" s="397"/>
      <c r="AP39" s="398"/>
      <c r="AQ39" s="398"/>
      <c r="AR39" s="398"/>
      <c r="AS39" s="398"/>
      <c r="AT39" s="3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row>
    <row r="40" spans="1:80" ht="15" customHeight="1" x14ac:dyDescent="0.25">
      <c r="A40" s="99"/>
      <c r="B40" s="324"/>
      <c r="C40" s="324"/>
      <c r="D40" s="325"/>
      <c r="E40" s="365"/>
      <c r="F40" s="366"/>
      <c r="G40" s="366"/>
      <c r="H40" s="366"/>
      <c r="I40" s="382"/>
      <c r="J40" s="92" t="str">
        <f ca="1">IF(AND('Mapa final'!$Y$34="Baja",'Mapa final'!$AA$34="Leve"),CONCATENATE("R5C",'Mapa final'!$O$34),"")</f>
        <v/>
      </c>
      <c r="K40" s="93" t="str">
        <f ca="1">IF(AND('Mapa final'!$Y$35="Baja",'Mapa final'!$AA$35="Leve"),CONCATENATE("R5C",'Mapa final'!$O$35),"")</f>
        <v/>
      </c>
      <c r="L40" s="93" t="str">
        <f ca="1">IF(AND('Mapa final'!$Y$36="Baja",'Mapa final'!$AA$36="Leve"),CONCATENATE("R5C",'Mapa final'!$O$36),"")</f>
        <v/>
      </c>
      <c r="M40" s="93" t="str">
        <f ca="1">IF(AND('Mapa final'!$Y$37="Baja",'Mapa final'!$AA$37="Leve"),CONCATENATE("R5C",'Mapa final'!$O$37),"")</f>
        <v/>
      </c>
      <c r="N40" s="93" t="str">
        <f ca="1">IF(AND('Mapa final'!$Y$38="Baja",'Mapa final'!$AA$38="Leve"),CONCATENATE("R5C",'Mapa final'!$O$38),"")</f>
        <v/>
      </c>
      <c r="O40" s="94" t="str">
        <f>IF(AND('Mapa final'!$Y$39="Baja",'Mapa final'!$AA$39="Leve"),CONCATENATE("R5C",'Mapa final'!$O$39),"")</f>
        <v/>
      </c>
      <c r="P40" s="83" t="str">
        <f ca="1">IF(AND('Mapa final'!$Y$34="Baja",'Mapa final'!$AA$34="Menor"),CONCATENATE("R5C",'Mapa final'!$O$34),"")</f>
        <v/>
      </c>
      <c r="Q40" s="84" t="str">
        <f ca="1">IF(AND('Mapa final'!$Y$35="Baja",'Mapa final'!$AA$35="Menor"),CONCATENATE("R5C",'Mapa final'!$O$35),"")</f>
        <v/>
      </c>
      <c r="R40" s="84" t="str">
        <f ca="1">IF(AND('Mapa final'!$Y$36="Baja",'Mapa final'!$AA$36="Menor"),CONCATENATE("R5C",'Mapa final'!$O$36),"")</f>
        <v/>
      </c>
      <c r="S40" s="84" t="str">
        <f ca="1">IF(AND('Mapa final'!$Y$37="Baja",'Mapa final'!$AA$37="Menor"),CONCATENATE("R5C",'Mapa final'!$O$37),"")</f>
        <v/>
      </c>
      <c r="T40" s="84" t="str">
        <f ca="1">IF(AND('Mapa final'!$Y$38="Baja",'Mapa final'!$AA$38="Menor"),CONCATENATE("R5C",'Mapa final'!$O$38),"")</f>
        <v/>
      </c>
      <c r="U40" s="85" t="str">
        <f>IF(AND('Mapa final'!$Y$39="Baja",'Mapa final'!$AA$39="Menor"),CONCATENATE("R5C",'Mapa final'!$O$39),"")</f>
        <v/>
      </c>
      <c r="V40" s="83" t="str">
        <f ca="1">IF(AND('Mapa final'!$Y$34="Baja",'Mapa final'!$AA$34="Moderado"),CONCATENATE("R5C",'Mapa final'!$O$34),"")</f>
        <v>R5C1</v>
      </c>
      <c r="W40" s="84" t="str">
        <f ca="1">IF(AND('Mapa final'!$Y$35="Baja",'Mapa final'!$AA$35="Moderado"),CONCATENATE("R5C",'Mapa final'!$O$35),"")</f>
        <v/>
      </c>
      <c r="X40" s="84" t="str">
        <f ca="1">IF(AND('Mapa final'!$Y$36="Baja",'Mapa final'!$AA$36="Moderado"),CONCATENATE("R5C",'Mapa final'!$O$36),"")</f>
        <v/>
      </c>
      <c r="Y40" s="84" t="str">
        <f ca="1">IF(AND('Mapa final'!$Y$37="Baja",'Mapa final'!$AA$37="Moderado"),CONCATENATE("R5C",'Mapa final'!$O$37),"")</f>
        <v/>
      </c>
      <c r="Z40" s="84" t="str">
        <f ca="1">IF(AND('Mapa final'!$Y$38="Baja",'Mapa final'!$AA$38="Moderado"),CONCATENATE("R5C",'Mapa final'!$O$38),"")</f>
        <v/>
      </c>
      <c r="AA40" s="85" t="str">
        <f>IF(AND('Mapa final'!$Y$39="Baja",'Mapa final'!$AA$39="Moderado"),CONCATENATE("R5C",'Mapa final'!$O$39),"")</f>
        <v/>
      </c>
      <c r="AB40" s="67" t="str">
        <f ca="1">IF(AND('Mapa final'!$Y$34="Baja",'Mapa final'!$AA$34="Mayor"),CONCATENATE("R5C",'Mapa final'!$O$34),"")</f>
        <v/>
      </c>
      <c r="AC40" s="68" t="str">
        <f ca="1">IF(AND('Mapa final'!$Y$35="Baja",'Mapa final'!$AA$35="Mayor"),CONCATENATE("R5C",'Mapa final'!$O$35),"")</f>
        <v/>
      </c>
      <c r="AD40" s="73" t="str">
        <f ca="1">IF(AND('Mapa final'!$Y$36="Baja",'Mapa final'!$AA$36="Mayor"),CONCATENATE("R5C",'Mapa final'!$O$36),"")</f>
        <v/>
      </c>
      <c r="AE40" s="73" t="str">
        <f ca="1">IF(AND('Mapa final'!$Y$37="Baja",'Mapa final'!$AA$37="Mayor"),CONCATENATE("R5C",'Mapa final'!$O$37),"")</f>
        <v/>
      </c>
      <c r="AF40" s="73" t="str">
        <f ca="1">IF(AND('Mapa final'!$Y$38="Baja",'Mapa final'!$AA$38="Mayor"),CONCATENATE("R5C",'Mapa final'!$O$38),"")</f>
        <v/>
      </c>
      <c r="AG40" s="69" t="str">
        <f>IF(AND('Mapa final'!$Y$39="Baja",'Mapa final'!$AA$39="Mayor"),CONCATENATE("R5C",'Mapa final'!$O$39),"")</f>
        <v/>
      </c>
      <c r="AH40" s="70" t="str">
        <f ca="1">IF(AND('Mapa final'!$Y$34="Baja",'Mapa final'!$AA$34="Catastrófico"),CONCATENATE("R5C",'Mapa final'!$O$34),"")</f>
        <v/>
      </c>
      <c r="AI40" s="71" t="str">
        <f ca="1">IF(AND('Mapa final'!$Y$35="Baja",'Mapa final'!$AA$35="Catastrófico"),CONCATENATE("R5C",'Mapa final'!$O$35),"")</f>
        <v/>
      </c>
      <c r="AJ40" s="71" t="str">
        <f ca="1">IF(AND('Mapa final'!$Y$36="Baja",'Mapa final'!$AA$36="Catastrófico"),CONCATENATE("R5C",'Mapa final'!$O$36),"")</f>
        <v/>
      </c>
      <c r="AK40" s="71" t="str">
        <f ca="1">IF(AND('Mapa final'!$Y$37="Baja",'Mapa final'!$AA$37="Catastrófico"),CONCATENATE("R5C",'Mapa final'!$O$37),"")</f>
        <v/>
      </c>
      <c r="AL40" s="71" t="str">
        <f ca="1">IF(AND('Mapa final'!$Y$38="Baja",'Mapa final'!$AA$38="Catastrófico"),CONCATENATE("R5C",'Mapa final'!$O$38),"")</f>
        <v/>
      </c>
      <c r="AM40" s="72" t="str">
        <f>IF(AND('Mapa final'!$Y$39="Baja",'Mapa final'!$AA$39="Catastrófico"),CONCATENATE("R5C",'Mapa final'!$O$39),"")</f>
        <v/>
      </c>
      <c r="AN40" s="99"/>
      <c r="AO40" s="397"/>
      <c r="AP40" s="398"/>
      <c r="AQ40" s="398"/>
      <c r="AR40" s="398"/>
      <c r="AS40" s="398"/>
      <c r="AT40" s="3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row>
    <row r="41" spans="1:80" ht="15" customHeight="1" x14ac:dyDescent="0.25">
      <c r="A41" s="99"/>
      <c r="B41" s="324"/>
      <c r="C41" s="324"/>
      <c r="D41" s="325"/>
      <c r="E41" s="365"/>
      <c r="F41" s="366"/>
      <c r="G41" s="366"/>
      <c r="H41" s="366"/>
      <c r="I41" s="382"/>
      <c r="J41" s="92" t="str">
        <f>IF(AND('Mapa final'!$Y$40="Baja",'Mapa final'!$AA$40="Leve"),CONCATENATE("R6C",'Mapa final'!$O$40),"")</f>
        <v/>
      </c>
      <c r="K41" s="93" t="str">
        <f>IF(AND('Mapa final'!$Y$41="Baja",'Mapa final'!$AA$41="Leve"),CONCATENATE("R6C",'Mapa final'!$O$41),"")</f>
        <v/>
      </c>
      <c r="L41" s="93" t="str">
        <f>IF(AND('Mapa final'!$Y$42="Baja",'Mapa final'!$AA$42="Leve"),CONCATENATE("R6C",'Mapa final'!$O$42),"")</f>
        <v/>
      </c>
      <c r="M41" s="93" t="str">
        <f>IF(AND('Mapa final'!$Y$43="Baja",'Mapa final'!$AA$43="Leve"),CONCATENATE("R6C",'Mapa final'!$O$43),"")</f>
        <v/>
      </c>
      <c r="N41" s="93" t="str">
        <f>IF(AND('Mapa final'!$Y$44="Baja",'Mapa final'!$AA$44="Leve"),CONCATENATE("R6C",'Mapa final'!$O$44),"")</f>
        <v/>
      </c>
      <c r="O41" s="94" t="str">
        <f>IF(AND('Mapa final'!$Y$45="Baja",'Mapa final'!$AA$45="Leve"),CONCATENATE("R6C",'Mapa final'!$O$45),"")</f>
        <v/>
      </c>
      <c r="P41" s="83" t="str">
        <f>IF(AND('Mapa final'!$Y$40="Baja",'Mapa final'!$AA$40="Menor"),CONCATENATE("R6C",'Mapa final'!$O$40),"")</f>
        <v/>
      </c>
      <c r="Q41" s="84" t="str">
        <f>IF(AND('Mapa final'!$Y$41="Baja",'Mapa final'!$AA$41="Menor"),CONCATENATE("R6C",'Mapa final'!$O$41),"")</f>
        <v/>
      </c>
      <c r="R41" s="84" t="str">
        <f>IF(AND('Mapa final'!$Y$42="Baja",'Mapa final'!$AA$42="Menor"),CONCATENATE("R6C",'Mapa final'!$O$42),"")</f>
        <v/>
      </c>
      <c r="S41" s="84" t="str">
        <f>IF(AND('Mapa final'!$Y$43="Baja",'Mapa final'!$AA$43="Menor"),CONCATENATE("R6C",'Mapa final'!$O$43),"")</f>
        <v/>
      </c>
      <c r="T41" s="84" t="str">
        <f>IF(AND('Mapa final'!$Y$44="Baja",'Mapa final'!$AA$44="Menor"),CONCATENATE("R6C",'Mapa final'!$O$44),"")</f>
        <v/>
      </c>
      <c r="U41" s="85" t="str">
        <f>IF(AND('Mapa final'!$Y$45="Baja",'Mapa final'!$AA$45="Menor"),CONCATENATE("R6C",'Mapa final'!$O$45),"")</f>
        <v/>
      </c>
      <c r="V41" s="83" t="str">
        <f>IF(AND('Mapa final'!$Y$40="Baja",'Mapa final'!$AA$40="Moderado"),CONCATENATE("R6C",'Mapa final'!$O$40),"")</f>
        <v/>
      </c>
      <c r="W41" s="84" t="str">
        <f>IF(AND('Mapa final'!$Y$41="Baja",'Mapa final'!$AA$41="Moderado"),CONCATENATE("R6C",'Mapa final'!$O$41),"")</f>
        <v/>
      </c>
      <c r="X41" s="84" t="str">
        <f>IF(AND('Mapa final'!$Y$42="Baja",'Mapa final'!$AA$42="Moderado"),CONCATENATE("R6C",'Mapa final'!$O$42),"")</f>
        <v/>
      </c>
      <c r="Y41" s="84" t="str">
        <f>IF(AND('Mapa final'!$Y$43="Baja",'Mapa final'!$AA$43="Moderado"),CONCATENATE("R6C",'Mapa final'!$O$43),"")</f>
        <v/>
      </c>
      <c r="Z41" s="84" t="str">
        <f>IF(AND('Mapa final'!$Y$44="Baja",'Mapa final'!$AA$44="Moderado"),CONCATENATE("R6C",'Mapa final'!$O$44),"")</f>
        <v/>
      </c>
      <c r="AA41" s="85" t="str">
        <f>IF(AND('Mapa final'!$Y$45="Baja",'Mapa final'!$AA$45="Moderado"),CONCATENATE("R6C",'Mapa final'!$O$45),"")</f>
        <v/>
      </c>
      <c r="AB41" s="67" t="str">
        <f>IF(AND('Mapa final'!$Y$40="Baja",'Mapa final'!$AA$40="Mayor"),CONCATENATE("R6C",'Mapa final'!$O$40),"")</f>
        <v/>
      </c>
      <c r="AC41" s="68" t="str">
        <f>IF(AND('Mapa final'!$Y$41="Baja",'Mapa final'!$AA$41="Mayor"),CONCATENATE("R6C",'Mapa final'!$O$41),"")</f>
        <v/>
      </c>
      <c r="AD41" s="73" t="str">
        <f>IF(AND('Mapa final'!$Y$42="Baja",'Mapa final'!$AA$42="Mayor"),CONCATENATE("R6C",'Mapa final'!$O$42),"")</f>
        <v/>
      </c>
      <c r="AE41" s="73" t="str">
        <f>IF(AND('Mapa final'!$Y$43="Baja",'Mapa final'!$AA$43="Mayor"),CONCATENATE("R6C",'Mapa final'!$O$43),"")</f>
        <v/>
      </c>
      <c r="AF41" s="73" t="str">
        <f>IF(AND('Mapa final'!$Y$44="Baja",'Mapa final'!$AA$44="Mayor"),CONCATENATE("R6C",'Mapa final'!$O$44),"")</f>
        <v/>
      </c>
      <c r="AG41" s="69" t="str">
        <f>IF(AND('Mapa final'!$Y$45="Baja",'Mapa final'!$AA$45="Mayor"),CONCATENATE("R6C",'Mapa final'!$O$45),"")</f>
        <v/>
      </c>
      <c r="AH41" s="70" t="str">
        <f>IF(AND('Mapa final'!$Y$40="Baja",'Mapa final'!$AA$40="Catastrófico"),CONCATENATE("R6C",'Mapa final'!$O$40),"")</f>
        <v/>
      </c>
      <c r="AI41" s="71" t="str">
        <f>IF(AND('Mapa final'!$Y$41="Baja",'Mapa final'!$AA$41="Catastrófico"),CONCATENATE("R6C",'Mapa final'!$O$41),"")</f>
        <v/>
      </c>
      <c r="AJ41" s="71" t="str">
        <f>IF(AND('Mapa final'!$Y$42="Baja",'Mapa final'!$AA$42="Catastrófico"),CONCATENATE("R6C",'Mapa final'!$O$42),"")</f>
        <v/>
      </c>
      <c r="AK41" s="71" t="str">
        <f>IF(AND('Mapa final'!$Y$43="Baja",'Mapa final'!$AA$43="Catastrófico"),CONCATENATE("R6C",'Mapa final'!$O$43),"")</f>
        <v/>
      </c>
      <c r="AL41" s="71" t="str">
        <f>IF(AND('Mapa final'!$Y$44="Baja",'Mapa final'!$AA$44="Catastrófico"),CONCATENATE("R6C",'Mapa final'!$O$44),"")</f>
        <v/>
      </c>
      <c r="AM41" s="72" t="str">
        <f>IF(AND('Mapa final'!$Y$45="Baja",'Mapa final'!$AA$45="Catastrófico"),CONCATENATE("R6C",'Mapa final'!$O$45),"")</f>
        <v/>
      </c>
      <c r="AN41" s="99"/>
      <c r="AO41" s="397"/>
      <c r="AP41" s="398"/>
      <c r="AQ41" s="398"/>
      <c r="AR41" s="398"/>
      <c r="AS41" s="398"/>
      <c r="AT41" s="3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row>
    <row r="42" spans="1:80" ht="15" customHeight="1" x14ac:dyDescent="0.25">
      <c r="A42" s="99"/>
      <c r="B42" s="324"/>
      <c r="C42" s="324"/>
      <c r="D42" s="325"/>
      <c r="E42" s="365"/>
      <c r="F42" s="366"/>
      <c r="G42" s="366"/>
      <c r="H42" s="366"/>
      <c r="I42" s="382"/>
      <c r="J42" s="92" t="str">
        <f>IF(AND('Mapa final'!$Y$46="Baja",'Mapa final'!$AA$46="Leve"),CONCATENATE("R7C",'Mapa final'!$O$46),"")</f>
        <v/>
      </c>
      <c r="K42" s="93" t="str">
        <f>IF(AND('Mapa final'!$Y$47="Baja",'Mapa final'!$AA$47="Leve"),CONCATENATE("R7C",'Mapa final'!$O$47),"")</f>
        <v/>
      </c>
      <c r="L42" s="93" t="str">
        <f>IF(AND('Mapa final'!$Y$48="Baja",'Mapa final'!$AA$48="Leve"),CONCATENATE("R7C",'Mapa final'!$O$48),"")</f>
        <v/>
      </c>
      <c r="M42" s="93" t="str">
        <f>IF(AND('Mapa final'!$Y$49="Baja",'Mapa final'!$AA$49="Leve"),CONCATENATE("R7C",'Mapa final'!$O$49),"")</f>
        <v/>
      </c>
      <c r="N42" s="93" t="str">
        <f>IF(AND('Mapa final'!$Y$50="Baja",'Mapa final'!$AA$50="Leve"),CONCATENATE("R7C",'Mapa final'!$O$50),"")</f>
        <v/>
      </c>
      <c r="O42" s="94" t="str">
        <f>IF(AND('Mapa final'!$Y$51="Baja",'Mapa final'!$AA$51="Leve"),CONCATENATE("R7C",'Mapa final'!$O$51),"")</f>
        <v/>
      </c>
      <c r="P42" s="83" t="str">
        <f>IF(AND('Mapa final'!$Y$46="Baja",'Mapa final'!$AA$46="Menor"),CONCATENATE("R7C",'Mapa final'!$O$46),"")</f>
        <v/>
      </c>
      <c r="Q42" s="84" t="str">
        <f>IF(AND('Mapa final'!$Y$47="Baja",'Mapa final'!$AA$47="Menor"),CONCATENATE("R7C",'Mapa final'!$O$47),"")</f>
        <v/>
      </c>
      <c r="R42" s="84" t="str">
        <f>IF(AND('Mapa final'!$Y$48="Baja",'Mapa final'!$AA$48="Menor"),CONCATENATE("R7C",'Mapa final'!$O$48),"")</f>
        <v/>
      </c>
      <c r="S42" s="84" t="str">
        <f>IF(AND('Mapa final'!$Y$49="Baja",'Mapa final'!$AA$49="Menor"),CONCATENATE("R7C",'Mapa final'!$O$49),"")</f>
        <v/>
      </c>
      <c r="T42" s="84" t="str">
        <f>IF(AND('Mapa final'!$Y$50="Baja",'Mapa final'!$AA$50="Menor"),CONCATENATE("R7C",'Mapa final'!$O$50),"")</f>
        <v/>
      </c>
      <c r="U42" s="85" t="str">
        <f>IF(AND('Mapa final'!$Y$51="Baja",'Mapa final'!$AA$51="Menor"),CONCATENATE("R7C",'Mapa final'!$O$51),"")</f>
        <v/>
      </c>
      <c r="V42" s="83" t="str">
        <f>IF(AND('Mapa final'!$Y$46="Baja",'Mapa final'!$AA$46="Moderado"),CONCATENATE("R7C",'Mapa final'!$O$46),"")</f>
        <v/>
      </c>
      <c r="W42" s="84" t="str">
        <f>IF(AND('Mapa final'!$Y$47="Baja",'Mapa final'!$AA$47="Moderado"),CONCATENATE("R7C",'Mapa final'!$O$47),"")</f>
        <v/>
      </c>
      <c r="X42" s="84" t="str">
        <f>IF(AND('Mapa final'!$Y$48="Baja",'Mapa final'!$AA$48="Moderado"),CONCATENATE("R7C",'Mapa final'!$O$48),"")</f>
        <v/>
      </c>
      <c r="Y42" s="84" t="str">
        <f>IF(AND('Mapa final'!$Y$49="Baja",'Mapa final'!$AA$49="Moderado"),CONCATENATE("R7C",'Mapa final'!$O$49),"")</f>
        <v/>
      </c>
      <c r="Z42" s="84" t="str">
        <f>IF(AND('Mapa final'!$Y$50="Baja",'Mapa final'!$AA$50="Moderado"),CONCATENATE("R7C",'Mapa final'!$O$50),"")</f>
        <v/>
      </c>
      <c r="AA42" s="85" t="str">
        <f>IF(AND('Mapa final'!$Y$51="Baja",'Mapa final'!$AA$51="Moderado"),CONCATENATE("R7C",'Mapa final'!$O$51),"")</f>
        <v/>
      </c>
      <c r="AB42" s="67" t="str">
        <f>IF(AND('Mapa final'!$Y$46="Baja",'Mapa final'!$AA$46="Mayor"),CONCATENATE("R7C",'Mapa final'!$O$46),"")</f>
        <v/>
      </c>
      <c r="AC42" s="68" t="str">
        <f>IF(AND('Mapa final'!$Y$47="Baja",'Mapa final'!$AA$47="Mayor"),CONCATENATE("R7C",'Mapa final'!$O$47),"")</f>
        <v/>
      </c>
      <c r="AD42" s="73" t="str">
        <f>IF(AND('Mapa final'!$Y$48="Baja",'Mapa final'!$AA$48="Mayor"),CONCATENATE("R7C",'Mapa final'!$O$48),"")</f>
        <v/>
      </c>
      <c r="AE42" s="73" t="str">
        <f>IF(AND('Mapa final'!$Y$49="Baja",'Mapa final'!$AA$49="Mayor"),CONCATENATE("R7C",'Mapa final'!$O$49),"")</f>
        <v/>
      </c>
      <c r="AF42" s="73" t="str">
        <f>IF(AND('Mapa final'!$Y$50="Baja",'Mapa final'!$AA$50="Mayor"),CONCATENATE("R7C",'Mapa final'!$O$50),"")</f>
        <v/>
      </c>
      <c r="AG42" s="69" t="str">
        <f>IF(AND('Mapa final'!$Y$51="Baja",'Mapa final'!$AA$51="Mayor"),CONCATENATE("R7C",'Mapa final'!$O$51),"")</f>
        <v/>
      </c>
      <c r="AH42" s="70" t="str">
        <f>IF(AND('Mapa final'!$Y$46="Baja",'Mapa final'!$AA$46="Catastrófico"),CONCATENATE("R7C",'Mapa final'!$O$46),"")</f>
        <v/>
      </c>
      <c r="AI42" s="71" t="str">
        <f>IF(AND('Mapa final'!$Y$47="Baja",'Mapa final'!$AA$47="Catastrófico"),CONCATENATE("R7C",'Mapa final'!$O$47),"")</f>
        <v/>
      </c>
      <c r="AJ42" s="71" t="str">
        <f>IF(AND('Mapa final'!$Y$48="Baja",'Mapa final'!$AA$48="Catastrófico"),CONCATENATE("R7C",'Mapa final'!$O$48),"")</f>
        <v/>
      </c>
      <c r="AK42" s="71" t="str">
        <f>IF(AND('Mapa final'!$Y$49="Baja",'Mapa final'!$AA$49="Catastrófico"),CONCATENATE("R7C",'Mapa final'!$O$49),"")</f>
        <v/>
      </c>
      <c r="AL42" s="71" t="str">
        <f>IF(AND('Mapa final'!$Y$50="Baja",'Mapa final'!$AA$50="Catastrófico"),CONCATENATE("R7C",'Mapa final'!$O$50),"")</f>
        <v/>
      </c>
      <c r="AM42" s="72" t="str">
        <f>IF(AND('Mapa final'!$Y$51="Baja",'Mapa final'!$AA$51="Catastrófico"),CONCATENATE("R7C",'Mapa final'!$O$51),"")</f>
        <v/>
      </c>
      <c r="AN42" s="99"/>
      <c r="AO42" s="397"/>
      <c r="AP42" s="398"/>
      <c r="AQ42" s="398"/>
      <c r="AR42" s="398"/>
      <c r="AS42" s="398"/>
      <c r="AT42" s="3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row>
    <row r="43" spans="1:80" ht="15" customHeight="1" x14ac:dyDescent="0.25">
      <c r="A43" s="99"/>
      <c r="B43" s="324"/>
      <c r="C43" s="324"/>
      <c r="D43" s="325"/>
      <c r="E43" s="365"/>
      <c r="F43" s="366"/>
      <c r="G43" s="366"/>
      <c r="H43" s="366"/>
      <c r="I43" s="382"/>
      <c r="J43" s="92" t="str">
        <f>IF(AND('Mapa final'!$Y$52="Baja",'Mapa final'!$AA$52="Leve"),CONCATENATE("R8C",'Mapa final'!$O$52),"")</f>
        <v/>
      </c>
      <c r="K43" s="93" t="str">
        <f>IF(AND('Mapa final'!$Y$53="Baja",'Mapa final'!$AA$53="Leve"),CONCATENATE("R8C",'Mapa final'!$O$53),"")</f>
        <v/>
      </c>
      <c r="L43" s="93" t="str">
        <f>IF(AND('Mapa final'!$Y$54="Baja",'Mapa final'!$AA$54="Leve"),CONCATENATE("R8C",'Mapa final'!$O$54),"")</f>
        <v/>
      </c>
      <c r="M43" s="93" t="str">
        <f>IF(AND('Mapa final'!$Y$55="Baja",'Mapa final'!$AA$55="Leve"),CONCATENATE("R8C",'Mapa final'!$O$55),"")</f>
        <v/>
      </c>
      <c r="N43" s="93" t="str">
        <f>IF(AND('Mapa final'!$Y$56="Baja",'Mapa final'!$AA$56="Leve"),CONCATENATE("R8C",'Mapa final'!$O$56),"")</f>
        <v/>
      </c>
      <c r="O43" s="94" t="str">
        <f>IF(AND('Mapa final'!$Y$57="Baja",'Mapa final'!$AA$57="Leve"),CONCATENATE("R8C",'Mapa final'!$O$57),"")</f>
        <v/>
      </c>
      <c r="P43" s="83" t="str">
        <f>IF(AND('Mapa final'!$Y$52="Baja",'Mapa final'!$AA$52="Menor"),CONCATENATE("R8C",'Mapa final'!$O$52),"")</f>
        <v/>
      </c>
      <c r="Q43" s="84" t="str">
        <f>IF(AND('Mapa final'!$Y$53="Baja",'Mapa final'!$AA$53="Menor"),CONCATENATE("R8C",'Mapa final'!$O$53),"")</f>
        <v/>
      </c>
      <c r="R43" s="84" t="str">
        <f>IF(AND('Mapa final'!$Y$54="Baja",'Mapa final'!$AA$54="Menor"),CONCATENATE("R8C",'Mapa final'!$O$54),"")</f>
        <v/>
      </c>
      <c r="S43" s="84" t="str">
        <f>IF(AND('Mapa final'!$Y$55="Baja",'Mapa final'!$AA$55="Menor"),CONCATENATE("R8C",'Mapa final'!$O$55),"")</f>
        <v/>
      </c>
      <c r="T43" s="84" t="str">
        <f>IF(AND('Mapa final'!$Y$56="Baja",'Mapa final'!$AA$56="Menor"),CONCATENATE("R8C",'Mapa final'!$O$56),"")</f>
        <v/>
      </c>
      <c r="U43" s="85" t="str">
        <f>IF(AND('Mapa final'!$Y$57="Baja",'Mapa final'!$AA$57="Menor"),CONCATENATE("R8C",'Mapa final'!$O$57),"")</f>
        <v/>
      </c>
      <c r="V43" s="83" t="str">
        <f>IF(AND('Mapa final'!$Y$52="Baja",'Mapa final'!$AA$52="Moderado"),CONCATENATE("R8C",'Mapa final'!$O$52),"")</f>
        <v/>
      </c>
      <c r="W43" s="84" t="str">
        <f>IF(AND('Mapa final'!$Y$53="Baja",'Mapa final'!$AA$53="Moderado"),CONCATENATE("R8C",'Mapa final'!$O$53),"")</f>
        <v/>
      </c>
      <c r="X43" s="84" t="str">
        <f>IF(AND('Mapa final'!$Y$54="Baja",'Mapa final'!$AA$54="Moderado"),CONCATENATE("R8C",'Mapa final'!$O$54),"")</f>
        <v/>
      </c>
      <c r="Y43" s="84" t="str">
        <f>IF(AND('Mapa final'!$Y$55="Baja",'Mapa final'!$AA$55="Moderado"),CONCATENATE("R8C",'Mapa final'!$O$55),"")</f>
        <v/>
      </c>
      <c r="Z43" s="84" t="str">
        <f>IF(AND('Mapa final'!$Y$56="Baja",'Mapa final'!$AA$56="Moderado"),CONCATENATE("R8C",'Mapa final'!$O$56),"")</f>
        <v/>
      </c>
      <c r="AA43" s="85" t="str">
        <f>IF(AND('Mapa final'!$Y$57="Baja",'Mapa final'!$AA$57="Moderado"),CONCATENATE("R8C",'Mapa final'!$O$57),"")</f>
        <v/>
      </c>
      <c r="AB43" s="67" t="str">
        <f>IF(AND('Mapa final'!$Y$52="Baja",'Mapa final'!$AA$52="Mayor"),CONCATENATE("R8C",'Mapa final'!$O$52),"")</f>
        <v/>
      </c>
      <c r="AC43" s="68" t="str">
        <f>IF(AND('Mapa final'!$Y$53="Baja",'Mapa final'!$AA$53="Mayor"),CONCATENATE("R8C",'Mapa final'!$O$53),"")</f>
        <v/>
      </c>
      <c r="AD43" s="73" t="str">
        <f>IF(AND('Mapa final'!$Y$54="Baja",'Mapa final'!$AA$54="Mayor"),CONCATENATE("R8C",'Mapa final'!$O$54),"")</f>
        <v/>
      </c>
      <c r="AE43" s="73" t="str">
        <f>IF(AND('Mapa final'!$Y$55="Baja",'Mapa final'!$AA$55="Mayor"),CONCATENATE("R8C",'Mapa final'!$O$55),"")</f>
        <v/>
      </c>
      <c r="AF43" s="73" t="str">
        <f>IF(AND('Mapa final'!$Y$56="Baja",'Mapa final'!$AA$56="Mayor"),CONCATENATE("R8C",'Mapa final'!$O$56),"")</f>
        <v/>
      </c>
      <c r="AG43" s="69" t="str">
        <f>IF(AND('Mapa final'!$Y$57="Baja",'Mapa final'!$AA$57="Mayor"),CONCATENATE("R8C",'Mapa final'!$O$57),"")</f>
        <v/>
      </c>
      <c r="AH43" s="70" t="str">
        <f>IF(AND('Mapa final'!$Y$52="Baja",'Mapa final'!$AA$52="Catastrófico"),CONCATENATE("R8C",'Mapa final'!$O$52),"")</f>
        <v/>
      </c>
      <c r="AI43" s="71" t="str">
        <f>IF(AND('Mapa final'!$Y$53="Baja",'Mapa final'!$AA$53="Catastrófico"),CONCATENATE("R8C",'Mapa final'!$O$53),"")</f>
        <v/>
      </c>
      <c r="AJ43" s="71" t="str">
        <f>IF(AND('Mapa final'!$Y$54="Baja",'Mapa final'!$AA$54="Catastrófico"),CONCATENATE("R8C",'Mapa final'!$O$54),"")</f>
        <v/>
      </c>
      <c r="AK43" s="71" t="str">
        <f>IF(AND('Mapa final'!$Y$55="Baja",'Mapa final'!$AA$55="Catastrófico"),CONCATENATE("R8C",'Mapa final'!$O$55),"")</f>
        <v/>
      </c>
      <c r="AL43" s="71" t="str">
        <f>IF(AND('Mapa final'!$Y$56="Baja",'Mapa final'!$AA$56="Catastrófico"),CONCATENATE("R8C",'Mapa final'!$O$56),"")</f>
        <v/>
      </c>
      <c r="AM43" s="72" t="str">
        <f>IF(AND('Mapa final'!$Y$57="Baja",'Mapa final'!$AA$57="Catastrófico"),CONCATENATE("R8C",'Mapa final'!$O$57),"")</f>
        <v/>
      </c>
      <c r="AN43" s="99"/>
      <c r="AO43" s="397"/>
      <c r="AP43" s="398"/>
      <c r="AQ43" s="398"/>
      <c r="AR43" s="398"/>
      <c r="AS43" s="398"/>
      <c r="AT43" s="3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row>
    <row r="44" spans="1:80" ht="15" customHeight="1" x14ac:dyDescent="0.25">
      <c r="A44" s="99"/>
      <c r="B44" s="324"/>
      <c r="C44" s="324"/>
      <c r="D44" s="325"/>
      <c r="E44" s="365"/>
      <c r="F44" s="366"/>
      <c r="G44" s="366"/>
      <c r="H44" s="366"/>
      <c r="I44" s="382"/>
      <c r="J44" s="92" t="str">
        <f>IF(AND('Mapa final'!$Y$58="Baja",'Mapa final'!$AA$58="Leve"),CONCATENATE("R9C",'Mapa final'!$O$58),"")</f>
        <v/>
      </c>
      <c r="K44" s="93" t="str">
        <f>IF(AND('Mapa final'!$Y$59="Baja",'Mapa final'!$AA$59="Leve"),CONCATENATE("R9C",'Mapa final'!$O$59),"")</f>
        <v/>
      </c>
      <c r="L44" s="93" t="str">
        <f>IF(AND('Mapa final'!$Y$60="Baja",'Mapa final'!$AA$60="Leve"),CONCATENATE("R9C",'Mapa final'!$O$60),"")</f>
        <v/>
      </c>
      <c r="M44" s="93" t="str">
        <f>IF(AND('Mapa final'!$Y$61="Baja",'Mapa final'!$AA$61="Leve"),CONCATENATE("R9C",'Mapa final'!$O$61),"")</f>
        <v/>
      </c>
      <c r="N44" s="93" t="str">
        <f>IF(AND('Mapa final'!$Y$62="Baja",'Mapa final'!$AA$62="Leve"),CONCATENATE("R9C",'Mapa final'!$O$62),"")</f>
        <v/>
      </c>
      <c r="O44" s="94" t="str">
        <f>IF(AND('Mapa final'!$Y$63="Baja",'Mapa final'!$AA$63="Leve"),CONCATENATE("R9C",'Mapa final'!$O$63),"")</f>
        <v/>
      </c>
      <c r="P44" s="83" t="str">
        <f>IF(AND('Mapa final'!$Y$58="Baja",'Mapa final'!$AA$58="Menor"),CONCATENATE("R9C",'Mapa final'!$O$58),"")</f>
        <v/>
      </c>
      <c r="Q44" s="84" t="str">
        <f>IF(AND('Mapa final'!$Y$59="Baja",'Mapa final'!$AA$59="Menor"),CONCATENATE("R9C",'Mapa final'!$O$59),"")</f>
        <v/>
      </c>
      <c r="R44" s="84" t="str">
        <f>IF(AND('Mapa final'!$Y$60="Baja",'Mapa final'!$AA$60="Menor"),CONCATENATE("R9C",'Mapa final'!$O$60),"")</f>
        <v/>
      </c>
      <c r="S44" s="84" t="str">
        <f>IF(AND('Mapa final'!$Y$61="Baja",'Mapa final'!$AA$61="Menor"),CONCATENATE("R9C",'Mapa final'!$O$61),"")</f>
        <v/>
      </c>
      <c r="T44" s="84" t="str">
        <f>IF(AND('Mapa final'!$Y$62="Baja",'Mapa final'!$AA$62="Menor"),CONCATENATE("R9C",'Mapa final'!$O$62),"")</f>
        <v/>
      </c>
      <c r="U44" s="85" t="str">
        <f>IF(AND('Mapa final'!$Y$63="Baja",'Mapa final'!$AA$63="Menor"),CONCATENATE("R9C",'Mapa final'!$O$63),"")</f>
        <v/>
      </c>
      <c r="V44" s="83" t="str">
        <f>IF(AND('Mapa final'!$Y$58="Baja",'Mapa final'!$AA$58="Moderado"),CONCATENATE("R9C",'Mapa final'!$O$58),"")</f>
        <v/>
      </c>
      <c r="W44" s="84" t="str">
        <f>IF(AND('Mapa final'!$Y$59="Baja",'Mapa final'!$AA$59="Moderado"),CONCATENATE("R9C",'Mapa final'!$O$59),"")</f>
        <v/>
      </c>
      <c r="X44" s="84" t="str">
        <f>IF(AND('Mapa final'!$Y$60="Baja",'Mapa final'!$AA$60="Moderado"),CONCATENATE("R9C",'Mapa final'!$O$60),"")</f>
        <v/>
      </c>
      <c r="Y44" s="84" t="str">
        <f>IF(AND('Mapa final'!$Y$61="Baja",'Mapa final'!$AA$61="Moderado"),CONCATENATE("R9C",'Mapa final'!$O$61),"")</f>
        <v/>
      </c>
      <c r="Z44" s="84" t="str">
        <f>IF(AND('Mapa final'!$Y$62="Baja",'Mapa final'!$AA$62="Moderado"),CONCATENATE("R9C",'Mapa final'!$O$62),"")</f>
        <v/>
      </c>
      <c r="AA44" s="85" t="str">
        <f>IF(AND('Mapa final'!$Y$63="Baja",'Mapa final'!$AA$63="Moderado"),CONCATENATE("R9C",'Mapa final'!$O$63),"")</f>
        <v/>
      </c>
      <c r="AB44" s="67" t="str">
        <f>IF(AND('Mapa final'!$Y$58="Baja",'Mapa final'!$AA$58="Mayor"),CONCATENATE("R9C",'Mapa final'!$O$58),"")</f>
        <v/>
      </c>
      <c r="AC44" s="68" t="str">
        <f>IF(AND('Mapa final'!$Y$59="Baja",'Mapa final'!$AA$59="Mayor"),CONCATENATE("R9C",'Mapa final'!$O$59),"")</f>
        <v/>
      </c>
      <c r="AD44" s="73" t="str">
        <f>IF(AND('Mapa final'!$Y$60="Baja",'Mapa final'!$AA$60="Mayor"),CONCATENATE("R9C",'Mapa final'!$O$60),"")</f>
        <v/>
      </c>
      <c r="AE44" s="73" t="str">
        <f>IF(AND('Mapa final'!$Y$61="Baja",'Mapa final'!$AA$61="Mayor"),CONCATENATE("R9C",'Mapa final'!$O$61),"")</f>
        <v/>
      </c>
      <c r="AF44" s="73" t="str">
        <f>IF(AND('Mapa final'!$Y$62="Baja",'Mapa final'!$AA$62="Mayor"),CONCATENATE("R9C",'Mapa final'!$O$62),"")</f>
        <v/>
      </c>
      <c r="AG44" s="69" t="str">
        <f>IF(AND('Mapa final'!$Y$63="Baja",'Mapa final'!$AA$63="Mayor"),CONCATENATE("R9C",'Mapa final'!$O$63),"")</f>
        <v/>
      </c>
      <c r="AH44" s="70" t="str">
        <f>IF(AND('Mapa final'!$Y$58="Baja",'Mapa final'!$AA$58="Catastrófico"),CONCATENATE("R9C",'Mapa final'!$O$58),"")</f>
        <v/>
      </c>
      <c r="AI44" s="71" t="str">
        <f>IF(AND('Mapa final'!$Y$59="Baja",'Mapa final'!$AA$59="Catastrófico"),CONCATENATE("R9C",'Mapa final'!$O$59),"")</f>
        <v/>
      </c>
      <c r="AJ44" s="71" t="str">
        <f>IF(AND('Mapa final'!$Y$60="Baja",'Mapa final'!$AA$60="Catastrófico"),CONCATENATE("R9C",'Mapa final'!$O$60),"")</f>
        <v/>
      </c>
      <c r="AK44" s="71" t="str">
        <f>IF(AND('Mapa final'!$Y$61="Baja",'Mapa final'!$AA$61="Catastrófico"),CONCATENATE("R9C",'Mapa final'!$O$61),"")</f>
        <v/>
      </c>
      <c r="AL44" s="71" t="str">
        <f>IF(AND('Mapa final'!$Y$62="Baja",'Mapa final'!$AA$62="Catastrófico"),CONCATENATE("R9C",'Mapa final'!$O$62),"")</f>
        <v/>
      </c>
      <c r="AM44" s="72" t="str">
        <f>IF(AND('Mapa final'!$Y$63="Baja",'Mapa final'!$AA$63="Catastrófico"),CONCATENATE("R9C",'Mapa final'!$O$63),"")</f>
        <v/>
      </c>
      <c r="AN44" s="99"/>
      <c r="AO44" s="397"/>
      <c r="AP44" s="398"/>
      <c r="AQ44" s="398"/>
      <c r="AR44" s="398"/>
      <c r="AS44" s="398"/>
      <c r="AT44" s="3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row>
    <row r="45" spans="1:80" ht="15.75" customHeight="1" thickBot="1" x14ac:dyDescent="0.3">
      <c r="A45" s="99"/>
      <c r="B45" s="324"/>
      <c r="C45" s="324"/>
      <c r="D45" s="325"/>
      <c r="E45" s="368"/>
      <c r="F45" s="369"/>
      <c r="G45" s="369"/>
      <c r="H45" s="369"/>
      <c r="I45" s="369"/>
      <c r="J45" s="95" t="str">
        <f>IF(AND('Mapa final'!$Y$64="Baja",'Mapa final'!$AA$64="Leve"),CONCATENATE("R10C",'Mapa final'!$O$64),"")</f>
        <v/>
      </c>
      <c r="K45" s="96" t="str">
        <f>IF(AND('Mapa final'!$Y$65="Baja",'Mapa final'!$AA$65="Leve"),CONCATENATE("R10C",'Mapa final'!$O$65),"")</f>
        <v/>
      </c>
      <c r="L45" s="96" t="str">
        <f>IF(AND('Mapa final'!$Y$66="Baja",'Mapa final'!$AA$66="Leve"),CONCATENATE("R10C",'Mapa final'!$O$66),"")</f>
        <v/>
      </c>
      <c r="M45" s="96" t="str">
        <f>IF(AND('Mapa final'!$Y$67="Baja",'Mapa final'!$AA$67="Leve"),CONCATENATE("R10C",'Mapa final'!$O$67),"")</f>
        <v/>
      </c>
      <c r="N45" s="96" t="str">
        <f>IF(AND('Mapa final'!$Y$68="Baja",'Mapa final'!$AA$68="Leve"),CONCATENATE("R10C",'Mapa final'!$O$68),"")</f>
        <v/>
      </c>
      <c r="O45" s="97" t="str">
        <f>IF(AND('Mapa final'!$Y$69="Baja",'Mapa final'!$AA$69="Leve"),CONCATENATE("R10C",'Mapa final'!$O$69),"")</f>
        <v/>
      </c>
      <c r="P45" s="83" t="str">
        <f>IF(AND('Mapa final'!$Y$64="Baja",'Mapa final'!$AA$64="Menor"),CONCATENATE("R10C",'Mapa final'!$O$64),"")</f>
        <v/>
      </c>
      <c r="Q45" s="84" t="str">
        <f>IF(AND('Mapa final'!$Y$65="Baja",'Mapa final'!$AA$65="Menor"),CONCATENATE("R10C",'Mapa final'!$O$65),"")</f>
        <v/>
      </c>
      <c r="R45" s="84" t="str">
        <f>IF(AND('Mapa final'!$Y$66="Baja",'Mapa final'!$AA$66="Menor"),CONCATENATE("R10C",'Mapa final'!$O$66),"")</f>
        <v/>
      </c>
      <c r="S45" s="84" t="str">
        <f>IF(AND('Mapa final'!$Y$67="Baja",'Mapa final'!$AA$67="Menor"),CONCATENATE("R10C",'Mapa final'!$O$67),"")</f>
        <v/>
      </c>
      <c r="T45" s="84" t="str">
        <f>IF(AND('Mapa final'!$Y$68="Baja",'Mapa final'!$AA$68="Menor"),CONCATENATE("R10C",'Mapa final'!$O$68),"")</f>
        <v/>
      </c>
      <c r="U45" s="85" t="str">
        <f>IF(AND('Mapa final'!$Y$69="Baja",'Mapa final'!$AA$69="Menor"),CONCATENATE("R10C",'Mapa final'!$O$69),"")</f>
        <v/>
      </c>
      <c r="V45" s="86" t="str">
        <f>IF(AND('Mapa final'!$Y$64="Baja",'Mapa final'!$AA$64="Moderado"),CONCATENATE("R10C",'Mapa final'!$O$64),"")</f>
        <v/>
      </c>
      <c r="W45" s="87" t="str">
        <f>IF(AND('Mapa final'!$Y$65="Baja",'Mapa final'!$AA$65="Moderado"),CONCATENATE("R10C",'Mapa final'!$O$65),"")</f>
        <v/>
      </c>
      <c r="X45" s="87" t="str">
        <f>IF(AND('Mapa final'!$Y$66="Baja",'Mapa final'!$AA$66="Moderado"),CONCATENATE("R10C",'Mapa final'!$O$66),"")</f>
        <v/>
      </c>
      <c r="Y45" s="87" t="str">
        <f>IF(AND('Mapa final'!$Y$67="Baja",'Mapa final'!$AA$67="Moderado"),CONCATENATE("R10C",'Mapa final'!$O$67),"")</f>
        <v/>
      </c>
      <c r="Z45" s="87" t="str">
        <f>IF(AND('Mapa final'!$Y$68="Baja",'Mapa final'!$AA$68="Moderado"),CONCATENATE("R10C",'Mapa final'!$O$68),"")</f>
        <v/>
      </c>
      <c r="AA45" s="88" t="str">
        <f>IF(AND('Mapa final'!$Y$69="Baja",'Mapa final'!$AA$69="Moderado"),CONCATENATE("R10C",'Mapa final'!$O$69),"")</f>
        <v/>
      </c>
      <c r="AB45" s="74" t="str">
        <f>IF(AND('Mapa final'!$Y$64="Baja",'Mapa final'!$AA$64="Mayor"),CONCATENATE("R10C",'Mapa final'!$O$64),"")</f>
        <v/>
      </c>
      <c r="AC45" s="75" t="str">
        <f>IF(AND('Mapa final'!$Y$65="Baja",'Mapa final'!$AA$65="Mayor"),CONCATENATE("R10C",'Mapa final'!$O$65),"")</f>
        <v/>
      </c>
      <c r="AD45" s="75" t="str">
        <f>IF(AND('Mapa final'!$Y$66="Baja",'Mapa final'!$AA$66="Mayor"),CONCATENATE("R10C",'Mapa final'!$O$66),"")</f>
        <v/>
      </c>
      <c r="AE45" s="75" t="str">
        <f>IF(AND('Mapa final'!$Y$67="Baja",'Mapa final'!$AA$67="Mayor"),CONCATENATE("R10C",'Mapa final'!$O$67),"")</f>
        <v/>
      </c>
      <c r="AF45" s="75" t="str">
        <f>IF(AND('Mapa final'!$Y$68="Baja",'Mapa final'!$AA$68="Mayor"),CONCATENATE("R10C",'Mapa final'!$O$68),"")</f>
        <v/>
      </c>
      <c r="AG45" s="76" t="str">
        <f>IF(AND('Mapa final'!$Y$69="Baja",'Mapa final'!$AA$69="Mayor"),CONCATENATE("R10C",'Mapa final'!$O$69),"")</f>
        <v/>
      </c>
      <c r="AH45" s="77" t="str">
        <f>IF(AND('Mapa final'!$Y$64="Baja",'Mapa final'!$AA$64="Catastrófico"),CONCATENATE("R10C",'Mapa final'!$O$64),"")</f>
        <v/>
      </c>
      <c r="AI45" s="78" t="str">
        <f>IF(AND('Mapa final'!$Y$65="Baja",'Mapa final'!$AA$65="Catastrófico"),CONCATENATE("R10C",'Mapa final'!$O$65),"")</f>
        <v/>
      </c>
      <c r="AJ45" s="78" t="str">
        <f>IF(AND('Mapa final'!$Y$66="Baja",'Mapa final'!$AA$66="Catastrófico"),CONCATENATE("R10C",'Mapa final'!$O$66),"")</f>
        <v/>
      </c>
      <c r="AK45" s="78" t="str">
        <f>IF(AND('Mapa final'!$Y$67="Baja",'Mapa final'!$AA$67="Catastrófico"),CONCATENATE("R10C",'Mapa final'!$O$67),"")</f>
        <v/>
      </c>
      <c r="AL45" s="78" t="str">
        <f>IF(AND('Mapa final'!$Y$68="Baja",'Mapa final'!$AA$68="Catastrófico"),CONCATENATE("R10C",'Mapa final'!$O$68),"")</f>
        <v/>
      </c>
      <c r="AM45" s="79" t="str">
        <f>IF(AND('Mapa final'!$Y$69="Baja",'Mapa final'!$AA$69="Catastrófico"),CONCATENATE("R10C",'Mapa final'!$O$69),"")</f>
        <v/>
      </c>
      <c r="AN45" s="99"/>
      <c r="AO45" s="400"/>
      <c r="AP45" s="401"/>
      <c r="AQ45" s="401"/>
      <c r="AR45" s="401"/>
      <c r="AS45" s="401"/>
      <c r="AT45" s="402"/>
    </row>
    <row r="46" spans="1:80" ht="46.5" customHeight="1" x14ac:dyDescent="0.35">
      <c r="A46" s="99"/>
      <c r="B46" s="324"/>
      <c r="C46" s="324"/>
      <c r="D46" s="325"/>
      <c r="E46" s="362" t="s">
        <v>113</v>
      </c>
      <c r="F46" s="363"/>
      <c r="G46" s="363"/>
      <c r="H46" s="363"/>
      <c r="I46" s="364"/>
      <c r="J46" s="89" t="str">
        <f ca="1">IF(AND('Mapa final'!$Y$10="Muy Baja",'Mapa final'!$AA$10="Leve"),CONCATENATE("R1C",'Mapa final'!$O$10),"")</f>
        <v/>
      </c>
      <c r="K46" s="90" t="str">
        <f ca="1">IF(AND('Mapa final'!$Y$11="Muy Baja",'Mapa final'!$AA$11="Leve"),CONCATENATE("R1C",'Mapa final'!$O$11),"")</f>
        <v/>
      </c>
      <c r="L46" s="90" t="str">
        <f ca="1">IF(AND('Mapa final'!$Y$12="Muy Baja",'Mapa final'!$AA$12="Leve"),CONCATENATE("R1C",'Mapa final'!$O$12),"")</f>
        <v/>
      </c>
      <c r="M46" s="90" t="str">
        <f ca="1">IF(AND('Mapa final'!$Y$13="Muy Baja",'Mapa final'!$AA$13="Leve"),CONCATENATE("R1C",'Mapa final'!$O$13),"")</f>
        <v/>
      </c>
      <c r="N46" s="90" t="str">
        <f ca="1">IF(AND('Mapa final'!$Y$14="Muy Baja",'Mapa final'!$AA$14="Leve"),CONCATENATE("R1C",'Mapa final'!$O$14),"")</f>
        <v/>
      </c>
      <c r="O46" s="91" t="str">
        <f ca="1">IF(AND('Mapa final'!$Y$15="Muy Baja",'Mapa final'!$AA$15="Leve"),CONCATENATE("R1C",'Mapa final'!$O$15),"")</f>
        <v/>
      </c>
      <c r="P46" s="89" t="str">
        <f ca="1">IF(AND('Mapa final'!$Y$10="Muy Baja",'Mapa final'!$AA$10="Menor"),CONCATENATE("R1C",'Mapa final'!$O$10),"")</f>
        <v/>
      </c>
      <c r="Q46" s="90" t="str">
        <f ca="1">IF(AND('Mapa final'!$Y$11="Muy Baja",'Mapa final'!$AA$11="Menor"),CONCATENATE("R1C",'Mapa final'!$O$11),"")</f>
        <v/>
      </c>
      <c r="R46" s="90" t="str">
        <f ca="1">IF(AND('Mapa final'!$Y$12="Muy Baja",'Mapa final'!$AA$12="Menor"),CONCATENATE("R1C",'Mapa final'!$O$12),"")</f>
        <v/>
      </c>
      <c r="S46" s="90" t="str">
        <f ca="1">IF(AND('Mapa final'!$Y$13="Muy Baja",'Mapa final'!$AA$13="Menor"),CONCATENATE("R1C",'Mapa final'!$O$13),"")</f>
        <v/>
      </c>
      <c r="T46" s="90" t="str">
        <f ca="1">IF(AND('Mapa final'!$Y$14="Muy Baja",'Mapa final'!$AA$14="Menor"),CONCATENATE("R1C",'Mapa final'!$O$14),"")</f>
        <v/>
      </c>
      <c r="U46" s="91" t="str">
        <f ca="1">IF(AND('Mapa final'!$Y$15="Muy Baja",'Mapa final'!$AA$15="Menor"),CONCATENATE("R1C",'Mapa final'!$O$15),"")</f>
        <v/>
      </c>
      <c r="V46" s="80" t="str">
        <f ca="1">IF(AND('Mapa final'!$Y$10="Muy Baja",'Mapa final'!$AA$10="Moderado"),CONCATENATE("R1C",'Mapa final'!$O$10),"")</f>
        <v/>
      </c>
      <c r="W46" s="98" t="str">
        <f ca="1">IF(AND('Mapa final'!$Y$11="Muy Baja",'Mapa final'!$AA$11="Moderado"),CONCATENATE("R1C",'Mapa final'!$O$11),"")</f>
        <v>R1C2</v>
      </c>
      <c r="X46" s="81" t="str">
        <f ca="1">IF(AND('Mapa final'!$Y$12="Muy Baja",'Mapa final'!$AA$12="Moderado"),CONCATENATE("R1C",'Mapa final'!$O$12),"")</f>
        <v>R1C3</v>
      </c>
      <c r="Y46" s="81" t="str">
        <f ca="1">IF(AND('Mapa final'!$Y$13="Muy Baja",'Mapa final'!$AA$13="Moderado"),CONCATENATE("R1C",'Mapa final'!$O$13),"")</f>
        <v>R1C4</v>
      </c>
      <c r="Z46" s="81" t="str">
        <f ca="1">IF(AND('Mapa final'!$Y$14="Muy Baja",'Mapa final'!$AA$14="Moderado"),CONCATENATE("R1C",'Mapa final'!$O$14),"")</f>
        <v>R1C5</v>
      </c>
      <c r="AA46" s="82" t="str">
        <f ca="1">IF(AND('Mapa final'!$Y$15="Muy Baja",'Mapa final'!$AA$15="Moderado"),CONCATENATE("R1C",'Mapa final'!$O$15),"")</f>
        <v>R1C6</v>
      </c>
      <c r="AB46" s="61" t="str">
        <f ca="1">IF(AND('Mapa final'!$Y$10="Muy Baja",'Mapa final'!$AA$10="Mayor"),CONCATENATE("R1C",'Mapa final'!$O$10),"")</f>
        <v/>
      </c>
      <c r="AC46" s="62" t="str">
        <f ca="1">IF(AND('Mapa final'!$Y$11="Muy Baja",'Mapa final'!$AA$11="Mayor"),CONCATENATE("R1C",'Mapa final'!$O$11),"")</f>
        <v/>
      </c>
      <c r="AD46" s="62" t="str">
        <f ca="1">IF(AND('Mapa final'!$Y$12="Muy Baja",'Mapa final'!$AA$12="Mayor"),CONCATENATE("R1C",'Mapa final'!$O$12),"")</f>
        <v/>
      </c>
      <c r="AE46" s="62" t="str">
        <f ca="1">IF(AND('Mapa final'!$Y$13="Muy Baja",'Mapa final'!$AA$13="Mayor"),CONCATENATE("R1C",'Mapa final'!$O$13),"")</f>
        <v/>
      </c>
      <c r="AF46" s="62" t="str">
        <f ca="1">IF(AND('Mapa final'!$Y$14="Muy Baja",'Mapa final'!$AA$14="Mayor"),CONCATENATE("R1C",'Mapa final'!$O$14),"")</f>
        <v/>
      </c>
      <c r="AG46" s="63" t="str">
        <f ca="1">IF(AND('Mapa final'!$Y$15="Muy Baja",'Mapa final'!$AA$15="Mayor"),CONCATENATE("R1C",'Mapa final'!$O$15),"")</f>
        <v/>
      </c>
      <c r="AH46" s="64" t="str">
        <f ca="1">IF(AND('Mapa final'!$Y$10="Muy Baja",'Mapa final'!$AA$10="Catastrófico"),CONCATENATE("R1C",'Mapa final'!$O$10),"")</f>
        <v/>
      </c>
      <c r="AI46" s="65" t="str">
        <f ca="1">IF(AND('Mapa final'!$Y$11="Muy Baja",'Mapa final'!$AA$11="Catastrófico"),CONCATENATE("R1C",'Mapa final'!$O$11),"")</f>
        <v/>
      </c>
      <c r="AJ46" s="65" t="str">
        <f ca="1">IF(AND('Mapa final'!$Y$12="Muy Baja",'Mapa final'!$AA$12="Catastrófico"),CONCATENATE("R1C",'Mapa final'!$O$12),"")</f>
        <v/>
      </c>
      <c r="AK46" s="65" t="str">
        <f ca="1">IF(AND('Mapa final'!$Y$13="Muy Baja",'Mapa final'!$AA$13="Catastrófico"),CONCATENATE("R1C",'Mapa final'!$O$13),"")</f>
        <v/>
      </c>
      <c r="AL46" s="65" t="str">
        <f ca="1">IF(AND('Mapa final'!$Y$14="Muy Baja",'Mapa final'!$AA$14="Catastrófico"),CONCATENATE("R1C",'Mapa final'!$O$14),"")</f>
        <v/>
      </c>
      <c r="AM46" s="66" t="str">
        <f ca="1">IF(AND('Mapa final'!$Y$15="Muy Baja",'Mapa final'!$AA$15="Catastrófico"),CONCATENATE("R1C",'Mapa final'!$O$15),"")</f>
        <v/>
      </c>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ht="46.5" customHeight="1" x14ac:dyDescent="0.25">
      <c r="A47" s="99"/>
      <c r="B47" s="324"/>
      <c r="C47" s="324"/>
      <c r="D47" s="325"/>
      <c r="E47" s="381"/>
      <c r="F47" s="382"/>
      <c r="G47" s="382"/>
      <c r="H47" s="382"/>
      <c r="I47" s="367"/>
      <c r="J47" s="92" t="str">
        <f ca="1">IF(AND('Mapa final'!$Y$16="Muy Baja",'Mapa final'!$AA$16="Leve"),CONCATENATE("R2C",'Mapa final'!$O$16),"")</f>
        <v/>
      </c>
      <c r="K47" s="93" t="str">
        <f ca="1">IF(AND('Mapa final'!$Y$17="Muy Baja",'Mapa final'!$AA$17="Leve"),CONCATENATE("R2C",'Mapa final'!$O$17),"")</f>
        <v/>
      </c>
      <c r="L47" s="93" t="str">
        <f ca="1">IF(AND('Mapa final'!$Y$18="Muy Baja",'Mapa final'!$AA$18="Leve"),CONCATENATE("R2C",'Mapa final'!$O$18),"")</f>
        <v/>
      </c>
      <c r="M47" s="93" t="str">
        <f ca="1">IF(AND('Mapa final'!$Y$19="Muy Baja",'Mapa final'!$AA$19="Leve"),CONCATENATE("R2C",'Mapa final'!$O$19),"")</f>
        <v/>
      </c>
      <c r="N47" s="93" t="str">
        <f>IF(AND('Mapa final'!$Y$20="Muy Baja",'Mapa final'!$AA$20="Leve"),CONCATENATE("R2C",'Mapa final'!$O$20),"")</f>
        <v/>
      </c>
      <c r="O47" s="94" t="str">
        <f>IF(AND('Mapa final'!$Y$21="Muy Baja",'Mapa final'!$AA$21="Leve"),CONCATENATE("R2C",'Mapa final'!$O$21),"")</f>
        <v/>
      </c>
      <c r="P47" s="92" t="str">
        <f ca="1">IF(AND('Mapa final'!$Y$16="Muy Baja",'Mapa final'!$AA$16="Menor"),CONCATENATE("R2C",'Mapa final'!$O$16),"")</f>
        <v/>
      </c>
      <c r="Q47" s="93" t="str">
        <f ca="1">IF(AND('Mapa final'!$Y$17="Muy Baja",'Mapa final'!$AA$17="Menor"),CONCATENATE("R2C",'Mapa final'!$O$17),"")</f>
        <v/>
      </c>
      <c r="R47" s="93" t="str">
        <f ca="1">IF(AND('Mapa final'!$Y$18="Muy Baja",'Mapa final'!$AA$18="Menor"),CONCATENATE("R2C",'Mapa final'!$O$18),"")</f>
        <v/>
      </c>
      <c r="S47" s="93" t="str">
        <f ca="1">IF(AND('Mapa final'!$Y$19="Muy Baja",'Mapa final'!$AA$19="Menor"),CONCATENATE("R2C",'Mapa final'!$O$19),"")</f>
        <v/>
      </c>
      <c r="T47" s="93" t="str">
        <f>IF(AND('Mapa final'!$Y$20="Muy Baja",'Mapa final'!$AA$20="Menor"),CONCATENATE("R2C",'Mapa final'!$O$20),"")</f>
        <v/>
      </c>
      <c r="U47" s="94" t="str">
        <f>IF(AND('Mapa final'!$Y$21="Muy Baja",'Mapa final'!$AA$21="Menor"),CONCATENATE("R2C",'Mapa final'!$O$21),"")</f>
        <v/>
      </c>
      <c r="V47" s="83" t="str">
        <f ca="1">IF(AND('Mapa final'!$Y$16="Muy Baja",'Mapa final'!$AA$16="Moderado"),CONCATENATE("R2C",'Mapa final'!$O$16),"")</f>
        <v/>
      </c>
      <c r="W47" s="84" t="str">
        <f ca="1">IF(AND('Mapa final'!$Y$17="Muy Baja",'Mapa final'!$AA$17="Moderado"),CONCATENATE("R2C",'Mapa final'!$O$17),"")</f>
        <v/>
      </c>
      <c r="X47" s="84" t="str">
        <f ca="1">IF(AND('Mapa final'!$Y$18="Muy Baja",'Mapa final'!$AA$18="Moderado"),CONCATENATE("R2C",'Mapa final'!$O$18),"")</f>
        <v>R2C3</v>
      </c>
      <c r="Y47" s="84" t="str">
        <f ca="1">IF(AND('Mapa final'!$Y$19="Muy Baja",'Mapa final'!$AA$19="Moderado"),CONCATENATE("R2C",'Mapa final'!$O$19),"")</f>
        <v>R2C4</v>
      </c>
      <c r="Z47" s="84" t="str">
        <f>IF(AND('Mapa final'!$Y$20="Muy Baja",'Mapa final'!$AA$20="Moderado"),CONCATENATE("R2C",'Mapa final'!$O$20),"")</f>
        <v/>
      </c>
      <c r="AA47" s="85" t="str">
        <f>IF(AND('Mapa final'!$Y$21="Muy Baja",'Mapa final'!$AA$21="Moderado"),CONCATENATE("R2C",'Mapa final'!$O$21),"")</f>
        <v/>
      </c>
      <c r="AB47" s="67" t="str">
        <f ca="1">IF(AND('Mapa final'!$Y$16="Muy Baja",'Mapa final'!$AA$16="Mayor"),CONCATENATE("R2C",'Mapa final'!$O$16),"")</f>
        <v/>
      </c>
      <c r="AC47" s="68" t="str">
        <f ca="1">IF(AND('Mapa final'!$Y$17="Muy Baja",'Mapa final'!$AA$17="Mayor"),CONCATENATE("R2C",'Mapa final'!$O$17),"")</f>
        <v/>
      </c>
      <c r="AD47" s="68" t="str">
        <f ca="1">IF(AND('Mapa final'!$Y$18="Muy Baja",'Mapa final'!$AA$18="Mayor"),CONCATENATE("R2C",'Mapa final'!$O$18),"")</f>
        <v/>
      </c>
      <c r="AE47" s="68" t="str">
        <f ca="1">IF(AND('Mapa final'!$Y$19="Muy Baja",'Mapa final'!$AA$19="Mayor"),CONCATENATE("R2C",'Mapa final'!$O$19),"")</f>
        <v/>
      </c>
      <c r="AF47" s="68" t="str">
        <f>IF(AND('Mapa final'!$Y$20="Muy Baja",'Mapa final'!$AA$20="Mayor"),CONCATENATE("R2C",'Mapa final'!$O$20),"")</f>
        <v/>
      </c>
      <c r="AG47" s="69" t="str">
        <f>IF(AND('Mapa final'!$Y$21="Muy Baja",'Mapa final'!$AA$21="Mayor"),CONCATENATE("R2C",'Mapa final'!$O$21),"")</f>
        <v/>
      </c>
      <c r="AH47" s="70" t="str">
        <f ca="1">IF(AND('Mapa final'!$Y$16="Muy Baja",'Mapa final'!$AA$16="Catastrófico"),CONCATENATE("R2C",'Mapa final'!$O$16),"")</f>
        <v/>
      </c>
      <c r="AI47" s="71" t="str">
        <f ca="1">IF(AND('Mapa final'!$Y$17="Muy Baja",'Mapa final'!$AA$17="Catastrófico"),CONCATENATE("R2C",'Mapa final'!$O$17),"")</f>
        <v/>
      </c>
      <c r="AJ47" s="71" t="str">
        <f ca="1">IF(AND('Mapa final'!$Y$18="Muy Baja",'Mapa final'!$AA$18="Catastrófico"),CONCATENATE("R2C",'Mapa final'!$O$18),"")</f>
        <v/>
      </c>
      <c r="AK47" s="71" t="str">
        <f ca="1">IF(AND('Mapa final'!$Y$19="Muy Baja",'Mapa final'!$AA$19="Catastrófico"),CONCATENATE("R2C",'Mapa final'!$O$19),"")</f>
        <v/>
      </c>
      <c r="AL47" s="71" t="str">
        <f>IF(AND('Mapa final'!$Y$20="Muy Baja",'Mapa final'!$AA$20="Catastrófico"),CONCATENATE("R2C",'Mapa final'!$O$20),"")</f>
        <v/>
      </c>
      <c r="AM47" s="72" t="str">
        <f>IF(AND('Mapa final'!$Y$21="Muy Baja",'Mapa final'!$AA$21="Catastrófico"),CONCATENATE("R2C",'Mapa final'!$O$21),"")</f>
        <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ht="15" customHeight="1" x14ac:dyDescent="0.25">
      <c r="A48" s="99"/>
      <c r="B48" s="324"/>
      <c r="C48" s="324"/>
      <c r="D48" s="325"/>
      <c r="E48" s="381"/>
      <c r="F48" s="382"/>
      <c r="G48" s="382"/>
      <c r="H48" s="382"/>
      <c r="I48" s="367"/>
      <c r="J48" s="92" t="str">
        <f ca="1">IF(AND('Mapa final'!$Y$22="Muy Baja",'Mapa final'!$AA$22="Leve"),CONCATENATE("R3C",'Mapa final'!$O$22),"")</f>
        <v/>
      </c>
      <c r="K48" s="93" t="str">
        <f ca="1">IF(AND('Mapa final'!$Y$23="Muy Baja",'Mapa final'!$AA$23="Leve"),CONCATENATE("R3C",'Mapa final'!$O$23),"")</f>
        <v/>
      </c>
      <c r="L48" s="93" t="str">
        <f ca="1">IF(AND('Mapa final'!$Y$24="Muy Baja",'Mapa final'!$AA$24="Leve"),CONCATENATE("R3C",'Mapa final'!$O$24),"")</f>
        <v/>
      </c>
      <c r="M48" s="93" t="str">
        <f ca="1">IF(AND('Mapa final'!$Y$25="Muy Baja",'Mapa final'!$AA$25="Leve"),CONCATENATE("R3C",'Mapa final'!$O$25),"")</f>
        <v/>
      </c>
      <c r="N48" s="93" t="str">
        <f>IF(AND('Mapa final'!$Y$26="Muy Baja",'Mapa final'!$AA$26="Leve"),CONCATENATE("R3C",'Mapa final'!$O$26),"")</f>
        <v/>
      </c>
      <c r="O48" s="94" t="str">
        <f>IF(AND('Mapa final'!$Y$27="Muy Baja",'Mapa final'!$AA$27="Leve"),CONCATENATE("R3C",'Mapa final'!$O$27),"")</f>
        <v/>
      </c>
      <c r="P48" s="92" t="str">
        <f ca="1">IF(AND('Mapa final'!$Y$22="Muy Baja",'Mapa final'!$AA$22="Menor"),CONCATENATE("R3C",'Mapa final'!$O$22),"")</f>
        <v/>
      </c>
      <c r="Q48" s="93" t="str">
        <f ca="1">IF(AND('Mapa final'!$Y$23="Muy Baja",'Mapa final'!$AA$23="Menor"),CONCATENATE("R3C",'Mapa final'!$O$23),"")</f>
        <v/>
      </c>
      <c r="R48" s="93" t="str">
        <f ca="1">IF(AND('Mapa final'!$Y$24="Muy Baja",'Mapa final'!$AA$24="Menor"),CONCATENATE("R3C",'Mapa final'!$O$24),"")</f>
        <v/>
      </c>
      <c r="S48" s="93" t="str">
        <f ca="1">IF(AND('Mapa final'!$Y$25="Muy Baja",'Mapa final'!$AA$25="Menor"),CONCATENATE("R3C",'Mapa final'!$O$25),"")</f>
        <v/>
      </c>
      <c r="T48" s="93" t="str">
        <f>IF(AND('Mapa final'!$Y$26="Muy Baja",'Mapa final'!$AA$26="Menor"),CONCATENATE("R3C",'Mapa final'!$O$26),"")</f>
        <v/>
      </c>
      <c r="U48" s="94" t="str">
        <f>IF(AND('Mapa final'!$Y$27="Muy Baja",'Mapa final'!$AA$27="Menor"),CONCATENATE("R3C",'Mapa final'!$O$27),"")</f>
        <v/>
      </c>
      <c r="V48" s="83" t="str">
        <f ca="1">IF(AND('Mapa final'!$Y$22="Muy Baja",'Mapa final'!$AA$22="Moderado"),CONCATENATE("R3C",'Mapa final'!$O$22),"")</f>
        <v/>
      </c>
      <c r="W48" s="84" t="str">
        <f ca="1">IF(AND('Mapa final'!$Y$23="Muy Baja",'Mapa final'!$AA$23="Moderado"),CONCATENATE("R3C",'Mapa final'!$O$23),"")</f>
        <v>R3C2</v>
      </c>
      <c r="X48" s="84" t="str">
        <f ca="1">IF(AND('Mapa final'!$Y$24="Muy Baja",'Mapa final'!$AA$24="Moderado"),CONCATENATE("R3C",'Mapa final'!$O$24),"")</f>
        <v>R3C3</v>
      </c>
      <c r="Y48" s="84" t="str">
        <f ca="1">IF(AND('Mapa final'!$Y$25="Muy Baja",'Mapa final'!$AA$25="Moderado"),CONCATENATE("R3C",'Mapa final'!$O$25),"")</f>
        <v>R3C4</v>
      </c>
      <c r="Z48" s="84" t="str">
        <f>IF(AND('Mapa final'!$Y$26="Muy Baja",'Mapa final'!$AA$26="Moderado"),CONCATENATE("R3C",'Mapa final'!$O$26),"")</f>
        <v/>
      </c>
      <c r="AA48" s="85" t="str">
        <f>IF(AND('Mapa final'!$Y$27="Muy Baja",'Mapa final'!$AA$27="Moderado"),CONCATENATE("R3C",'Mapa final'!$O$27),"")</f>
        <v/>
      </c>
      <c r="AB48" s="67" t="str">
        <f ca="1">IF(AND('Mapa final'!$Y$22="Muy Baja",'Mapa final'!$AA$22="Mayor"),CONCATENATE("R3C",'Mapa final'!$O$22),"")</f>
        <v/>
      </c>
      <c r="AC48" s="68" t="str">
        <f ca="1">IF(AND('Mapa final'!$Y$23="Muy Baja",'Mapa final'!$AA$23="Mayor"),CONCATENATE("R3C",'Mapa final'!$O$23),"")</f>
        <v/>
      </c>
      <c r="AD48" s="68" t="str">
        <f ca="1">IF(AND('Mapa final'!$Y$24="Muy Baja",'Mapa final'!$AA$24="Mayor"),CONCATENATE("R3C",'Mapa final'!$O$24),"")</f>
        <v/>
      </c>
      <c r="AE48" s="68" t="str">
        <f ca="1">IF(AND('Mapa final'!$Y$25="Muy Baja",'Mapa final'!$AA$25="Mayor"),CONCATENATE("R3C",'Mapa final'!$O$25),"")</f>
        <v/>
      </c>
      <c r="AF48" s="68" t="str">
        <f>IF(AND('Mapa final'!$Y$26="Muy Baja",'Mapa final'!$AA$26="Mayor"),CONCATENATE("R3C",'Mapa final'!$O$26),"")</f>
        <v/>
      </c>
      <c r="AG48" s="69" t="str">
        <f>IF(AND('Mapa final'!$Y$27="Muy Baja",'Mapa final'!$AA$27="Mayor"),CONCATENATE("R3C",'Mapa final'!$O$27),"")</f>
        <v/>
      </c>
      <c r="AH48" s="70" t="str">
        <f ca="1">IF(AND('Mapa final'!$Y$22="Muy Baja",'Mapa final'!$AA$22="Catastrófico"),CONCATENATE("R3C",'Mapa final'!$O$22),"")</f>
        <v/>
      </c>
      <c r="AI48" s="71" t="str">
        <f ca="1">IF(AND('Mapa final'!$Y$23="Muy Baja",'Mapa final'!$AA$23="Catastrófico"),CONCATENATE("R3C",'Mapa final'!$O$23),"")</f>
        <v/>
      </c>
      <c r="AJ48" s="71" t="str">
        <f ca="1">IF(AND('Mapa final'!$Y$24="Muy Baja",'Mapa final'!$AA$24="Catastrófico"),CONCATENATE("R3C",'Mapa final'!$O$24),"")</f>
        <v/>
      </c>
      <c r="AK48" s="71" t="str">
        <f ca="1">IF(AND('Mapa final'!$Y$25="Muy Baja",'Mapa final'!$AA$25="Catastrófico"),CONCATENATE("R3C",'Mapa final'!$O$25),"")</f>
        <v/>
      </c>
      <c r="AL48" s="71" t="str">
        <f>IF(AND('Mapa final'!$Y$26="Muy Baja",'Mapa final'!$AA$26="Catastrófico"),CONCATENATE("R3C",'Mapa final'!$O$26),"")</f>
        <v/>
      </c>
      <c r="AM48" s="72" t="str">
        <f>IF(AND('Mapa final'!$Y$27="Muy Baja",'Mapa final'!$AA$27="Catastrófico"),CONCATENATE("R3C",'Mapa final'!$O$27),"")</f>
        <v/>
      </c>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ht="15" customHeight="1" x14ac:dyDescent="0.25">
      <c r="A49" s="99"/>
      <c r="B49" s="324"/>
      <c r="C49" s="324"/>
      <c r="D49" s="325"/>
      <c r="E49" s="365"/>
      <c r="F49" s="366"/>
      <c r="G49" s="366"/>
      <c r="H49" s="366"/>
      <c r="I49" s="367"/>
      <c r="J49" s="92" t="str">
        <f ca="1">IF(AND('Mapa final'!$Y$28="Muy Baja",'Mapa final'!$AA$28="Leve"),CONCATENATE("R4C",'Mapa final'!$O$28),"")</f>
        <v/>
      </c>
      <c r="K49" s="93" t="str">
        <f ca="1">IF(AND('Mapa final'!$Y$29="Muy Baja",'Mapa final'!$AA$29="Leve"),CONCATENATE("R4C",'Mapa final'!$O$29),"")</f>
        <v/>
      </c>
      <c r="L49" s="93" t="str">
        <f ca="1">IF(AND('Mapa final'!$Y$30="Muy Baja",'Mapa final'!$AA$30="Leve"),CONCATENATE("R4C",'Mapa final'!$O$30),"")</f>
        <v/>
      </c>
      <c r="M49" s="93" t="str">
        <f>IF(AND('Mapa final'!$Y$31="Muy Baja",'Mapa final'!$AA$31="Leve"),CONCATENATE("R4C",'Mapa final'!$O$31),"")</f>
        <v/>
      </c>
      <c r="N49" s="93" t="str">
        <f>IF(AND('Mapa final'!$Y$32="Muy Baja",'Mapa final'!$AA$32="Leve"),CONCATENATE("R4C",'Mapa final'!$O$32),"")</f>
        <v/>
      </c>
      <c r="O49" s="94" t="str">
        <f>IF(AND('Mapa final'!$Y$33="Muy Baja",'Mapa final'!$AA$33="Leve"),CONCATENATE("R4C",'Mapa final'!$O$33),"")</f>
        <v/>
      </c>
      <c r="P49" s="92" t="str">
        <f ca="1">IF(AND('Mapa final'!$Y$28="Muy Baja",'Mapa final'!$AA$28="Menor"),CONCATENATE("R4C",'Mapa final'!$O$28),"")</f>
        <v/>
      </c>
      <c r="Q49" s="93" t="str">
        <f ca="1">IF(AND('Mapa final'!$Y$29="Muy Baja",'Mapa final'!$AA$29="Menor"),CONCATENATE("R4C",'Mapa final'!$O$29),"")</f>
        <v/>
      </c>
      <c r="R49" s="93" t="str">
        <f ca="1">IF(AND('Mapa final'!$Y$30="Muy Baja",'Mapa final'!$AA$30="Menor"),CONCATENATE("R4C",'Mapa final'!$O$30),"")</f>
        <v/>
      </c>
      <c r="S49" s="93" t="str">
        <f>IF(AND('Mapa final'!$Y$31="Muy Baja",'Mapa final'!$AA$31="Menor"),CONCATENATE("R4C",'Mapa final'!$O$31),"")</f>
        <v/>
      </c>
      <c r="T49" s="93" t="str">
        <f>IF(AND('Mapa final'!$Y$32="Muy Baja",'Mapa final'!$AA$32="Menor"),CONCATENATE("R4C",'Mapa final'!$O$32),"")</f>
        <v/>
      </c>
      <c r="U49" s="94" t="str">
        <f>IF(AND('Mapa final'!$Y$33="Muy Baja",'Mapa final'!$AA$33="Menor"),CONCATENATE("R4C",'Mapa final'!$O$33),"")</f>
        <v/>
      </c>
      <c r="V49" s="83" t="str">
        <f ca="1">IF(AND('Mapa final'!$Y$28="Muy Baja",'Mapa final'!$AA$28="Moderado"),CONCATENATE("R4C",'Mapa final'!$O$28),"")</f>
        <v/>
      </c>
      <c r="W49" s="84" t="str">
        <f ca="1">IF(AND('Mapa final'!$Y$29="Muy Baja",'Mapa final'!$AA$29="Moderado"),CONCATENATE("R4C",'Mapa final'!$O$29),"")</f>
        <v/>
      </c>
      <c r="X49" s="84" t="str">
        <f ca="1">IF(AND('Mapa final'!$Y$30="Muy Baja",'Mapa final'!$AA$30="Moderado"),CONCATENATE("R4C",'Mapa final'!$O$30),"")</f>
        <v/>
      </c>
      <c r="Y49" s="84" t="str">
        <f>IF(AND('Mapa final'!$Y$31="Muy Baja",'Mapa final'!$AA$31="Moderado"),CONCATENATE("R4C",'Mapa final'!$O$31),"")</f>
        <v/>
      </c>
      <c r="Z49" s="84" t="str">
        <f>IF(AND('Mapa final'!$Y$32="Muy Baja",'Mapa final'!$AA$32="Moderado"),CONCATENATE("R4C",'Mapa final'!$O$32),"")</f>
        <v/>
      </c>
      <c r="AA49" s="85" t="str">
        <f>IF(AND('Mapa final'!$Y$33="Muy Baja",'Mapa final'!$AA$33="Moderado"),CONCATENATE("R4C",'Mapa final'!$O$33),"")</f>
        <v/>
      </c>
      <c r="AB49" s="67" t="str">
        <f ca="1">IF(AND('Mapa final'!$Y$28="Muy Baja",'Mapa final'!$AA$28="Mayor"),CONCATENATE("R4C",'Mapa final'!$O$28),"")</f>
        <v/>
      </c>
      <c r="AC49" s="68" t="str">
        <f ca="1">IF(AND('Mapa final'!$Y$29="Muy Baja",'Mapa final'!$AA$29="Mayor"),CONCATENATE("R4C",'Mapa final'!$O$29),"")</f>
        <v/>
      </c>
      <c r="AD49" s="68" t="str">
        <f ca="1">IF(AND('Mapa final'!$Y$30="Muy Baja",'Mapa final'!$AA$30="Mayor"),CONCATENATE("R4C",'Mapa final'!$O$30),"")</f>
        <v>R4C3</v>
      </c>
      <c r="AE49" s="68" t="str">
        <f>IF(AND('Mapa final'!$Y$31="Muy Baja",'Mapa final'!$AA$31="Mayor"),CONCATENATE("R4C",'Mapa final'!$O$31),"")</f>
        <v/>
      </c>
      <c r="AF49" s="68" t="str">
        <f>IF(AND('Mapa final'!$Y$32="Muy Baja",'Mapa final'!$AA$32="Mayor"),CONCATENATE("R4C",'Mapa final'!$O$32),"")</f>
        <v/>
      </c>
      <c r="AG49" s="69" t="str">
        <f>IF(AND('Mapa final'!$Y$33="Muy Baja",'Mapa final'!$AA$33="Mayor"),CONCATENATE("R4C",'Mapa final'!$O$33),"")</f>
        <v/>
      </c>
      <c r="AH49" s="70" t="str">
        <f ca="1">IF(AND('Mapa final'!$Y$28="Muy Baja",'Mapa final'!$AA$28="Catastrófico"),CONCATENATE("R4C",'Mapa final'!$O$28),"")</f>
        <v/>
      </c>
      <c r="AI49" s="71" t="str">
        <f ca="1">IF(AND('Mapa final'!$Y$29="Muy Baja",'Mapa final'!$AA$29="Catastrófico"),CONCATENATE("R4C",'Mapa final'!$O$29),"")</f>
        <v/>
      </c>
      <c r="AJ49" s="71" t="str">
        <f ca="1">IF(AND('Mapa final'!$Y$30="Muy Baja",'Mapa final'!$AA$30="Catastrófico"),CONCATENATE("R4C",'Mapa final'!$O$30),"")</f>
        <v/>
      </c>
      <c r="AK49" s="71" t="str">
        <f>IF(AND('Mapa final'!$Y$31="Muy Baja",'Mapa final'!$AA$31="Catastrófico"),CONCATENATE("R4C",'Mapa final'!$O$31),"")</f>
        <v/>
      </c>
      <c r="AL49" s="71" t="str">
        <f>IF(AND('Mapa final'!$Y$32="Muy Baja",'Mapa final'!$AA$32="Catastrófico"),CONCATENATE("R4C",'Mapa final'!$O$32),"")</f>
        <v/>
      </c>
      <c r="AM49" s="72" t="str">
        <f>IF(AND('Mapa final'!$Y$33="Muy Baja",'Mapa final'!$AA$33="Catastrófico"),CONCATENATE("R4C",'Mapa final'!$O$33),"")</f>
        <v/>
      </c>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ht="15" customHeight="1" x14ac:dyDescent="0.25">
      <c r="A50" s="99"/>
      <c r="B50" s="324"/>
      <c r="C50" s="324"/>
      <c r="D50" s="325"/>
      <c r="E50" s="365"/>
      <c r="F50" s="366"/>
      <c r="G50" s="366"/>
      <c r="H50" s="366"/>
      <c r="I50" s="367"/>
      <c r="J50" s="92" t="str">
        <f ca="1">IF(AND('Mapa final'!$Y$34="Muy Baja",'Mapa final'!$AA$34="Leve"),CONCATENATE("R5C",'Mapa final'!$O$34),"")</f>
        <v/>
      </c>
      <c r="K50" s="93" t="str">
        <f ca="1">IF(AND('Mapa final'!$Y$35="Muy Baja",'Mapa final'!$AA$35="Leve"),CONCATENATE("R5C",'Mapa final'!$O$35),"")</f>
        <v>R5C2</v>
      </c>
      <c r="L50" s="93" t="str">
        <f ca="1">IF(AND('Mapa final'!$Y$36="Muy Baja",'Mapa final'!$AA$36="Leve"),CONCATENATE("R5C",'Mapa final'!$O$36),"")</f>
        <v>R5C3</v>
      </c>
      <c r="M50" s="93" t="str">
        <f ca="1">IF(AND('Mapa final'!$Y$37="Muy Baja",'Mapa final'!$AA$37="Leve"),CONCATENATE("R5C",'Mapa final'!$O$37),"")</f>
        <v>R5C4</v>
      </c>
      <c r="N50" s="93" t="str">
        <f ca="1">IF(AND('Mapa final'!$Y$38="Muy Baja",'Mapa final'!$AA$38="Leve"),CONCATENATE("R5C",'Mapa final'!$O$38),"")</f>
        <v>R5C5</v>
      </c>
      <c r="O50" s="94" t="str">
        <f>IF(AND('Mapa final'!$Y$39="Muy Baja",'Mapa final'!$AA$39="Leve"),CONCATENATE("R5C",'Mapa final'!$O$39),"")</f>
        <v/>
      </c>
      <c r="P50" s="92" t="str">
        <f ca="1">IF(AND('Mapa final'!$Y$34="Muy Baja",'Mapa final'!$AA$34="Menor"),CONCATENATE("R5C",'Mapa final'!$O$34),"")</f>
        <v/>
      </c>
      <c r="Q50" s="93" t="str">
        <f ca="1">IF(AND('Mapa final'!$Y$35="Muy Baja",'Mapa final'!$AA$35="Menor"),CONCATENATE("R5C",'Mapa final'!$O$35),"")</f>
        <v/>
      </c>
      <c r="R50" s="93" t="str">
        <f ca="1">IF(AND('Mapa final'!$Y$36="Muy Baja",'Mapa final'!$AA$36="Menor"),CONCATENATE("R5C",'Mapa final'!$O$36),"")</f>
        <v/>
      </c>
      <c r="S50" s="93" t="str">
        <f ca="1">IF(AND('Mapa final'!$Y$37="Muy Baja",'Mapa final'!$AA$37="Menor"),CONCATENATE("R5C",'Mapa final'!$O$37),"")</f>
        <v/>
      </c>
      <c r="T50" s="93" t="str">
        <f ca="1">IF(AND('Mapa final'!$Y$38="Muy Baja",'Mapa final'!$AA$38="Menor"),CONCATENATE("R5C",'Mapa final'!$O$38),"")</f>
        <v/>
      </c>
      <c r="U50" s="94" t="str">
        <f>IF(AND('Mapa final'!$Y$39="Muy Baja",'Mapa final'!$AA$39="Menor"),CONCATENATE("R5C",'Mapa final'!$O$39),"")</f>
        <v/>
      </c>
      <c r="V50" s="83" t="str">
        <f ca="1">IF(AND('Mapa final'!$Y$34="Muy Baja",'Mapa final'!$AA$34="Moderado"),CONCATENATE("R5C",'Mapa final'!$O$34),"")</f>
        <v/>
      </c>
      <c r="W50" s="84" t="str">
        <f ca="1">IF(AND('Mapa final'!$Y$35="Muy Baja",'Mapa final'!$AA$35="Moderado"),CONCATENATE("R5C",'Mapa final'!$O$35),"")</f>
        <v/>
      </c>
      <c r="X50" s="84" t="str">
        <f ca="1">IF(AND('Mapa final'!$Y$36="Muy Baja",'Mapa final'!$AA$36="Moderado"),CONCATENATE("R5C",'Mapa final'!$O$36),"")</f>
        <v/>
      </c>
      <c r="Y50" s="84" t="str">
        <f ca="1">IF(AND('Mapa final'!$Y$37="Muy Baja",'Mapa final'!$AA$37="Moderado"),CONCATENATE("R5C",'Mapa final'!$O$37),"")</f>
        <v/>
      </c>
      <c r="Z50" s="84" t="str">
        <f ca="1">IF(AND('Mapa final'!$Y$38="Muy Baja",'Mapa final'!$AA$38="Moderado"),CONCATENATE("R5C",'Mapa final'!$O$38),"")</f>
        <v/>
      </c>
      <c r="AA50" s="85" t="str">
        <f>IF(AND('Mapa final'!$Y$39="Muy Baja",'Mapa final'!$AA$39="Moderado"),CONCATENATE("R5C",'Mapa final'!$O$39),"")</f>
        <v/>
      </c>
      <c r="AB50" s="67" t="str">
        <f ca="1">IF(AND('Mapa final'!$Y$34="Muy Baja",'Mapa final'!$AA$34="Mayor"),CONCATENATE("R5C",'Mapa final'!$O$34),"")</f>
        <v/>
      </c>
      <c r="AC50" s="68" t="str">
        <f ca="1">IF(AND('Mapa final'!$Y$35="Muy Baja",'Mapa final'!$AA$35="Mayor"),CONCATENATE("R5C",'Mapa final'!$O$35),"")</f>
        <v/>
      </c>
      <c r="AD50" s="73" t="str">
        <f ca="1">IF(AND('Mapa final'!$Y$36="Muy Baja",'Mapa final'!$AA$36="Mayor"),CONCATENATE("R5C",'Mapa final'!$O$36),"")</f>
        <v/>
      </c>
      <c r="AE50" s="73" t="str">
        <f ca="1">IF(AND('Mapa final'!$Y$37="Muy Baja",'Mapa final'!$AA$37="Mayor"),CONCATENATE("R5C",'Mapa final'!$O$37),"")</f>
        <v/>
      </c>
      <c r="AF50" s="73" t="str">
        <f ca="1">IF(AND('Mapa final'!$Y$38="Muy Baja",'Mapa final'!$AA$38="Mayor"),CONCATENATE("R5C",'Mapa final'!$O$38),"")</f>
        <v/>
      </c>
      <c r="AG50" s="69" t="str">
        <f>IF(AND('Mapa final'!$Y$39="Muy Baja",'Mapa final'!$AA$39="Mayor"),CONCATENATE("R5C",'Mapa final'!$O$39),"")</f>
        <v/>
      </c>
      <c r="AH50" s="70" t="str">
        <f ca="1">IF(AND('Mapa final'!$Y$34="Muy Baja",'Mapa final'!$AA$34="Catastrófico"),CONCATENATE("R5C",'Mapa final'!$O$34),"")</f>
        <v/>
      </c>
      <c r="AI50" s="71" t="str">
        <f ca="1">IF(AND('Mapa final'!$Y$35="Muy Baja",'Mapa final'!$AA$35="Catastrófico"),CONCATENATE("R5C",'Mapa final'!$O$35),"")</f>
        <v/>
      </c>
      <c r="AJ50" s="71" t="str">
        <f ca="1">IF(AND('Mapa final'!$Y$36="Muy Baja",'Mapa final'!$AA$36="Catastrófico"),CONCATENATE("R5C",'Mapa final'!$O$36),"")</f>
        <v/>
      </c>
      <c r="AK50" s="71" t="str">
        <f ca="1">IF(AND('Mapa final'!$Y$37="Muy Baja",'Mapa final'!$AA$37="Catastrófico"),CONCATENATE("R5C",'Mapa final'!$O$37),"")</f>
        <v/>
      </c>
      <c r="AL50" s="71" t="str">
        <f ca="1">IF(AND('Mapa final'!$Y$38="Muy Baja",'Mapa final'!$AA$38="Catastrófico"),CONCATENATE("R5C",'Mapa final'!$O$38),"")</f>
        <v/>
      </c>
      <c r="AM50" s="72" t="str">
        <f>IF(AND('Mapa final'!$Y$39="Muy Baja",'Mapa final'!$AA$39="Catastrófico"),CONCATENATE("R5C",'Mapa final'!$O$39),"")</f>
        <v/>
      </c>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 customHeight="1" x14ac:dyDescent="0.25">
      <c r="A51" s="99"/>
      <c r="B51" s="324"/>
      <c r="C51" s="324"/>
      <c r="D51" s="325"/>
      <c r="E51" s="365"/>
      <c r="F51" s="366"/>
      <c r="G51" s="366"/>
      <c r="H51" s="366"/>
      <c r="I51" s="367"/>
      <c r="J51" s="92" t="str">
        <f>IF(AND('Mapa final'!$Y$40="Muy Baja",'Mapa final'!$AA$40="Leve"),CONCATENATE("R6C",'Mapa final'!$O$40),"")</f>
        <v/>
      </c>
      <c r="K51" s="93" t="str">
        <f>IF(AND('Mapa final'!$Y$41="Muy Baja",'Mapa final'!$AA$41="Leve"),CONCATENATE("R6C",'Mapa final'!$O$41),"")</f>
        <v/>
      </c>
      <c r="L51" s="93" t="str">
        <f>IF(AND('Mapa final'!$Y$42="Muy Baja",'Mapa final'!$AA$42="Leve"),CONCATENATE("R6C",'Mapa final'!$O$42),"")</f>
        <v/>
      </c>
      <c r="M51" s="93" t="str">
        <f>IF(AND('Mapa final'!$Y$43="Muy Baja",'Mapa final'!$AA$43="Leve"),CONCATENATE("R6C",'Mapa final'!$O$43),"")</f>
        <v/>
      </c>
      <c r="N51" s="93" t="str">
        <f>IF(AND('Mapa final'!$Y$44="Muy Baja",'Mapa final'!$AA$44="Leve"),CONCATENATE("R6C",'Mapa final'!$O$44),"")</f>
        <v/>
      </c>
      <c r="O51" s="94" t="str">
        <f>IF(AND('Mapa final'!$Y$45="Muy Baja",'Mapa final'!$AA$45="Leve"),CONCATENATE("R6C",'Mapa final'!$O$45),"")</f>
        <v/>
      </c>
      <c r="P51" s="92" t="str">
        <f>IF(AND('Mapa final'!$Y$40="Muy Baja",'Mapa final'!$AA$40="Menor"),CONCATENATE("R6C",'Mapa final'!$O$40),"")</f>
        <v/>
      </c>
      <c r="Q51" s="93" t="str">
        <f>IF(AND('Mapa final'!$Y$41="Muy Baja",'Mapa final'!$AA$41="Menor"),CONCATENATE("R6C",'Mapa final'!$O$41),"")</f>
        <v/>
      </c>
      <c r="R51" s="93" t="str">
        <f>IF(AND('Mapa final'!$Y$42="Muy Baja",'Mapa final'!$AA$42="Menor"),CONCATENATE("R6C",'Mapa final'!$O$42),"")</f>
        <v/>
      </c>
      <c r="S51" s="93" t="str">
        <f>IF(AND('Mapa final'!$Y$43="Muy Baja",'Mapa final'!$AA$43="Menor"),CONCATENATE("R6C",'Mapa final'!$O$43),"")</f>
        <v/>
      </c>
      <c r="T51" s="93" t="str">
        <f>IF(AND('Mapa final'!$Y$44="Muy Baja",'Mapa final'!$AA$44="Menor"),CONCATENATE("R6C",'Mapa final'!$O$44),"")</f>
        <v/>
      </c>
      <c r="U51" s="94" t="str">
        <f>IF(AND('Mapa final'!$Y$45="Muy Baja",'Mapa final'!$AA$45="Menor"),CONCATENATE("R6C",'Mapa final'!$O$45),"")</f>
        <v/>
      </c>
      <c r="V51" s="83" t="str">
        <f>IF(AND('Mapa final'!$Y$40="Muy Baja",'Mapa final'!$AA$40="Moderado"),CONCATENATE("R6C",'Mapa final'!$O$40),"")</f>
        <v/>
      </c>
      <c r="W51" s="84" t="str">
        <f>IF(AND('Mapa final'!$Y$41="Muy Baja",'Mapa final'!$AA$41="Moderado"),CONCATENATE("R6C",'Mapa final'!$O$41),"")</f>
        <v/>
      </c>
      <c r="X51" s="84" t="str">
        <f>IF(AND('Mapa final'!$Y$42="Muy Baja",'Mapa final'!$AA$42="Moderado"),CONCATENATE("R6C",'Mapa final'!$O$42),"")</f>
        <v/>
      </c>
      <c r="Y51" s="84" t="str">
        <f>IF(AND('Mapa final'!$Y$43="Muy Baja",'Mapa final'!$AA$43="Moderado"),CONCATENATE("R6C",'Mapa final'!$O$43),"")</f>
        <v/>
      </c>
      <c r="Z51" s="84" t="str">
        <f>IF(AND('Mapa final'!$Y$44="Muy Baja",'Mapa final'!$AA$44="Moderado"),CONCATENATE("R6C",'Mapa final'!$O$44),"")</f>
        <v/>
      </c>
      <c r="AA51" s="85" t="str">
        <f>IF(AND('Mapa final'!$Y$45="Muy Baja",'Mapa final'!$AA$45="Moderado"),CONCATENATE("R6C",'Mapa final'!$O$45),"")</f>
        <v/>
      </c>
      <c r="AB51" s="67" t="str">
        <f>IF(AND('Mapa final'!$Y$40="Muy Baja",'Mapa final'!$AA$40="Mayor"),CONCATENATE("R6C",'Mapa final'!$O$40),"")</f>
        <v/>
      </c>
      <c r="AC51" s="68" t="str">
        <f>IF(AND('Mapa final'!$Y$41="Muy Baja",'Mapa final'!$AA$41="Mayor"),CONCATENATE("R6C",'Mapa final'!$O$41),"")</f>
        <v/>
      </c>
      <c r="AD51" s="73" t="str">
        <f>IF(AND('Mapa final'!$Y$42="Muy Baja",'Mapa final'!$AA$42="Mayor"),CONCATENATE("R6C",'Mapa final'!$O$42),"")</f>
        <v/>
      </c>
      <c r="AE51" s="73" t="str">
        <f>IF(AND('Mapa final'!$Y$43="Muy Baja",'Mapa final'!$AA$43="Mayor"),CONCATENATE("R6C",'Mapa final'!$O$43),"")</f>
        <v/>
      </c>
      <c r="AF51" s="73" t="str">
        <f>IF(AND('Mapa final'!$Y$44="Muy Baja",'Mapa final'!$AA$44="Mayor"),CONCATENATE("R6C",'Mapa final'!$O$44),"")</f>
        <v/>
      </c>
      <c r="AG51" s="69" t="str">
        <f>IF(AND('Mapa final'!$Y$45="Muy Baja",'Mapa final'!$AA$45="Mayor"),CONCATENATE("R6C",'Mapa final'!$O$45),"")</f>
        <v/>
      </c>
      <c r="AH51" s="70" t="str">
        <f>IF(AND('Mapa final'!$Y$40="Muy Baja",'Mapa final'!$AA$40="Catastrófico"),CONCATENATE("R6C",'Mapa final'!$O$40),"")</f>
        <v/>
      </c>
      <c r="AI51" s="71" t="str">
        <f>IF(AND('Mapa final'!$Y$41="Muy Baja",'Mapa final'!$AA$41="Catastrófico"),CONCATENATE("R6C",'Mapa final'!$O$41),"")</f>
        <v/>
      </c>
      <c r="AJ51" s="71" t="str">
        <f>IF(AND('Mapa final'!$Y$42="Muy Baja",'Mapa final'!$AA$42="Catastrófico"),CONCATENATE("R6C",'Mapa final'!$O$42),"")</f>
        <v/>
      </c>
      <c r="AK51" s="71" t="str">
        <f>IF(AND('Mapa final'!$Y$43="Muy Baja",'Mapa final'!$AA$43="Catastrófico"),CONCATENATE("R6C",'Mapa final'!$O$43),"")</f>
        <v/>
      </c>
      <c r="AL51" s="71" t="str">
        <f>IF(AND('Mapa final'!$Y$44="Muy Baja",'Mapa final'!$AA$44="Catastrófico"),CONCATENATE("R6C",'Mapa final'!$O$44),"")</f>
        <v/>
      </c>
      <c r="AM51" s="72" t="str">
        <f>IF(AND('Mapa final'!$Y$45="Muy Baja",'Mapa final'!$AA$45="Catastrófico"),CONCATENATE("R6C",'Mapa final'!$O$45),"")</f>
        <v/>
      </c>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ht="15" customHeight="1" x14ac:dyDescent="0.25">
      <c r="A52" s="99"/>
      <c r="B52" s="324"/>
      <c r="C52" s="324"/>
      <c r="D52" s="325"/>
      <c r="E52" s="365"/>
      <c r="F52" s="366"/>
      <c r="G52" s="366"/>
      <c r="H52" s="366"/>
      <c r="I52" s="367"/>
      <c r="J52" s="92" t="str">
        <f>IF(AND('Mapa final'!$Y$46="Muy Baja",'Mapa final'!$AA$46="Leve"),CONCATENATE("R7C",'Mapa final'!$O$46),"")</f>
        <v/>
      </c>
      <c r="K52" s="93" t="str">
        <f>IF(AND('Mapa final'!$Y$47="Muy Baja",'Mapa final'!$AA$47="Leve"),CONCATENATE("R7C",'Mapa final'!$O$47),"")</f>
        <v/>
      </c>
      <c r="L52" s="93" t="str">
        <f>IF(AND('Mapa final'!$Y$48="Muy Baja",'Mapa final'!$AA$48="Leve"),CONCATENATE("R7C",'Mapa final'!$O$48),"")</f>
        <v/>
      </c>
      <c r="M52" s="93" t="str">
        <f>IF(AND('Mapa final'!$Y$49="Muy Baja",'Mapa final'!$AA$49="Leve"),CONCATENATE("R7C",'Mapa final'!$O$49),"")</f>
        <v/>
      </c>
      <c r="N52" s="93" t="str">
        <f>IF(AND('Mapa final'!$Y$50="Muy Baja",'Mapa final'!$AA$50="Leve"),CONCATENATE("R7C",'Mapa final'!$O$50),"")</f>
        <v/>
      </c>
      <c r="O52" s="94" t="str">
        <f>IF(AND('Mapa final'!$Y$51="Muy Baja",'Mapa final'!$AA$51="Leve"),CONCATENATE("R7C",'Mapa final'!$O$51),"")</f>
        <v/>
      </c>
      <c r="P52" s="92" t="str">
        <f>IF(AND('Mapa final'!$Y$46="Muy Baja",'Mapa final'!$AA$46="Menor"),CONCATENATE("R7C",'Mapa final'!$O$46),"")</f>
        <v/>
      </c>
      <c r="Q52" s="93" t="str">
        <f>IF(AND('Mapa final'!$Y$47="Muy Baja",'Mapa final'!$AA$47="Menor"),CONCATENATE("R7C",'Mapa final'!$O$47),"")</f>
        <v/>
      </c>
      <c r="R52" s="93" t="str">
        <f>IF(AND('Mapa final'!$Y$48="Muy Baja",'Mapa final'!$AA$48="Menor"),CONCATENATE("R7C",'Mapa final'!$O$48),"")</f>
        <v/>
      </c>
      <c r="S52" s="93" t="str">
        <f>IF(AND('Mapa final'!$Y$49="Muy Baja",'Mapa final'!$AA$49="Menor"),CONCATENATE("R7C",'Mapa final'!$O$49),"")</f>
        <v/>
      </c>
      <c r="T52" s="93" t="str">
        <f>IF(AND('Mapa final'!$Y$50="Muy Baja",'Mapa final'!$AA$50="Menor"),CONCATENATE("R7C",'Mapa final'!$O$50),"")</f>
        <v/>
      </c>
      <c r="U52" s="94" t="str">
        <f>IF(AND('Mapa final'!$Y$51="Muy Baja",'Mapa final'!$AA$51="Menor"),CONCATENATE("R7C",'Mapa final'!$O$51),"")</f>
        <v/>
      </c>
      <c r="V52" s="83" t="str">
        <f>IF(AND('Mapa final'!$Y$46="Muy Baja",'Mapa final'!$AA$46="Moderado"),CONCATENATE("R7C",'Mapa final'!$O$46),"")</f>
        <v/>
      </c>
      <c r="W52" s="84" t="str">
        <f>IF(AND('Mapa final'!$Y$47="Muy Baja",'Mapa final'!$AA$47="Moderado"),CONCATENATE("R7C",'Mapa final'!$O$47),"")</f>
        <v/>
      </c>
      <c r="X52" s="84" t="str">
        <f>IF(AND('Mapa final'!$Y$48="Muy Baja",'Mapa final'!$AA$48="Moderado"),CONCATENATE("R7C",'Mapa final'!$O$48),"")</f>
        <v/>
      </c>
      <c r="Y52" s="84" t="str">
        <f>IF(AND('Mapa final'!$Y$49="Muy Baja",'Mapa final'!$AA$49="Moderado"),CONCATENATE("R7C",'Mapa final'!$O$49),"")</f>
        <v/>
      </c>
      <c r="Z52" s="84" t="str">
        <f>IF(AND('Mapa final'!$Y$50="Muy Baja",'Mapa final'!$AA$50="Moderado"),CONCATENATE("R7C",'Mapa final'!$O$50),"")</f>
        <v/>
      </c>
      <c r="AA52" s="85" t="str">
        <f>IF(AND('Mapa final'!$Y$51="Muy Baja",'Mapa final'!$AA$51="Moderado"),CONCATENATE("R7C",'Mapa final'!$O$51),"")</f>
        <v/>
      </c>
      <c r="AB52" s="67" t="str">
        <f>IF(AND('Mapa final'!$Y$46="Muy Baja",'Mapa final'!$AA$46="Mayor"),CONCATENATE("R7C",'Mapa final'!$O$46),"")</f>
        <v/>
      </c>
      <c r="AC52" s="68" t="str">
        <f>IF(AND('Mapa final'!$Y$47="Muy Baja",'Mapa final'!$AA$47="Mayor"),CONCATENATE("R7C",'Mapa final'!$O$47),"")</f>
        <v/>
      </c>
      <c r="AD52" s="73" t="str">
        <f>IF(AND('Mapa final'!$Y$48="Muy Baja",'Mapa final'!$AA$48="Mayor"),CONCATENATE("R7C",'Mapa final'!$O$48),"")</f>
        <v/>
      </c>
      <c r="AE52" s="73" t="str">
        <f>IF(AND('Mapa final'!$Y$49="Muy Baja",'Mapa final'!$AA$49="Mayor"),CONCATENATE("R7C",'Mapa final'!$O$49),"")</f>
        <v/>
      </c>
      <c r="AF52" s="73" t="str">
        <f>IF(AND('Mapa final'!$Y$50="Muy Baja",'Mapa final'!$AA$50="Mayor"),CONCATENATE("R7C",'Mapa final'!$O$50),"")</f>
        <v/>
      </c>
      <c r="AG52" s="69" t="str">
        <f>IF(AND('Mapa final'!$Y$51="Muy Baja",'Mapa final'!$AA$51="Mayor"),CONCATENATE("R7C",'Mapa final'!$O$51),"")</f>
        <v/>
      </c>
      <c r="AH52" s="70" t="str">
        <f>IF(AND('Mapa final'!$Y$46="Muy Baja",'Mapa final'!$AA$46="Catastrófico"),CONCATENATE("R7C",'Mapa final'!$O$46),"")</f>
        <v/>
      </c>
      <c r="AI52" s="71" t="str">
        <f>IF(AND('Mapa final'!$Y$47="Muy Baja",'Mapa final'!$AA$47="Catastrófico"),CONCATENATE("R7C",'Mapa final'!$O$47),"")</f>
        <v/>
      </c>
      <c r="AJ52" s="71" t="str">
        <f>IF(AND('Mapa final'!$Y$48="Muy Baja",'Mapa final'!$AA$48="Catastrófico"),CONCATENATE("R7C",'Mapa final'!$O$48),"")</f>
        <v/>
      </c>
      <c r="AK52" s="71" t="str">
        <f>IF(AND('Mapa final'!$Y$49="Muy Baja",'Mapa final'!$AA$49="Catastrófico"),CONCATENATE("R7C",'Mapa final'!$O$49),"")</f>
        <v/>
      </c>
      <c r="AL52" s="71" t="str">
        <f>IF(AND('Mapa final'!$Y$50="Muy Baja",'Mapa final'!$AA$50="Catastrófico"),CONCATENATE("R7C",'Mapa final'!$O$50),"")</f>
        <v/>
      </c>
      <c r="AM52" s="72" t="str">
        <f>IF(AND('Mapa final'!$Y$51="Muy Baja",'Mapa final'!$AA$51="Catastrófico"),CONCATENATE("R7C",'Mapa final'!$O$51),"")</f>
        <v/>
      </c>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324"/>
      <c r="C53" s="324"/>
      <c r="D53" s="325"/>
      <c r="E53" s="365"/>
      <c r="F53" s="366"/>
      <c r="G53" s="366"/>
      <c r="H53" s="366"/>
      <c r="I53" s="367"/>
      <c r="J53" s="92" t="str">
        <f>IF(AND('Mapa final'!$Y$52="Muy Baja",'Mapa final'!$AA$52="Leve"),CONCATENATE("R8C",'Mapa final'!$O$52),"")</f>
        <v/>
      </c>
      <c r="K53" s="93" t="str">
        <f>IF(AND('Mapa final'!$Y$53="Muy Baja",'Mapa final'!$AA$53="Leve"),CONCATENATE("R8C",'Mapa final'!$O$53),"")</f>
        <v/>
      </c>
      <c r="L53" s="93" t="str">
        <f>IF(AND('Mapa final'!$Y$54="Muy Baja",'Mapa final'!$AA$54="Leve"),CONCATENATE("R8C",'Mapa final'!$O$54),"")</f>
        <v/>
      </c>
      <c r="M53" s="93" t="str">
        <f>IF(AND('Mapa final'!$Y$55="Muy Baja",'Mapa final'!$AA$55="Leve"),CONCATENATE("R8C",'Mapa final'!$O$55),"")</f>
        <v/>
      </c>
      <c r="N53" s="93" t="str">
        <f>IF(AND('Mapa final'!$Y$56="Muy Baja",'Mapa final'!$AA$56="Leve"),CONCATENATE("R8C",'Mapa final'!$O$56),"")</f>
        <v/>
      </c>
      <c r="O53" s="94" t="str">
        <f>IF(AND('Mapa final'!$Y$57="Muy Baja",'Mapa final'!$AA$57="Leve"),CONCATENATE("R8C",'Mapa final'!$O$57),"")</f>
        <v/>
      </c>
      <c r="P53" s="92" t="str">
        <f>IF(AND('Mapa final'!$Y$52="Muy Baja",'Mapa final'!$AA$52="Menor"),CONCATENATE("R8C",'Mapa final'!$O$52),"")</f>
        <v/>
      </c>
      <c r="Q53" s="93" t="str">
        <f>IF(AND('Mapa final'!$Y$53="Muy Baja",'Mapa final'!$AA$53="Menor"),CONCATENATE("R8C",'Mapa final'!$O$53),"")</f>
        <v/>
      </c>
      <c r="R53" s="93" t="str">
        <f>IF(AND('Mapa final'!$Y$54="Muy Baja",'Mapa final'!$AA$54="Menor"),CONCATENATE("R8C",'Mapa final'!$O$54),"")</f>
        <v/>
      </c>
      <c r="S53" s="93" t="str">
        <f>IF(AND('Mapa final'!$Y$55="Muy Baja",'Mapa final'!$AA$55="Menor"),CONCATENATE("R8C",'Mapa final'!$O$55),"")</f>
        <v/>
      </c>
      <c r="T53" s="93" t="str">
        <f>IF(AND('Mapa final'!$Y$56="Muy Baja",'Mapa final'!$AA$56="Menor"),CONCATENATE("R8C",'Mapa final'!$O$56),"")</f>
        <v/>
      </c>
      <c r="U53" s="94" t="str">
        <f>IF(AND('Mapa final'!$Y$57="Muy Baja",'Mapa final'!$AA$57="Menor"),CONCATENATE("R8C",'Mapa final'!$O$57),"")</f>
        <v/>
      </c>
      <c r="V53" s="83" t="str">
        <f>IF(AND('Mapa final'!$Y$52="Muy Baja",'Mapa final'!$AA$52="Moderado"),CONCATENATE("R8C",'Mapa final'!$O$52),"")</f>
        <v/>
      </c>
      <c r="W53" s="84" t="str">
        <f>IF(AND('Mapa final'!$Y$53="Muy Baja",'Mapa final'!$AA$53="Moderado"),CONCATENATE("R8C",'Mapa final'!$O$53),"")</f>
        <v/>
      </c>
      <c r="X53" s="84" t="str">
        <f>IF(AND('Mapa final'!$Y$54="Muy Baja",'Mapa final'!$AA$54="Moderado"),CONCATENATE("R8C",'Mapa final'!$O$54),"")</f>
        <v/>
      </c>
      <c r="Y53" s="84" t="str">
        <f>IF(AND('Mapa final'!$Y$55="Muy Baja",'Mapa final'!$AA$55="Moderado"),CONCATENATE("R8C",'Mapa final'!$O$55),"")</f>
        <v/>
      </c>
      <c r="Z53" s="84" t="str">
        <f>IF(AND('Mapa final'!$Y$56="Muy Baja",'Mapa final'!$AA$56="Moderado"),CONCATENATE("R8C",'Mapa final'!$O$56),"")</f>
        <v/>
      </c>
      <c r="AA53" s="85" t="str">
        <f>IF(AND('Mapa final'!$Y$57="Muy Baja",'Mapa final'!$AA$57="Moderado"),CONCATENATE("R8C",'Mapa final'!$O$57),"")</f>
        <v/>
      </c>
      <c r="AB53" s="67" t="str">
        <f>IF(AND('Mapa final'!$Y$52="Muy Baja",'Mapa final'!$AA$52="Mayor"),CONCATENATE("R8C",'Mapa final'!$O$52),"")</f>
        <v/>
      </c>
      <c r="AC53" s="68" t="str">
        <f>IF(AND('Mapa final'!$Y$53="Muy Baja",'Mapa final'!$AA$53="Mayor"),CONCATENATE("R8C",'Mapa final'!$O$53),"")</f>
        <v/>
      </c>
      <c r="AD53" s="73" t="str">
        <f>IF(AND('Mapa final'!$Y$54="Muy Baja",'Mapa final'!$AA$54="Mayor"),CONCATENATE("R8C",'Mapa final'!$O$54),"")</f>
        <v/>
      </c>
      <c r="AE53" s="73" t="str">
        <f>IF(AND('Mapa final'!$Y$55="Muy Baja",'Mapa final'!$AA$55="Mayor"),CONCATENATE("R8C",'Mapa final'!$O$55),"")</f>
        <v/>
      </c>
      <c r="AF53" s="73" t="str">
        <f>IF(AND('Mapa final'!$Y$56="Muy Baja",'Mapa final'!$AA$56="Mayor"),CONCATENATE("R8C",'Mapa final'!$O$56),"")</f>
        <v/>
      </c>
      <c r="AG53" s="69" t="str">
        <f>IF(AND('Mapa final'!$Y$57="Muy Baja",'Mapa final'!$AA$57="Mayor"),CONCATENATE("R8C",'Mapa final'!$O$57),"")</f>
        <v/>
      </c>
      <c r="AH53" s="70" t="str">
        <f>IF(AND('Mapa final'!$Y$52="Muy Baja",'Mapa final'!$AA$52="Catastrófico"),CONCATENATE("R8C",'Mapa final'!$O$52),"")</f>
        <v/>
      </c>
      <c r="AI53" s="71" t="str">
        <f>IF(AND('Mapa final'!$Y$53="Muy Baja",'Mapa final'!$AA$53="Catastrófico"),CONCATENATE("R8C",'Mapa final'!$O$53),"")</f>
        <v/>
      </c>
      <c r="AJ53" s="71" t="str">
        <f>IF(AND('Mapa final'!$Y$54="Muy Baja",'Mapa final'!$AA$54="Catastrófico"),CONCATENATE("R8C",'Mapa final'!$O$54),"")</f>
        <v/>
      </c>
      <c r="AK53" s="71" t="str">
        <f>IF(AND('Mapa final'!$Y$55="Muy Baja",'Mapa final'!$AA$55="Catastrófico"),CONCATENATE("R8C",'Mapa final'!$O$55),"")</f>
        <v/>
      </c>
      <c r="AL53" s="71" t="str">
        <f>IF(AND('Mapa final'!$Y$56="Muy Baja",'Mapa final'!$AA$56="Catastrófico"),CONCATENATE("R8C",'Mapa final'!$O$56),"")</f>
        <v/>
      </c>
      <c r="AM53" s="72" t="str">
        <f>IF(AND('Mapa final'!$Y$57="Muy Baja",'Mapa final'!$AA$57="Catastrófico"),CONCATENATE("R8C",'Mapa final'!$O$57),"")</f>
        <v/>
      </c>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324"/>
      <c r="C54" s="324"/>
      <c r="D54" s="325"/>
      <c r="E54" s="365"/>
      <c r="F54" s="366"/>
      <c r="G54" s="366"/>
      <c r="H54" s="366"/>
      <c r="I54" s="367"/>
      <c r="J54" s="92" t="str">
        <f>IF(AND('Mapa final'!$Y$58="Muy Baja",'Mapa final'!$AA$58="Leve"),CONCATENATE("R9C",'Mapa final'!$O$58),"")</f>
        <v/>
      </c>
      <c r="K54" s="93" t="str">
        <f>IF(AND('Mapa final'!$Y$59="Muy Baja",'Mapa final'!$AA$59="Leve"),CONCATENATE("R9C",'Mapa final'!$O$59),"")</f>
        <v/>
      </c>
      <c r="L54" s="93" t="str">
        <f>IF(AND('Mapa final'!$Y$60="Muy Baja",'Mapa final'!$AA$60="Leve"),CONCATENATE("R9C",'Mapa final'!$O$60),"")</f>
        <v/>
      </c>
      <c r="M54" s="93" t="str">
        <f>IF(AND('Mapa final'!$Y$61="Muy Baja",'Mapa final'!$AA$61="Leve"),CONCATENATE("R9C",'Mapa final'!$O$61),"")</f>
        <v/>
      </c>
      <c r="N54" s="93" t="str">
        <f>IF(AND('Mapa final'!$Y$62="Muy Baja",'Mapa final'!$AA$62="Leve"),CONCATENATE("R9C",'Mapa final'!$O$62),"")</f>
        <v/>
      </c>
      <c r="O54" s="94" t="str">
        <f>IF(AND('Mapa final'!$Y$63="Muy Baja",'Mapa final'!$AA$63="Leve"),CONCATENATE("R9C",'Mapa final'!$O$63),"")</f>
        <v/>
      </c>
      <c r="P54" s="92" t="str">
        <f>IF(AND('Mapa final'!$Y$58="Muy Baja",'Mapa final'!$AA$58="Menor"),CONCATENATE("R9C",'Mapa final'!$O$58),"")</f>
        <v/>
      </c>
      <c r="Q54" s="93" t="str">
        <f>IF(AND('Mapa final'!$Y$59="Muy Baja",'Mapa final'!$AA$59="Menor"),CONCATENATE("R9C",'Mapa final'!$O$59),"")</f>
        <v/>
      </c>
      <c r="R54" s="93" t="str">
        <f>IF(AND('Mapa final'!$Y$60="Muy Baja",'Mapa final'!$AA$60="Menor"),CONCATENATE("R9C",'Mapa final'!$O$60),"")</f>
        <v/>
      </c>
      <c r="S54" s="93" t="str">
        <f>IF(AND('Mapa final'!$Y$61="Muy Baja",'Mapa final'!$AA$61="Menor"),CONCATENATE("R9C",'Mapa final'!$O$61),"")</f>
        <v/>
      </c>
      <c r="T54" s="93" t="str">
        <f>IF(AND('Mapa final'!$Y$62="Muy Baja",'Mapa final'!$AA$62="Menor"),CONCATENATE("R9C",'Mapa final'!$O$62),"")</f>
        <v/>
      </c>
      <c r="U54" s="94" t="str">
        <f>IF(AND('Mapa final'!$Y$63="Muy Baja",'Mapa final'!$AA$63="Menor"),CONCATENATE("R9C",'Mapa final'!$O$63),"")</f>
        <v/>
      </c>
      <c r="V54" s="83" t="str">
        <f>IF(AND('Mapa final'!$Y$58="Muy Baja",'Mapa final'!$AA$58="Moderado"),CONCATENATE("R9C",'Mapa final'!$O$58),"")</f>
        <v/>
      </c>
      <c r="W54" s="84" t="str">
        <f>IF(AND('Mapa final'!$Y$59="Muy Baja",'Mapa final'!$AA$59="Moderado"),CONCATENATE("R9C",'Mapa final'!$O$59),"")</f>
        <v/>
      </c>
      <c r="X54" s="84" t="str">
        <f>IF(AND('Mapa final'!$Y$60="Muy Baja",'Mapa final'!$AA$60="Moderado"),CONCATENATE("R9C",'Mapa final'!$O$60),"")</f>
        <v/>
      </c>
      <c r="Y54" s="84" t="str">
        <f>IF(AND('Mapa final'!$Y$61="Muy Baja",'Mapa final'!$AA$61="Moderado"),CONCATENATE("R9C",'Mapa final'!$O$61),"")</f>
        <v/>
      </c>
      <c r="Z54" s="84" t="str">
        <f>IF(AND('Mapa final'!$Y$62="Muy Baja",'Mapa final'!$AA$62="Moderado"),CONCATENATE("R9C",'Mapa final'!$O$62),"")</f>
        <v/>
      </c>
      <c r="AA54" s="85" t="str">
        <f>IF(AND('Mapa final'!$Y$63="Muy Baja",'Mapa final'!$AA$63="Moderado"),CONCATENATE("R9C",'Mapa final'!$O$63),"")</f>
        <v/>
      </c>
      <c r="AB54" s="67" t="str">
        <f>IF(AND('Mapa final'!$Y$58="Muy Baja",'Mapa final'!$AA$58="Mayor"),CONCATENATE("R9C",'Mapa final'!$O$58),"")</f>
        <v/>
      </c>
      <c r="AC54" s="68" t="str">
        <f>IF(AND('Mapa final'!$Y$59="Muy Baja",'Mapa final'!$AA$59="Mayor"),CONCATENATE("R9C",'Mapa final'!$O$59),"")</f>
        <v/>
      </c>
      <c r="AD54" s="73" t="str">
        <f>IF(AND('Mapa final'!$Y$60="Muy Baja",'Mapa final'!$AA$60="Mayor"),CONCATENATE("R9C",'Mapa final'!$O$60),"")</f>
        <v/>
      </c>
      <c r="AE54" s="73" t="str">
        <f>IF(AND('Mapa final'!$Y$61="Muy Baja",'Mapa final'!$AA$61="Mayor"),CONCATENATE("R9C",'Mapa final'!$O$61),"")</f>
        <v/>
      </c>
      <c r="AF54" s="73" t="str">
        <f>IF(AND('Mapa final'!$Y$62="Muy Baja",'Mapa final'!$AA$62="Mayor"),CONCATENATE("R9C",'Mapa final'!$O$62),"")</f>
        <v/>
      </c>
      <c r="AG54" s="69" t="str">
        <f>IF(AND('Mapa final'!$Y$63="Muy Baja",'Mapa final'!$AA$63="Mayor"),CONCATENATE("R9C",'Mapa final'!$O$63),"")</f>
        <v/>
      </c>
      <c r="AH54" s="70" t="str">
        <f>IF(AND('Mapa final'!$Y$58="Muy Baja",'Mapa final'!$AA$58="Catastrófico"),CONCATENATE("R9C",'Mapa final'!$O$58),"")</f>
        <v/>
      </c>
      <c r="AI54" s="71" t="str">
        <f>IF(AND('Mapa final'!$Y$59="Muy Baja",'Mapa final'!$AA$59="Catastrófico"),CONCATENATE("R9C",'Mapa final'!$O$59),"")</f>
        <v/>
      </c>
      <c r="AJ54" s="71" t="str">
        <f>IF(AND('Mapa final'!$Y$60="Muy Baja",'Mapa final'!$AA$60="Catastrófico"),CONCATENATE("R9C",'Mapa final'!$O$60),"")</f>
        <v/>
      </c>
      <c r="AK54" s="71" t="str">
        <f>IF(AND('Mapa final'!$Y$61="Muy Baja",'Mapa final'!$AA$61="Catastrófico"),CONCATENATE("R9C",'Mapa final'!$O$61),"")</f>
        <v/>
      </c>
      <c r="AL54" s="71" t="str">
        <f>IF(AND('Mapa final'!$Y$62="Muy Baja",'Mapa final'!$AA$62="Catastrófico"),CONCATENATE("R9C",'Mapa final'!$O$62),"")</f>
        <v/>
      </c>
      <c r="AM54" s="72" t="str">
        <f>IF(AND('Mapa final'!$Y$63="Muy Baja",'Mapa final'!$AA$63="Catastrófico"),CONCATENATE("R9C",'Mapa final'!$O$63),"")</f>
        <v/>
      </c>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ht="15.75" customHeight="1" thickBot="1" x14ac:dyDescent="0.3">
      <c r="A55" s="99"/>
      <c r="B55" s="324"/>
      <c r="C55" s="324"/>
      <c r="D55" s="325"/>
      <c r="E55" s="368"/>
      <c r="F55" s="369"/>
      <c r="G55" s="369"/>
      <c r="H55" s="369"/>
      <c r="I55" s="370"/>
      <c r="J55" s="95" t="str">
        <f>IF(AND('Mapa final'!$Y$64="Muy Baja",'Mapa final'!$AA$64="Leve"),CONCATENATE("R10C",'Mapa final'!$O$64),"")</f>
        <v/>
      </c>
      <c r="K55" s="96" t="str">
        <f>IF(AND('Mapa final'!$Y$65="Muy Baja",'Mapa final'!$AA$65="Leve"),CONCATENATE("R10C",'Mapa final'!$O$65),"")</f>
        <v/>
      </c>
      <c r="L55" s="96" t="str">
        <f>IF(AND('Mapa final'!$Y$66="Muy Baja",'Mapa final'!$AA$66="Leve"),CONCATENATE("R10C",'Mapa final'!$O$66),"")</f>
        <v/>
      </c>
      <c r="M55" s="96" t="str">
        <f>IF(AND('Mapa final'!$Y$67="Muy Baja",'Mapa final'!$AA$67="Leve"),CONCATENATE("R10C",'Mapa final'!$O$67),"")</f>
        <v/>
      </c>
      <c r="N55" s="96" t="str">
        <f>IF(AND('Mapa final'!$Y$68="Muy Baja",'Mapa final'!$AA$68="Leve"),CONCATENATE("R10C",'Mapa final'!$O$68),"")</f>
        <v/>
      </c>
      <c r="O55" s="97" t="str">
        <f>IF(AND('Mapa final'!$Y$69="Muy Baja",'Mapa final'!$AA$69="Leve"),CONCATENATE("R10C",'Mapa final'!$O$69),"")</f>
        <v/>
      </c>
      <c r="P55" s="95" t="str">
        <f>IF(AND('Mapa final'!$Y$64="Muy Baja",'Mapa final'!$AA$64="Menor"),CONCATENATE("R10C",'Mapa final'!$O$64),"")</f>
        <v/>
      </c>
      <c r="Q55" s="96" t="str">
        <f>IF(AND('Mapa final'!$Y$65="Muy Baja",'Mapa final'!$AA$65="Menor"),CONCATENATE("R10C",'Mapa final'!$O$65),"")</f>
        <v/>
      </c>
      <c r="R55" s="96" t="str">
        <f>IF(AND('Mapa final'!$Y$66="Muy Baja",'Mapa final'!$AA$66="Menor"),CONCATENATE("R10C",'Mapa final'!$O$66),"")</f>
        <v/>
      </c>
      <c r="S55" s="96" t="str">
        <f>IF(AND('Mapa final'!$Y$67="Muy Baja",'Mapa final'!$AA$67="Menor"),CONCATENATE("R10C",'Mapa final'!$O$67),"")</f>
        <v/>
      </c>
      <c r="T55" s="96" t="str">
        <f>IF(AND('Mapa final'!$Y$68="Muy Baja",'Mapa final'!$AA$68="Menor"),CONCATENATE("R10C",'Mapa final'!$O$68),"")</f>
        <v/>
      </c>
      <c r="U55" s="97" t="str">
        <f>IF(AND('Mapa final'!$Y$69="Muy Baja",'Mapa final'!$AA$69="Menor"),CONCATENATE("R10C",'Mapa final'!$O$69),"")</f>
        <v/>
      </c>
      <c r="V55" s="86" t="str">
        <f>IF(AND('Mapa final'!$Y$64="Muy Baja",'Mapa final'!$AA$64="Moderado"),CONCATENATE("R10C",'Mapa final'!$O$64),"")</f>
        <v/>
      </c>
      <c r="W55" s="87" t="str">
        <f>IF(AND('Mapa final'!$Y$65="Muy Baja",'Mapa final'!$AA$65="Moderado"),CONCATENATE("R10C",'Mapa final'!$O$65),"")</f>
        <v/>
      </c>
      <c r="X55" s="87" t="str">
        <f>IF(AND('Mapa final'!$Y$66="Muy Baja",'Mapa final'!$AA$66="Moderado"),CONCATENATE("R10C",'Mapa final'!$O$66),"")</f>
        <v/>
      </c>
      <c r="Y55" s="87" t="str">
        <f>IF(AND('Mapa final'!$Y$67="Muy Baja",'Mapa final'!$AA$67="Moderado"),CONCATENATE("R10C",'Mapa final'!$O$67),"")</f>
        <v/>
      </c>
      <c r="Z55" s="87" t="str">
        <f>IF(AND('Mapa final'!$Y$68="Muy Baja",'Mapa final'!$AA$68="Moderado"),CONCATENATE("R10C",'Mapa final'!$O$68),"")</f>
        <v/>
      </c>
      <c r="AA55" s="88" t="str">
        <f>IF(AND('Mapa final'!$Y$69="Muy Baja",'Mapa final'!$AA$69="Moderado"),CONCATENATE("R10C",'Mapa final'!$O$69),"")</f>
        <v/>
      </c>
      <c r="AB55" s="74" t="str">
        <f>IF(AND('Mapa final'!$Y$64="Muy Baja",'Mapa final'!$AA$64="Mayor"),CONCATENATE("R10C",'Mapa final'!$O$64),"")</f>
        <v/>
      </c>
      <c r="AC55" s="75" t="str">
        <f>IF(AND('Mapa final'!$Y$65="Muy Baja",'Mapa final'!$AA$65="Mayor"),CONCATENATE("R10C",'Mapa final'!$O$65),"")</f>
        <v/>
      </c>
      <c r="AD55" s="75" t="str">
        <f>IF(AND('Mapa final'!$Y$66="Muy Baja",'Mapa final'!$AA$66="Mayor"),CONCATENATE("R10C",'Mapa final'!$O$66),"")</f>
        <v/>
      </c>
      <c r="AE55" s="75" t="str">
        <f>IF(AND('Mapa final'!$Y$67="Muy Baja",'Mapa final'!$AA$67="Mayor"),CONCATENATE("R10C",'Mapa final'!$O$67),"")</f>
        <v/>
      </c>
      <c r="AF55" s="75" t="str">
        <f>IF(AND('Mapa final'!$Y$68="Muy Baja",'Mapa final'!$AA$68="Mayor"),CONCATENATE("R10C",'Mapa final'!$O$68),"")</f>
        <v/>
      </c>
      <c r="AG55" s="76" t="str">
        <f>IF(AND('Mapa final'!$Y$69="Muy Baja",'Mapa final'!$AA$69="Mayor"),CONCATENATE("R10C",'Mapa final'!$O$69),"")</f>
        <v/>
      </c>
      <c r="AH55" s="77" t="str">
        <f>IF(AND('Mapa final'!$Y$64="Muy Baja",'Mapa final'!$AA$64="Catastrófico"),CONCATENATE("R10C",'Mapa final'!$O$64),"")</f>
        <v/>
      </c>
      <c r="AI55" s="78" t="str">
        <f>IF(AND('Mapa final'!$Y$65="Muy Baja",'Mapa final'!$AA$65="Catastrófico"),CONCATENATE("R10C",'Mapa final'!$O$65),"")</f>
        <v/>
      </c>
      <c r="AJ55" s="78" t="str">
        <f>IF(AND('Mapa final'!$Y$66="Muy Baja",'Mapa final'!$AA$66="Catastrófico"),CONCATENATE("R10C",'Mapa final'!$O$66),"")</f>
        <v/>
      </c>
      <c r="AK55" s="78" t="str">
        <f>IF(AND('Mapa final'!$Y$67="Muy Baja",'Mapa final'!$AA$67="Catastrófico"),CONCATENATE("R10C",'Mapa final'!$O$67),"")</f>
        <v/>
      </c>
      <c r="AL55" s="78" t="str">
        <f>IF(AND('Mapa final'!$Y$68="Muy Baja",'Mapa final'!$AA$68="Catastrófico"),CONCATENATE("R10C",'Mapa final'!$O$68),"")</f>
        <v/>
      </c>
      <c r="AM55" s="79" t="str">
        <f>IF(AND('Mapa final'!$Y$69="Muy Baja",'Mapa final'!$AA$69="Catastrófico"),CONCATENATE("R10C",'Mapa final'!$O$69),"")</f>
        <v/>
      </c>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362" t="s">
        <v>112</v>
      </c>
      <c r="K56" s="363"/>
      <c r="L56" s="363"/>
      <c r="M56" s="363"/>
      <c r="N56" s="363"/>
      <c r="O56" s="364"/>
      <c r="P56" s="362" t="s">
        <v>111</v>
      </c>
      <c r="Q56" s="363"/>
      <c r="R56" s="363"/>
      <c r="S56" s="363"/>
      <c r="T56" s="363"/>
      <c r="U56" s="364"/>
      <c r="V56" s="362" t="s">
        <v>110</v>
      </c>
      <c r="W56" s="363"/>
      <c r="X56" s="363"/>
      <c r="Y56" s="363"/>
      <c r="Z56" s="363"/>
      <c r="AA56" s="364"/>
      <c r="AB56" s="362" t="s">
        <v>109</v>
      </c>
      <c r="AC56" s="371"/>
      <c r="AD56" s="363"/>
      <c r="AE56" s="363"/>
      <c r="AF56" s="363"/>
      <c r="AG56" s="364"/>
      <c r="AH56" s="362" t="s">
        <v>108</v>
      </c>
      <c r="AI56" s="363"/>
      <c r="AJ56" s="363"/>
      <c r="AK56" s="363"/>
      <c r="AL56" s="363"/>
      <c r="AM56" s="364"/>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365"/>
      <c r="K57" s="366"/>
      <c r="L57" s="366"/>
      <c r="M57" s="366"/>
      <c r="N57" s="366"/>
      <c r="O57" s="367"/>
      <c r="P57" s="365"/>
      <c r="Q57" s="366"/>
      <c r="R57" s="366"/>
      <c r="S57" s="366"/>
      <c r="T57" s="366"/>
      <c r="U57" s="367"/>
      <c r="V57" s="365"/>
      <c r="W57" s="366"/>
      <c r="X57" s="366"/>
      <c r="Y57" s="366"/>
      <c r="Z57" s="366"/>
      <c r="AA57" s="367"/>
      <c r="AB57" s="365"/>
      <c r="AC57" s="366"/>
      <c r="AD57" s="366"/>
      <c r="AE57" s="366"/>
      <c r="AF57" s="366"/>
      <c r="AG57" s="367"/>
      <c r="AH57" s="365"/>
      <c r="AI57" s="366"/>
      <c r="AJ57" s="366"/>
      <c r="AK57" s="366"/>
      <c r="AL57" s="366"/>
      <c r="AM57" s="367"/>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365"/>
      <c r="K58" s="366"/>
      <c r="L58" s="366"/>
      <c r="M58" s="366"/>
      <c r="N58" s="366"/>
      <c r="O58" s="367"/>
      <c r="P58" s="365"/>
      <c r="Q58" s="366"/>
      <c r="R58" s="366"/>
      <c r="S58" s="366"/>
      <c r="T58" s="366"/>
      <c r="U58" s="367"/>
      <c r="V58" s="365"/>
      <c r="W58" s="366"/>
      <c r="X58" s="366"/>
      <c r="Y58" s="366"/>
      <c r="Z58" s="366"/>
      <c r="AA58" s="367"/>
      <c r="AB58" s="365"/>
      <c r="AC58" s="366"/>
      <c r="AD58" s="366"/>
      <c r="AE58" s="366"/>
      <c r="AF58" s="366"/>
      <c r="AG58" s="367"/>
      <c r="AH58" s="365"/>
      <c r="AI58" s="366"/>
      <c r="AJ58" s="366"/>
      <c r="AK58" s="366"/>
      <c r="AL58" s="366"/>
      <c r="AM58" s="367"/>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365"/>
      <c r="K59" s="366"/>
      <c r="L59" s="366"/>
      <c r="M59" s="366"/>
      <c r="N59" s="366"/>
      <c r="O59" s="367"/>
      <c r="P59" s="365"/>
      <c r="Q59" s="366"/>
      <c r="R59" s="366"/>
      <c r="S59" s="366"/>
      <c r="T59" s="366"/>
      <c r="U59" s="367"/>
      <c r="V59" s="365"/>
      <c r="W59" s="366"/>
      <c r="X59" s="366"/>
      <c r="Y59" s="366"/>
      <c r="Z59" s="366"/>
      <c r="AA59" s="367"/>
      <c r="AB59" s="365"/>
      <c r="AC59" s="366"/>
      <c r="AD59" s="366"/>
      <c r="AE59" s="366"/>
      <c r="AF59" s="366"/>
      <c r="AG59" s="367"/>
      <c r="AH59" s="365"/>
      <c r="AI59" s="366"/>
      <c r="AJ59" s="366"/>
      <c r="AK59" s="366"/>
      <c r="AL59" s="366"/>
      <c r="AM59" s="367"/>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365"/>
      <c r="K60" s="366"/>
      <c r="L60" s="366"/>
      <c r="M60" s="366"/>
      <c r="N60" s="366"/>
      <c r="O60" s="367"/>
      <c r="P60" s="365"/>
      <c r="Q60" s="366"/>
      <c r="R60" s="366"/>
      <c r="S60" s="366"/>
      <c r="T60" s="366"/>
      <c r="U60" s="367"/>
      <c r="V60" s="365"/>
      <c r="W60" s="366"/>
      <c r="X60" s="366"/>
      <c r="Y60" s="366"/>
      <c r="Z60" s="366"/>
      <c r="AA60" s="367"/>
      <c r="AB60" s="365"/>
      <c r="AC60" s="366"/>
      <c r="AD60" s="366"/>
      <c r="AE60" s="366"/>
      <c r="AF60" s="366"/>
      <c r="AG60" s="367"/>
      <c r="AH60" s="365"/>
      <c r="AI60" s="366"/>
      <c r="AJ60" s="366"/>
      <c r="AK60" s="366"/>
      <c r="AL60" s="366"/>
      <c r="AM60" s="367"/>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ht="15.75" thickBot="1" x14ac:dyDescent="0.3">
      <c r="A61" s="99"/>
      <c r="B61" s="99"/>
      <c r="C61" s="99"/>
      <c r="D61" s="99"/>
      <c r="E61" s="99"/>
      <c r="F61" s="99"/>
      <c r="G61" s="99"/>
      <c r="H61" s="99"/>
      <c r="I61" s="99"/>
      <c r="J61" s="368"/>
      <c r="K61" s="369"/>
      <c r="L61" s="369"/>
      <c r="M61" s="369"/>
      <c r="N61" s="369"/>
      <c r="O61" s="370"/>
      <c r="P61" s="368"/>
      <c r="Q61" s="369"/>
      <c r="R61" s="369"/>
      <c r="S61" s="369"/>
      <c r="T61" s="369"/>
      <c r="U61" s="370"/>
      <c r="V61" s="368"/>
      <c r="W61" s="369"/>
      <c r="X61" s="369"/>
      <c r="Y61" s="369"/>
      <c r="Z61" s="369"/>
      <c r="AA61" s="370"/>
      <c r="AB61" s="368"/>
      <c r="AC61" s="369"/>
      <c r="AD61" s="369"/>
      <c r="AE61" s="369"/>
      <c r="AF61" s="369"/>
      <c r="AG61" s="370"/>
      <c r="AH61" s="368"/>
      <c r="AI61" s="369"/>
      <c r="AJ61" s="369"/>
      <c r="AK61" s="369"/>
      <c r="AL61" s="369"/>
      <c r="AM61" s="370"/>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80" ht="15" customHeight="1" x14ac:dyDescent="0.25">
      <c r="A63" s="99"/>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99"/>
      <c r="AV63" s="99"/>
      <c r="AW63" s="99"/>
      <c r="AX63" s="99"/>
      <c r="AY63" s="99"/>
      <c r="AZ63" s="99"/>
      <c r="BA63" s="99"/>
      <c r="BB63" s="99"/>
      <c r="BC63" s="99"/>
      <c r="BD63" s="99"/>
      <c r="BE63" s="99"/>
      <c r="BF63" s="99"/>
      <c r="BG63" s="99"/>
      <c r="BH63" s="99"/>
    </row>
    <row r="64" spans="1:80" ht="15" customHeight="1" x14ac:dyDescent="0.25">
      <c r="A64" s="99"/>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99"/>
      <c r="AV64" s="99"/>
      <c r="AW64" s="99"/>
      <c r="AX64" s="99"/>
      <c r="AY64" s="99"/>
      <c r="AZ64" s="99"/>
      <c r="BA64" s="99"/>
      <c r="BB64" s="99"/>
      <c r="BC64" s="99"/>
      <c r="BD64" s="99"/>
      <c r="BE64" s="99"/>
      <c r="BF64" s="99"/>
      <c r="BG64" s="99"/>
      <c r="BH64" s="99"/>
    </row>
    <row r="65" spans="1:6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row>
    <row r="80" spans="1:6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row>
    <row r="92" spans="1:60"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row>
    <row r="93" spans="1:60"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row>
    <row r="102" spans="1:60"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row>
    <row r="105" spans="1:60"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row>
    <row r="108" spans="1:60"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row>
    <row r="110" spans="1:60"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row>
    <row r="112" spans="1:60"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row>
    <row r="113" spans="1:60"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row>
    <row r="115" spans="1:60"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row>
    <row r="118" spans="1:60"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row>
    <row r="119" spans="1:60"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row>
    <row r="120" spans="1:60"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row>
    <row r="121" spans="1:60"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x14ac:dyDescent="0.25">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row>
    <row r="123" spans="1:60" x14ac:dyDescent="0.25">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x14ac:dyDescent="0.25">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row>
    <row r="125" spans="1:60" x14ac:dyDescent="0.25">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row>
    <row r="126" spans="1:60" x14ac:dyDescent="0.25">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row>
    <row r="127" spans="1:60" x14ac:dyDescent="0.25">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row>
    <row r="128" spans="1:60" x14ac:dyDescent="0.25">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row>
    <row r="129" spans="1:60" x14ac:dyDescent="0.2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row>
    <row r="130" spans="1:60" x14ac:dyDescent="0.25">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row>
    <row r="131" spans="1:60" x14ac:dyDescent="0.25">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row>
    <row r="132" spans="1:60" x14ac:dyDescent="0.25">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row>
    <row r="133" spans="1:60" x14ac:dyDescent="0.25">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row>
    <row r="134" spans="1:60" x14ac:dyDescent="0.25">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row>
    <row r="135" spans="1:60" x14ac:dyDescent="0.25">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row>
    <row r="136" spans="1:60" x14ac:dyDescent="0.25">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row>
    <row r="137" spans="1:60" x14ac:dyDescent="0.25">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row>
    <row r="138" spans="1:60" x14ac:dyDescent="0.25">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row>
    <row r="139" spans="1:60" x14ac:dyDescent="0.25">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row>
    <row r="140" spans="1:60" x14ac:dyDescent="0.25">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row>
    <row r="141" spans="1:60" x14ac:dyDescent="0.25">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row>
    <row r="142" spans="1:60" x14ac:dyDescent="0.25">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row>
    <row r="143" spans="1:60" x14ac:dyDescent="0.25">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row>
    <row r="144" spans="1:60" x14ac:dyDescent="0.25">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row>
    <row r="145" spans="1:60" x14ac:dyDescent="0.2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row>
    <row r="146" spans="1:60" x14ac:dyDescent="0.25">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row>
    <row r="147" spans="1:60" x14ac:dyDescent="0.25">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row>
    <row r="148" spans="1:60" x14ac:dyDescent="0.25">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row>
    <row r="149" spans="1:60" x14ac:dyDescent="0.25">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row>
    <row r="150" spans="1:60" x14ac:dyDescent="0.25">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row>
    <row r="151" spans="1:60" x14ac:dyDescent="0.25">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row>
    <row r="152" spans="1:60" x14ac:dyDescent="0.25">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row>
    <row r="153" spans="1:60" x14ac:dyDescent="0.25">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row>
    <row r="154" spans="1:60" x14ac:dyDescent="0.25">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row>
    <row r="155" spans="1:60" x14ac:dyDescent="0.25">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row>
    <row r="156" spans="1:60" x14ac:dyDescent="0.25">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row>
    <row r="157" spans="1:60" x14ac:dyDescent="0.25">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row>
    <row r="158" spans="1:60" x14ac:dyDescent="0.25">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row>
    <row r="159" spans="1:60" x14ac:dyDescent="0.25">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row>
    <row r="160" spans="1:60" x14ac:dyDescent="0.25">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row>
    <row r="161" spans="1:60" x14ac:dyDescent="0.25">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row>
    <row r="162" spans="1:60" x14ac:dyDescent="0.25">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row>
    <row r="163" spans="1:60" x14ac:dyDescent="0.25">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row>
    <row r="164" spans="1:60" x14ac:dyDescent="0.25">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row>
    <row r="165" spans="1:60" x14ac:dyDescent="0.2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row>
    <row r="166" spans="1:60" x14ac:dyDescent="0.25">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row>
    <row r="167" spans="1:60" x14ac:dyDescent="0.25">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row>
    <row r="168" spans="1:60" x14ac:dyDescent="0.25">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row>
    <row r="169" spans="1:60" x14ac:dyDescent="0.25">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row>
    <row r="170" spans="1:60" x14ac:dyDescent="0.25">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row>
    <row r="171" spans="1:60" x14ac:dyDescent="0.25">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row>
    <row r="172" spans="1:60" x14ac:dyDescent="0.25">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row>
    <row r="173" spans="1:60" x14ac:dyDescent="0.25">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row>
    <row r="174" spans="1:60" x14ac:dyDescent="0.25">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row>
    <row r="175" spans="1:60" x14ac:dyDescent="0.25">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row>
    <row r="176" spans="1:60" x14ac:dyDescent="0.25">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row>
    <row r="177" spans="1:60" x14ac:dyDescent="0.25">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row>
    <row r="178" spans="1:60" x14ac:dyDescent="0.25">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row>
    <row r="179" spans="1:60" x14ac:dyDescent="0.25">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row>
    <row r="180" spans="1:60" x14ac:dyDescent="0.25">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row>
    <row r="181" spans="1:60" x14ac:dyDescent="0.25">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row>
    <row r="182" spans="1:60" x14ac:dyDescent="0.25">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row>
    <row r="183" spans="1:60" x14ac:dyDescent="0.25">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row>
    <row r="184" spans="1:60" x14ac:dyDescent="0.25">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row>
    <row r="185" spans="1:60" x14ac:dyDescent="0.25">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row>
    <row r="186" spans="1:60" x14ac:dyDescent="0.25">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row>
    <row r="187" spans="1:60" x14ac:dyDescent="0.25">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row>
    <row r="188" spans="1:60" x14ac:dyDescent="0.25">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row>
    <row r="189" spans="1:60" x14ac:dyDescent="0.25">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row>
    <row r="190" spans="1:60" x14ac:dyDescent="0.25">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row>
    <row r="191" spans="1:60" x14ac:dyDescent="0.25">
      <c r="A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row>
    <row r="192" spans="1:60" x14ac:dyDescent="0.25">
      <c r="A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row>
    <row r="193" spans="1:60" x14ac:dyDescent="0.25">
      <c r="A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row>
    <row r="194" spans="1:60" x14ac:dyDescent="0.25">
      <c r="A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row>
    <row r="195" spans="1:60" x14ac:dyDescent="0.25">
      <c r="A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row>
    <row r="196" spans="1:60" x14ac:dyDescent="0.25">
      <c r="A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row>
    <row r="197" spans="1:60" x14ac:dyDescent="0.25">
      <c r="A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row>
    <row r="198" spans="1:60" x14ac:dyDescent="0.25">
      <c r="A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row>
    <row r="199" spans="1:60" x14ac:dyDescent="0.25">
      <c r="A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row>
    <row r="200" spans="1:60" x14ac:dyDescent="0.25">
      <c r="A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row>
    <row r="201" spans="1:60" x14ac:dyDescent="0.25">
      <c r="A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row>
    <row r="202" spans="1:60" x14ac:dyDescent="0.25">
      <c r="A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row>
    <row r="203" spans="1:60" x14ac:dyDescent="0.25">
      <c r="A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row>
    <row r="204" spans="1:60" x14ac:dyDescent="0.25">
      <c r="A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row>
    <row r="205" spans="1:60" x14ac:dyDescent="0.25">
      <c r="A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row>
    <row r="206" spans="1:60" x14ac:dyDescent="0.25">
      <c r="A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row>
    <row r="207" spans="1:60" x14ac:dyDescent="0.25">
      <c r="A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row>
    <row r="208" spans="1:60" x14ac:dyDescent="0.25">
      <c r="A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row>
    <row r="209" spans="1:60" x14ac:dyDescent="0.25">
      <c r="A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row>
    <row r="210" spans="1:60" x14ac:dyDescent="0.25">
      <c r="A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row>
    <row r="211" spans="1:60" x14ac:dyDescent="0.25">
      <c r="A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row>
    <row r="212" spans="1:60" x14ac:dyDescent="0.25">
      <c r="A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row>
    <row r="213" spans="1:60" x14ac:dyDescent="0.25">
      <c r="A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row>
    <row r="214" spans="1:60" x14ac:dyDescent="0.25">
      <c r="A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row>
    <row r="215" spans="1:60" x14ac:dyDescent="0.25">
      <c r="A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row>
    <row r="216" spans="1:60" x14ac:dyDescent="0.25">
      <c r="A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row>
    <row r="217" spans="1:60" x14ac:dyDescent="0.25">
      <c r="A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row>
    <row r="218" spans="1:60" x14ac:dyDescent="0.25">
      <c r="A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row>
    <row r="219" spans="1:60" x14ac:dyDescent="0.25">
      <c r="A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row>
    <row r="220" spans="1:60" x14ac:dyDescent="0.25">
      <c r="A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row>
    <row r="221" spans="1:60" x14ac:dyDescent="0.25">
      <c r="A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row>
    <row r="222" spans="1:60" x14ac:dyDescent="0.25">
      <c r="A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row>
    <row r="223" spans="1:60" x14ac:dyDescent="0.25">
      <c r="A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row>
    <row r="224" spans="1:60" x14ac:dyDescent="0.25">
      <c r="A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row>
    <row r="225" spans="1:60" x14ac:dyDescent="0.25">
      <c r="A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row>
    <row r="226" spans="1:60" x14ac:dyDescent="0.25">
      <c r="A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row>
    <row r="227" spans="1:60" x14ac:dyDescent="0.25">
      <c r="A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row>
    <row r="228" spans="1:60" x14ac:dyDescent="0.25">
      <c r="A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row>
    <row r="229" spans="1:60" x14ac:dyDescent="0.25">
      <c r="A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row>
    <row r="230" spans="1:60" x14ac:dyDescent="0.25">
      <c r="A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row>
    <row r="231" spans="1:60" x14ac:dyDescent="0.25">
      <c r="A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row>
    <row r="232" spans="1:60" x14ac:dyDescent="0.25">
      <c r="A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row>
    <row r="233" spans="1:60" x14ac:dyDescent="0.25">
      <c r="A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row>
    <row r="234" spans="1:60" x14ac:dyDescent="0.25">
      <c r="A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row>
    <row r="235" spans="1:60" x14ac:dyDescent="0.25">
      <c r="A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row>
    <row r="236" spans="1:60" x14ac:dyDescent="0.25">
      <c r="A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row>
    <row r="237" spans="1:60" x14ac:dyDescent="0.25">
      <c r="A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row>
    <row r="238" spans="1:60" x14ac:dyDescent="0.25">
      <c r="A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row>
    <row r="239" spans="1:60" x14ac:dyDescent="0.25">
      <c r="A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row>
    <row r="240" spans="1:60" x14ac:dyDescent="0.25">
      <c r="A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row>
    <row r="241" spans="1:60" x14ac:dyDescent="0.25">
      <c r="A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row>
    <row r="242" spans="1:60" x14ac:dyDescent="0.25">
      <c r="A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row>
    <row r="243" spans="1:60" x14ac:dyDescent="0.25">
      <c r="A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row>
    <row r="244" spans="1:60" x14ac:dyDescent="0.25">
      <c r="A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row>
    <row r="245" spans="1:60" x14ac:dyDescent="0.25">
      <c r="A245" s="99"/>
    </row>
    <row r="246" spans="1:60" x14ac:dyDescent="0.25">
      <c r="A246" s="99"/>
    </row>
    <row r="247" spans="1:60" x14ac:dyDescent="0.25">
      <c r="A247" s="99"/>
    </row>
    <row r="248" spans="1:60" x14ac:dyDescent="0.25">
      <c r="A248" s="9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9"/>
      <c r="B1" s="412" t="s">
        <v>55</v>
      </c>
      <c r="C1" s="412"/>
      <c r="D1" s="412"/>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7"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1:37" ht="25.5" x14ac:dyDescent="0.25">
      <c r="A3" s="99"/>
      <c r="B3" s="11"/>
      <c r="C3" s="12" t="s">
        <v>52</v>
      </c>
      <c r="D3" s="12" t="s">
        <v>4</v>
      </c>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7" ht="51" x14ac:dyDescent="0.25">
      <c r="A4" s="99"/>
      <c r="B4" s="13" t="s">
        <v>51</v>
      </c>
      <c r="C4" s="14" t="s">
        <v>102</v>
      </c>
      <c r="D4" s="15">
        <v>0.2</v>
      </c>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37" ht="51" x14ac:dyDescent="0.25">
      <c r="A5" s="99"/>
      <c r="B5" s="16" t="s">
        <v>53</v>
      </c>
      <c r="C5" s="17" t="s">
        <v>103</v>
      </c>
      <c r="D5" s="18">
        <v>0.4</v>
      </c>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1:37" ht="51" x14ac:dyDescent="0.25">
      <c r="A6" s="99"/>
      <c r="B6" s="19" t="s">
        <v>107</v>
      </c>
      <c r="C6" s="17" t="s">
        <v>104</v>
      </c>
      <c r="D6" s="18">
        <v>0.6</v>
      </c>
      <c r="E6" s="99"/>
      <c r="F6" s="99"/>
      <c r="G6" s="99"/>
      <c r="H6" s="99"/>
      <c r="I6" s="99"/>
      <c r="J6" s="99"/>
      <c r="K6" s="99"/>
      <c r="L6" s="99"/>
      <c r="M6" s="99"/>
      <c r="N6" s="99"/>
      <c r="O6" s="99"/>
      <c r="P6" s="99"/>
      <c r="Q6" s="99"/>
      <c r="R6" s="99"/>
      <c r="S6" s="99"/>
      <c r="T6" s="99"/>
      <c r="U6" s="99"/>
      <c r="V6" s="99"/>
      <c r="W6" s="99"/>
      <c r="X6" s="99"/>
      <c r="Y6" s="99"/>
      <c r="Z6" s="99"/>
      <c r="AA6" s="99"/>
      <c r="AB6" s="99"/>
      <c r="AC6" s="99"/>
      <c r="AD6" s="99"/>
      <c r="AE6" s="99"/>
    </row>
    <row r="7" spans="1:37" ht="76.5" x14ac:dyDescent="0.25">
      <c r="A7" s="99"/>
      <c r="B7" s="20" t="s">
        <v>6</v>
      </c>
      <c r="C7" s="17" t="s">
        <v>105</v>
      </c>
      <c r="D7" s="18">
        <v>0.8</v>
      </c>
      <c r="E7" s="99"/>
      <c r="F7" s="99"/>
      <c r="G7" s="99"/>
      <c r="H7" s="99"/>
      <c r="I7" s="99"/>
      <c r="J7" s="99"/>
      <c r="K7" s="99"/>
      <c r="L7" s="99"/>
      <c r="M7" s="99"/>
      <c r="N7" s="99"/>
      <c r="O7" s="99"/>
      <c r="P7" s="99"/>
      <c r="Q7" s="99"/>
      <c r="R7" s="99"/>
      <c r="S7" s="99"/>
      <c r="T7" s="99"/>
      <c r="U7" s="99"/>
      <c r="V7" s="99"/>
      <c r="W7" s="99"/>
      <c r="X7" s="99"/>
      <c r="Y7" s="99"/>
      <c r="Z7" s="99"/>
      <c r="AA7" s="99"/>
      <c r="AB7" s="99"/>
      <c r="AC7" s="99"/>
      <c r="AD7" s="99"/>
      <c r="AE7" s="99"/>
    </row>
    <row r="8" spans="1:37" ht="51" x14ac:dyDescent="0.25">
      <c r="A8" s="99"/>
      <c r="B8" s="21" t="s">
        <v>54</v>
      </c>
      <c r="C8" s="17" t="s">
        <v>106</v>
      </c>
      <c r="D8" s="18">
        <v>1</v>
      </c>
      <c r="E8" s="99"/>
      <c r="F8" s="99"/>
      <c r="G8" s="99"/>
      <c r="H8" s="99"/>
      <c r="I8" s="99"/>
      <c r="J8" s="99"/>
      <c r="K8" s="99"/>
      <c r="L8" s="99"/>
      <c r="M8" s="99"/>
      <c r="N8" s="99"/>
      <c r="O8" s="99"/>
      <c r="P8" s="99"/>
      <c r="Q8" s="99"/>
      <c r="R8" s="99"/>
      <c r="S8" s="99"/>
      <c r="T8" s="99"/>
      <c r="U8" s="99"/>
      <c r="V8" s="99"/>
      <c r="W8" s="99"/>
      <c r="X8" s="99"/>
      <c r="Y8" s="99"/>
      <c r="Z8" s="99"/>
      <c r="AA8" s="99"/>
      <c r="AB8" s="99"/>
      <c r="AC8" s="99"/>
      <c r="AD8" s="99"/>
      <c r="AE8" s="99"/>
    </row>
    <row r="9" spans="1:37" x14ac:dyDescent="0.25">
      <c r="A9" s="99"/>
      <c r="B9" s="123"/>
      <c r="C9" s="123"/>
      <c r="D9" s="123"/>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row>
    <row r="10" spans="1:37" ht="16.5" x14ac:dyDescent="0.25">
      <c r="A10" s="99"/>
      <c r="B10" s="124"/>
      <c r="C10" s="123"/>
      <c r="D10" s="123"/>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row>
    <row r="11" spans="1:37" x14ac:dyDescent="0.25">
      <c r="A11" s="99"/>
      <c r="B11" s="123"/>
      <c r="C11" s="123"/>
      <c r="D11" s="123"/>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1:37" x14ac:dyDescent="0.25">
      <c r="A12" s="99"/>
      <c r="B12" s="123"/>
      <c r="C12" s="123"/>
      <c r="D12" s="123"/>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7" x14ac:dyDescent="0.25">
      <c r="A13" s="99"/>
      <c r="B13" s="123"/>
      <c r="C13" s="123"/>
      <c r="D13" s="123"/>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row>
    <row r="14" spans="1:37" x14ac:dyDescent="0.25">
      <c r="A14" s="99"/>
      <c r="B14" s="123"/>
      <c r="C14" s="123"/>
      <c r="D14" s="123"/>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row>
    <row r="15" spans="1:37" x14ac:dyDescent="0.25">
      <c r="A15" s="99"/>
      <c r="B15" s="123"/>
      <c r="C15" s="123"/>
      <c r="D15" s="123"/>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row>
    <row r="16" spans="1:37" x14ac:dyDescent="0.25">
      <c r="A16" s="99"/>
      <c r="B16" s="123"/>
      <c r="C16" s="123"/>
      <c r="D16" s="123"/>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row>
    <row r="17" spans="1:37" x14ac:dyDescent="0.25">
      <c r="A17" s="99"/>
      <c r="B17" s="123"/>
      <c r="C17" s="123"/>
      <c r="D17" s="123"/>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row>
    <row r="18" spans="1:37" x14ac:dyDescent="0.25">
      <c r="A18" s="99"/>
      <c r="B18" s="123"/>
      <c r="C18" s="123"/>
      <c r="D18" s="123"/>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row>
    <row r="19" spans="1:37" x14ac:dyDescent="0.25">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row>
    <row r="20" spans="1:37" x14ac:dyDescent="0.25">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row>
    <row r="21" spans="1:37" x14ac:dyDescent="0.25">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row>
    <row r="22" spans="1:37" x14ac:dyDescent="0.25">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1:37" x14ac:dyDescent="0.25">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row>
    <row r="24" spans="1:37" x14ac:dyDescent="0.2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row>
    <row r="25" spans="1:37" x14ac:dyDescent="0.25">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row>
    <row r="26" spans="1:37" x14ac:dyDescent="0.25">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row>
    <row r="27" spans="1:37" x14ac:dyDescent="0.25">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row>
    <row r="28" spans="1:37" x14ac:dyDescent="0.25">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x14ac:dyDescent="0.25">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x14ac:dyDescent="0.2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row>
    <row r="31" spans="1:37" x14ac:dyDescent="0.25">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row>
    <row r="32" spans="1:37" x14ac:dyDescent="0.25">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1" x14ac:dyDescent="0.25">
      <c r="A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row>
    <row r="34" spans="1:31" x14ac:dyDescent="0.25">
      <c r="A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row>
    <row r="35" spans="1:31" x14ac:dyDescent="0.25">
      <c r="A35" s="99"/>
    </row>
    <row r="36" spans="1:31" x14ac:dyDescent="0.25">
      <c r="A36" s="99"/>
    </row>
    <row r="37" spans="1:31" x14ac:dyDescent="0.25">
      <c r="A37" s="99"/>
    </row>
    <row r="38" spans="1:31" x14ac:dyDescent="0.25">
      <c r="A38" s="99"/>
    </row>
    <row r="39" spans="1:31" x14ac:dyDescent="0.25">
      <c r="A39" s="99"/>
    </row>
    <row r="40" spans="1:31" x14ac:dyDescent="0.25">
      <c r="A40" s="99"/>
    </row>
    <row r="41" spans="1:31" x14ac:dyDescent="0.25">
      <c r="A41" s="99"/>
    </row>
    <row r="42" spans="1:31" x14ac:dyDescent="0.25">
      <c r="A42" s="99"/>
    </row>
    <row r="43" spans="1:31" x14ac:dyDescent="0.25">
      <c r="A43" s="99"/>
    </row>
    <row r="44" spans="1:31" x14ac:dyDescent="0.25">
      <c r="A44" s="99"/>
    </row>
    <row r="45" spans="1:31" x14ac:dyDescent="0.25">
      <c r="A45" s="99"/>
    </row>
    <row r="46" spans="1:31" x14ac:dyDescent="0.25">
      <c r="A46" s="99"/>
    </row>
    <row r="47" spans="1:31" x14ac:dyDescent="0.25">
      <c r="A47" s="99"/>
    </row>
    <row r="48" spans="1:31" x14ac:dyDescent="0.25">
      <c r="A48" s="99"/>
    </row>
    <row r="49" spans="1:1" x14ac:dyDescent="0.25">
      <c r="A49" s="99"/>
    </row>
    <row r="50" spans="1:1" x14ac:dyDescent="0.25">
      <c r="A50" s="99"/>
    </row>
    <row r="51" spans="1:1" x14ac:dyDescent="0.25">
      <c r="A51" s="99"/>
    </row>
    <row r="52" spans="1:1" x14ac:dyDescent="0.25">
      <c r="A52" s="99"/>
    </row>
    <row r="53" spans="1:1" x14ac:dyDescent="0.25">
      <c r="A53" s="99"/>
    </row>
    <row r="54" spans="1:1" x14ac:dyDescent="0.25">
      <c r="A54" s="99"/>
    </row>
    <row r="55" spans="1:1" x14ac:dyDescent="0.25">
      <c r="A55" s="99"/>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9"/>
      <c r="B1" s="413" t="s">
        <v>63</v>
      </c>
      <c r="C1" s="413"/>
      <c r="D1" s="413"/>
      <c r="E1" s="99"/>
      <c r="F1" s="99"/>
      <c r="G1" s="99"/>
      <c r="H1" s="99"/>
      <c r="I1" s="99"/>
      <c r="J1" s="99"/>
      <c r="K1" s="99"/>
      <c r="L1" s="99"/>
      <c r="M1" s="99"/>
      <c r="N1" s="99"/>
      <c r="O1" s="99"/>
      <c r="P1" s="99"/>
      <c r="Q1" s="99"/>
      <c r="R1" s="99"/>
      <c r="S1" s="99"/>
      <c r="T1" s="99"/>
      <c r="U1" s="99"/>
    </row>
    <row r="2" spans="1:21" x14ac:dyDescent="0.25">
      <c r="A2" s="99"/>
      <c r="B2" s="99"/>
      <c r="C2" s="99"/>
      <c r="D2" s="99"/>
      <c r="E2" s="99"/>
      <c r="F2" s="99"/>
      <c r="G2" s="99"/>
      <c r="H2" s="99"/>
      <c r="I2" s="99"/>
      <c r="J2" s="99"/>
      <c r="K2" s="99"/>
      <c r="L2" s="99"/>
      <c r="M2" s="99"/>
      <c r="N2" s="99"/>
      <c r="O2" s="99"/>
      <c r="P2" s="99"/>
      <c r="Q2" s="99"/>
      <c r="R2" s="99"/>
      <c r="S2" s="99"/>
      <c r="T2" s="99"/>
      <c r="U2" s="99"/>
    </row>
    <row r="3" spans="1:21" ht="30" x14ac:dyDescent="0.25">
      <c r="A3" s="99"/>
      <c r="B3" s="120"/>
      <c r="C3" s="38" t="s">
        <v>56</v>
      </c>
      <c r="D3" s="38" t="s">
        <v>57</v>
      </c>
      <c r="E3" s="99"/>
      <c r="F3" s="99"/>
      <c r="G3" s="99"/>
      <c r="H3" s="99"/>
      <c r="I3" s="99"/>
      <c r="J3" s="99"/>
      <c r="K3" s="99"/>
      <c r="L3" s="99"/>
      <c r="M3" s="99"/>
      <c r="N3" s="99"/>
      <c r="O3" s="99"/>
      <c r="P3" s="99"/>
      <c r="Q3" s="99"/>
      <c r="R3" s="99"/>
      <c r="S3" s="99"/>
      <c r="T3" s="99"/>
      <c r="U3" s="99"/>
    </row>
    <row r="4" spans="1:21" ht="33.75" x14ac:dyDescent="0.25">
      <c r="A4" s="119" t="s">
        <v>83</v>
      </c>
      <c r="B4" s="41" t="s">
        <v>101</v>
      </c>
      <c r="C4" s="46" t="s">
        <v>158</v>
      </c>
      <c r="D4" s="39" t="s">
        <v>97</v>
      </c>
      <c r="E4" s="99"/>
      <c r="F4" s="99"/>
      <c r="G4" s="99"/>
      <c r="H4" s="99"/>
      <c r="I4" s="99"/>
      <c r="J4" s="99"/>
      <c r="K4" s="99"/>
      <c r="L4" s="99"/>
      <c r="M4" s="99"/>
      <c r="N4" s="99"/>
      <c r="O4" s="99"/>
      <c r="P4" s="99"/>
      <c r="Q4" s="99"/>
      <c r="R4" s="99"/>
      <c r="S4" s="99"/>
      <c r="T4" s="99"/>
      <c r="U4" s="99"/>
    </row>
    <row r="5" spans="1:21" ht="67.5" x14ac:dyDescent="0.25">
      <c r="A5" s="119" t="s">
        <v>84</v>
      </c>
      <c r="B5" s="42" t="s">
        <v>59</v>
      </c>
      <c r="C5" s="47" t="s">
        <v>93</v>
      </c>
      <c r="D5" s="40" t="s">
        <v>98</v>
      </c>
      <c r="E5" s="99"/>
      <c r="F5" s="99"/>
      <c r="G5" s="99"/>
      <c r="H5" s="99"/>
      <c r="I5" s="99"/>
      <c r="J5" s="99"/>
      <c r="K5" s="99"/>
      <c r="L5" s="99"/>
      <c r="M5" s="99"/>
      <c r="N5" s="99"/>
      <c r="O5" s="99"/>
      <c r="P5" s="99"/>
      <c r="Q5" s="99"/>
      <c r="R5" s="99"/>
      <c r="S5" s="99"/>
      <c r="T5" s="99"/>
      <c r="U5" s="99"/>
    </row>
    <row r="6" spans="1:21" ht="67.5" x14ac:dyDescent="0.25">
      <c r="A6" s="119" t="s">
        <v>81</v>
      </c>
      <c r="B6" s="43" t="s">
        <v>60</v>
      </c>
      <c r="C6" s="47" t="s">
        <v>94</v>
      </c>
      <c r="D6" s="40" t="s">
        <v>100</v>
      </c>
      <c r="E6" s="99"/>
      <c r="F6" s="99"/>
      <c r="G6" s="99"/>
      <c r="H6" s="99"/>
      <c r="I6" s="99"/>
      <c r="J6" s="99"/>
      <c r="K6" s="99"/>
      <c r="L6" s="99"/>
      <c r="M6" s="99"/>
      <c r="N6" s="99"/>
      <c r="O6" s="99"/>
      <c r="P6" s="99"/>
      <c r="Q6" s="99"/>
      <c r="R6" s="99"/>
      <c r="S6" s="99"/>
      <c r="T6" s="99"/>
      <c r="U6" s="99"/>
    </row>
    <row r="7" spans="1:21" ht="101.25" x14ac:dyDescent="0.25">
      <c r="A7" s="119" t="s">
        <v>7</v>
      </c>
      <c r="B7" s="44" t="s">
        <v>61</v>
      </c>
      <c r="C7" s="47" t="s">
        <v>95</v>
      </c>
      <c r="D7" s="40" t="s">
        <v>99</v>
      </c>
      <c r="E7" s="99"/>
      <c r="F7" s="99"/>
      <c r="G7" s="99"/>
      <c r="H7" s="99"/>
      <c r="I7" s="99"/>
      <c r="J7" s="99"/>
      <c r="K7" s="99"/>
      <c r="L7" s="99"/>
      <c r="M7" s="99"/>
      <c r="N7" s="99"/>
      <c r="O7" s="99"/>
      <c r="P7" s="99"/>
      <c r="Q7" s="99"/>
      <c r="R7" s="99"/>
      <c r="S7" s="99"/>
      <c r="T7" s="99"/>
      <c r="U7" s="99"/>
    </row>
    <row r="8" spans="1:21" ht="67.5" x14ac:dyDescent="0.25">
      <c r="A8" s="119" t="s">
        <v>85</v>
      </c>
      <c r="B8" s="45" t="s">
        <v>62</v>
      </c>
      <c r="C8" s="47" t="s">
        <v>96</v>
      </c>
      <c r="D8" s="40" t="s">
        <v>118</v>
      </c>
      <c r="E8" s="99"/>
      <c r="F8" s="99"/>
      <c r="G8" s="99"/>
      <c r="H8" s="99"/>
      <c r="I8" s="99"/>
      <c r="J8" s="99"/>
      <c r="K8" s="99"/>
      <c r="L8" s="99"/>
      <c r="M8" s="99"/>
      <c r="N8" s="99"/>
      <c r="O8" s="99"/>
      <c r="P8" s="99"/>
      <c r="Q8" s="99"/>
      <c r="R8" s="99"/>
      <c r="S8" s="99"/>
      <c r="T8" s="99"/>
      <c r="U8" s="99"/>
    </row>
    <row r="9" spans="1:21" ht="20.25" x14ac:dyDescent="0.25">
      <c r="A9" s="119"/>
      <c r="B9" s="119"/>
      <c r="C9" s="121"/>
      <c r="D9" s="121"/>
      <c r="E9" s="99"/>
      <c r="F9" s="99"/>
      <c r="G9" s="99"/>
      <c r="H9" s="99"/>
      <c r="I9" s="99"/>
      <c r="J9" s="99"/>
      <c r="K9" s="99"/>
      <c r="L9" s="99"/>
      <c r="M9" s="99"/>
      <c r="N9" s="99"/>
      <c r="O9" s="99"/>
      <c r="P9" s="99"/>
      <c r="Q9" s="99"/>
      <c r="R9" s="99"/>
      <c r="S9" s="99"/>
      <c r="T9" s="99"/>
      <c r="U9" s="99"/>
    </row>
    <row r="10" spans="1:21" ht="16.5" x14ac:dyDescent="0.25">
      <c r="A10" s="119"/>
      <c r="B10" s="122"/>
      <c r="C10" s="122"/>
      <c r="D10" s="122"/>
      <c r="E10" s="99"/>
      <c r="F10" s="99"/>
      <c r="G10" s="99"/>
      <c r="H10" s="99"/>
      <c r="I10" s="99"/>
      <c r="J10" s="99"/>
      <c r="K10" s="99"/>
      <c r="L10" s="99"/>
      <c r="M10" s="99"/>
      <c r="N10" s="99"/>
      <c r="O10" s="99"/>
      <c r="P10" s="99"/>
      <c r="Q10" s="99"/>
      <c r="R10" s="99"/>
      <c r="S10" s="99"/>
      <c r="T10" s="99"/>
      <c r="U10" s="99"/>
    </row>
    <row r="11" spans="1:21" x14ac:dyDescent="0.25">
      <c r="A11" s="119"/>
      <c r="B11" s="119" t="s">
        <v>91</v>
      </c>
      <c r="C11" s="119" t="s">
        <v>146</v>
      </c>
      <c r="D11" s="119" t="s">
        <v>153</v>
      </c>
      <c r="E11" s="99"/>
      <c r="F11" s="99"/>
      <c r="G11" s="99"/>
      <c r="H11" s="99"/>
      <c r="I11" s="99"/>
      <c r="J11" s="99"/>
      <c r="K11" s="99"/>
      <c r="L11" s="99"/>
      <c r="M11" s="99"/>
      <c r="N11" s="99"/>
      <c r="O11" s="99"/>
      <c r="P11" s="99"/>
      <c r="Q11" s="99"/>
      <c r="R11" s="99"/>
      <c r="S11" s="99"/>
      <c r="T11" s="99"/>
      <c r="U11" s="99"/>
    </row>
    <row r="12" spans="1:21" x14ac:dyDescent="0.25">
      <c r="A12" s="119"/>
      <c r="B12" s="119" t="s">
        <v>89</v>
      </c>
      <c r="C12" s="119" t="s">
        <v>150</v>
      </c>
      <c r="D12" s="119" t="s">
        <v>154</v>
      </c>
      <c r="E12" s="99"/>
      <c r="F12" s="99"/>
      <c r="G12" s="99"/>
      <c r="H12" s="99"/>
      <c r="I12" s="99"/>
      <c r="J12" s="99"/>
      <c r="K12" s="99"/>
      <c r="L12" s="99"/>
      <c r="M12" s="99"/>
      <c r="N12" s="99"/>
      <c r="O12" s="99"/>
      <c r="P12" s="99"/>
      <c r="Q12" s="99"/>
      <c r="R12" s="99"/>
      <c r="S12" s="99"/>
      <c r="T12" s="99"/>
      <c r="U12" s="99"/>
    </row>
    <row r="13" spans="1:21" x14ac:dyDescent="0.25">
      <c r="A13" s="119"/>
      <c r="B13" s="119"/>
      <c r="C13" s="119" t="s">
        <v>149</v>
      </c>
      <c r="D13" s="119" t="s">
        <v>155</v>
      </c>
      <c r="E13" s="99"/>
      <c r="F13" s="99"/>
      <c r="G13" s="99"/>
      <c r="H13" s="99"/>
      <c r="I13" s="99"/>
      <c r="J13" s="99"/>
      <c r="K13" s="99"/>
      <c r="L13" s="99"/>
      <c r="M13" s="99"/>
      <c r="N13" s="99"/>
      <c r="O13" s="99"/>
      <c r="P13" s="99"/>
      <c r="Q13" s="99"/>
      <c r="R13" s="99"/>
      <c r="S13" s="99"/>
      <c r="T13" s="99"/>
      <c r="U13" s="99"/>
    </row>
    <row r="14" spans="1:21" x14ac:dyDescent="0.25">
      <c r="A14" s="119"/>
      <c r="B14" s="119"/>
      <c r="C14" s="119" t="s">
        <v>151</v>
      </c>
      <c r="D14" s="119" t="s">
        <v>156</v>
      </c>
      <c r="E14" s="99"/>
      <c r="F14" s="99"/>
      <c r="G14" s="99"/>
      <c r="H14" s="99"/>
      <c r="I14" s="99"/>
      <c r="J14" s="99"/>
      <c r="K14" s="99"/>
      <c r="L14" s="99"/>
      <c r="M14" s="99"/>
      <c r="N14" s="99"/>
      <c r="O14" s="99"/>
      <c r="P14" s="99"/>
      <c r="Q14" s="99"/>
      <c r="R14" s="99"/>
      <c r="S14" s="99"/>
      <c r="T14" s="99"/>
      <c r="U14" s="99"/>
    </row>
    <row r="15" spans="1:21" x14ac:dyDescent="0.25">
      <c r="A15" s="119"/>
      <c r="B15" s="119"/>
      <c r="C15" s="119" t="s">
        <v>152</v>
      </c>
      <c r="D15" s="119" t="s">
        <v>157</v>
      </c>
      <c r="E15" s="99"/>
      <c r="F15" s="99"/>
      <c r="G15" s="99"/>
      <c r="H15" s="99"/>
      <c r="I15" s="99"/>
      <c r="J15" s="99"/>
      <c r="K15" s="99"/>
      <c r="L15" s="99"/>
      <c r="M15" s="99"/>
      <c r="N15" s="99"/>
      <c r="O15" s="99"/>
      <c r="P15" s="99"/>
      <c r="Q15" s="99"/>
      <c r="R15" s="99"/>
      <c r="S15" s="99"/>
      <c r="T15" s="99"/>
      <c r="U15" s="99"/>
    </row>
    <row r="16" spans="1:21" x14ac:dyDescent="0.25">
      <c r="A16" s="119"/>
      <c r="B16" s="119"/>
      <c r="C16" s="119"/>
      <c r="D16" s="119"/>
      <c r="E16" s="99"/>
      <c r="F16" s="99"/>
      <c r="G16" s="99"/>
      <c r="H16" s="99"/>
      <c r="I16" s="99"/>
      <c r="J16" s="99"/>
      <c r="K16" s="99"/>
      <c r="L16" s="99"/>
      <c r="M16" s="99"/>
      <c r="N16" s="99"/>
      <c r="O16" s="99"/>
    </row>
    <row r="17" spans="1:15" x14ac:dyDescent="0.25">
      <c r="A17" s="119"/>
      <c r="B17" s="119"/>
      <c r="C17" s="119"/>
      <c r="D17" s="119"/>
      <c r="E17" s="99"/>
      <c r="F17" s="99"/>
      <c r="G17" s="99"/>
      <c r="H17" s="99"/>
      <c r="I17" s="99"/>
      <c r="J17" s="99"/>
      <c r="K17" s="99"/>
      <c r="L17" s="99"/>
      <c r="M17" s="99"/>
      <c r="N17" s="99"/>
      <c r="O17" s="99"/>
    </row>
    <row r="18" spans="1:15" x14ac:dyDescent="0.25">
      <c r="A18" s="119"/>
      <c r="B18" s="123"/>
      <c r="C18" s="123"/>
      <c r="D18" s="123"/>
      <c r="E18" s="99"/>
      <c r="F18" s="99"/>
      <c r="G18" s="99"/>
      <c r="H18" s="99"/>
      <c r="I18" s="99"/>
      <c r="J18" s="99"/>
      <c r="K18" s="99"/>
      <c r="L18" s="99"/>
      <c r="M18" s="99"/>
      <c r="N18" s="99"/>
      <c r="O18" s="99"/>
    </row>
    <row r="19" spans="1:15" x14ac:dyDescent="0.25">
      <c r="A19" s="119"/>
      <c r="B19" s="123"/>
      <c r="C19" s="123"/>
      <c r="D19" s="123"/>
      <c r="E19" s="99"/>
      <c r="F19" s="99"/>
      <c r="G19" s="99"/>
      <c r="H19" s="99"/>
      <c r="I19" s="99"/>
      <c r="J19" s="99"/>
      <c r="K19" s="99"/>
      <c r="L19" s="99"/>
      <c r="M19" s="99"/>
      <c r="N19" s="99"/>
      <c r="O19" s="99"/>
    </row>
    <row r="20" spans="1:15" x14ac:dyDescent="0.25">
      <c r="A20" s="119"/>
      <c r="B20" s="123"/>
      <c r="C20" s="123"/>
      <c r="D20" s="123"/>
      <c r="E20" s="99"/>
      <c r="F20" s="99"/>
      <c r="G20" s="99"/>
      <c r="H20" s="99"/>
      <c r="I20" s="99"/>
      <c r="J20" s="99"/>
      <c r="K20" s="99"/>
      <c r="L20" s="99"/>
      <c r="M20" s="99"/>
      <c r="N20" s="99"/>
      <c r="O20" s="99"/>
    </row>
    <row r="21" spans="1:15" x14ac:dyDescent="0.25">
      <c r="A21" s="119"/>
      <c r="B21" s="123"/>
      <c r="C21" s="123"/>
      <c r="D21" s="123"/>
      <c r="E21" s="99"/>
      <c r="F21" s="99"/>
      <c r="G21" s="99"/>
      <c r="H21" s="99"/>
      <c r="I21" s="99"/>
      <c r="J21" s="99"/>
      <c r="K21" s="99"/>
      <c r="L21" s="99"/>
      <c r="M21" s="99"/>
      <c r="N21" s="99"/>
      <c r="O21" s="99"/>
    </row>
    <row r="22" spans="1:15" ht="20.25" x14ac:dyDescent="0.25">
      <c r="A22" s="119"/>
      <c r="B22" s="119"/>
      <c r="C22" s="121"/>
      <c r="D22" s="121"/>
      <c r="E22" s="99"/>
      <c r="F22" s="99"/>
      <c r="G22" s="99"/>
      <c r="H22" s="99"/>
      <c r="I22" s="99"/>
      <c r="J22" s="99"/>
      <c r="K22" s="99"/>
      <c r="L22" s="99"/>
      <c r="M22" s="99"/>
      <c r="N22" s="99"/>
      <c r="O22" s="99"/>
    </row>
    <row r="23" spans="1:15" ht="20.25" x14ac:dyDescent="0.25">
      <c r="A23" s="119"/>
      <c r="B23" s="119"/>
      <c r="C23" s="121"/>
      <c r="D23" s="121"/>
      <c r="E23" s="99"/>
      <c r="F23" s="99"/>
      <c r="G23" s="99"/>
      <c r="H23" s="99"/>
      <c r="I23" s="99"/>
      <c r="J23" s="99"/>
      <c r="K23" s="99"/>
      <c r="L23" s="99"/>
      <c r="M23" s="99"/>
      <c r="N23" s="99"/>
      <c r="O23" s="99"/>
    </row>
    <row r="24" spans="1:15" ht="20.25" x14ac:dyDescent="0.25">
      <c r="A24" s="119"/>
      <c r="B24" s="119"/>
      <c r="C24" s="121"/>
      <c r="D24" s="121"/>
      <c r="E24" s="99"/>
      <c r="F24" s="99"/>
      <c r="G24" s="99"/>
      <c r="H24" s="99"/>
      <c r="I24" s="99"/>
      <c r="J24" s="99"/>
      <c r="K24" s="99"/>
      <c r="L24" s="99"/>
      <c r="M24" s="99"/>
      <c r="N24" s="99"/>
      <c r="O24" s="99"/>
    </row>
    <row r="25" spans="1:15" ht="20.25" x14ac:dyDescent="0.25">
      <c r="A25" s="119"/>
      <c r="B25" s="119"/>
      <c r="C25" s="121"/>
      <c r="D25" s="121"/>
      <c r="E25" s="99"/>
      <c r="F25" s="99"/>
      <c r="G25" s="99"/>
      <c r="H25" s="99"/>
      <c r="I25" s="99"/>
      <c r="J25" s="99"/>
      <c r="K25" s="99"/>
      <c r="L25" s="99"/>
      <c r="M25" s="99"/>
      <c r="N25" s="99"/>
      <c r="O25" s="99"/>
    </row>
    <row r="26" spans="1:15" ht="20.25" x14ac:dyDescent="0.25">
      <c r="A26" s="119"/>
      <c r="B26" s="119"/>
      <c r="C26" s="121"/>
      <c r="D26" s="121"/>
      <c r="E26" s="99"/>
      <c r="F26" s="99"/>
      <c r="G26" s="99"/>
      <c r="H26" s="99"/>
      <c r="I26" s="99"/>
      <c r="J26" s="99"/>
      <c r="K26" s="99"/>
      <c r="L26" s="99"/>
      <c r="M26" s="99"/>
      <c r="N26" s="99"/>
      <c r="O26" s="99"/>
    </row>
    <row r="27" spans="1:15" ht="20.25" x14ac:dyDescent="0.25">
      <c r="A27" s="119"/>
      <c r="B27" s="119"/>
      <c r="C27" s="121"/>
      <c r="D27" s="121"/>
      <c r="E27" s="99"/>
      <c r="F27" s="99"/>
      <c r="G27" s="99"/>
      <c r="H27" s="99"/>
      <c r="I27" s="99"/>
      <c r="J27" s="99"/>
      <c r="K27" s="99"/>
      <c r="L27" s="99"/>
      <c r="M27" s="99"/>
      <c r="N27" s="99"/>
      <c r="O27" s="99"/>
    </row>
    <row r="28" spans="1:15" ht="20.25" x14ac:dyDescent="0.25">
      <c r="A28" s="119"/>
      <c r="B28" s="119"/>
      <c r="C28" s="121"/>
      <c r="D28" s="121"/>
      <c r="E28" s="99"/>
      <c r="F28" s="99"/>
      <c r="G28" s="99"/>
      <c r="H28" s="99"/>
      <c r="I28" s="99"/>
      <c r="J28" s="99"/>
      <c r="K28" s="99"/>
      <c r="L28" s="99"/>
      <c r="M28" s="99"/>
      <c r="N28" s="99"/>
      <c r="O28" s="99"/>
    </row>
    <row r="29" spans="1:15" ht="20.25" x14ac:dyDescent="0.25">
      <c r="A29" s="119"/>
      <c r="B29" s="119"/>
      <c r="C29" s="121"/>
      <c r="D29" s="121"/>
      <c r="E29" s="99"/>
      <c r="F29" s="99"/>
      <c r="G29" s="99"/>
      <c r="H29" s="99"/>
      <c r="I29" s="99"/>
      <c r="J29" s="99"/>
      <c r="K29" s="99"/>
      <c r="L29" s="99"/>
      <c r="M29" s="99"/>
      <c r="N29" s="99"/>
      <c r="O29" s="99"/>
    </row>
    <row r="30" spans="1:15" ht="20.25" x14ac:dyDescent="0.25">
      <c r="A30" s="119"/>
      <c r="B30" s="119"/>
      <c r="C30" s="121"/>
      <c r="D30" s="121"/>
      <c r="E30" s="99"/>
      <c r="F30" s="99"/>
      <c r="G30" s="99"/>
      <c r="H30" s="99"/>
      <c r="I30" s="99"/>
      <c r="J30" s="99"/>
      <c r="K30" s="99"/>
      <c r="L30" s="99"/>
      <c r="M30" s="99"/>
      <c r="N30" s="99"/>
      <c r="O30" s="99"/>
    </row>
    <row r="31" spans="1:15" ht="20.25" x14ac:dyDescent="0.25">
      <c r="A31" s="119"/>
      <c r="B31" s="119"/>
      <c r="C31" s="121"/>
      <c r="D31" s="121"/>
      <c r="E31" s="99"/>
      <c r="F31" s="99"/>
      <c r="G31" s="99"/>
      <c r="H31" s="99"/>
      <c r="I31" s="99"/>
      <c r="J31" s="99"/>
      <c r="K31" s="99"/>
      <c r="L31" s="99"/>
      <c r="M31" s="99"/>
      <c r="N31" s="99"/>
      <c r="O31" s="99"/>
    </row>
    <row r="32" spans="1:15" ht="20.25" x14ac:dyDescent="0.25">
      <c r="A32" s="119"/>
      <c r="B32" s="119"/>
      <c r="C32" s="121"/>
      <c r="D32" s="121"/>
      <c r="E32" s="99"/>
      <c r="F32" s="99"/>
      <c r="G32" s="99"/>
      <c r="H32" s="99"/>
      <c r="I32" s="99"/>
      <c r="J32" s="99"/>
      <c r="K32" s="99"/>
      <c r="L32" s="99"/>
      <c r="M32" s="99"/>
      <c r="N32" s="99"/>
      <c r="O32" s="99"/>
    </row>
    <row r="33" spans="1:15" ht="20.25" x14ac:dyDescent="0.25">
      <c r="A33" s="119"/>
      <c r="B33" s="119"/>
      <c r="C33" s="121"/>
      <c r="D33" s="121"/>
      <c r="E33" s="99"/>
      <c r="F33" s="99"/>
      <c r="G33" s="99"/>
      <c r="H33" s="99"/>
      <c r="I33" s="99"/>
      <c r="J33" s="99"/>
      <c r="K33" s="99"/>
      <c r="L33" s="99"/>
      <c r="M33" s="99"/>
      <c r="N33" s="99"/>
      <c r="O33" s="99"/>
    </row>
    <row r="34" spans="1:15" ht="20.25" x14ac:dyDescent="0.25">
      <c r="A34" s="119"/>
      <c r="B34" s="119"/>
      <c r="C34" s="121"/>
      <c r="D34" s="121"/>
      <c r="E34" s="99"/>
      <c r="F34" s="99"/>
      <c r="G34" s="99"/>
      <c r="H34" s="99"/>
      <c r="I34" s="99"/>
      <c r="J34" s="99"/>
      <c r="K34" s="99"/>
      <c r="L34" s="99"/>
      <c r="M34" s="99"/>
      <c r="N34" s="99"/>
      <c r="O34" s="99"/>
    </row>
    <row r="35" spans="1:15" ht="20.25" x14ac:dyDescent="0.25">
      <c r="A35" s="119"/>
      <c r="B35" s="119"/>
      <c r="C35" s="121"/>
      <c r="D35" s="121"/>
      <c r="E35" s="99"/>
      <c r="F35" s="99"/>
      <c r="G35" s="99"/>
      <c r="H35" s="99"/>
      <c r="I35" s="99"/>
      <c r="J35" s="99"/>
      <c r="K35" s="99"/>
      <c r="L35" s="99"/>
      <c r="M35" s="99"/>
      <c r="N35" s="99"/>
      <c r="O35" s="99"/>
    </row>
    <row r="36" spans="1:15" ht="20.25" x14ac:dyDescent="0.25">
      <c r="A36" s="119"/>
      <c r="B36" s="119"/>
      <c r="C36" s="121"/>
      <c r="D36" s="121"/>
      <c r="E36" s="99"/>
      <c r="F36" s="99"/>
      <c r="G36" s="99"/>
      <c r="H36" s="99"/>
      <c r="I36" s="99"/>
      <c r="J36" s="99"/>
      <c r="K36" s="99"/>
      <c r="L36" s="99"/>
      <c r="M36" s="99"/>
      <c r="N36" s="99"/>
      <c r="O36" s="99"/>
    </row>
    <row r="37" spans="1:15" ht="20.25" x14ac:dyDescent="0.25">
      <c r="A37" s="119"/>
      <c r="B37" s="119"/>
      <c r="C37" s="121"/>
      <c r="D37" s="121"/>
      <c r="E37" s="99"/>
      <c r="F37" s="99"/>
      <c r="G37" s="99"/>
      <c r="H37" s="99"/>
      <c r="I37" s="99"/>
      <c r="J37" s="99"/>
      <c r="K37" s="99"/>
      <c r="L37" s="99"/>
      <c r="M37" s="99"/>
      <c r="N37" s="99"/>
      <c r="O37" s="99"/>
    </row>
    <row r="38" spans="1:15" ht="20.25" x14ac:dyDescent="0.25">
      <c r="A38" s="119"/>
      <c r="B38" s="119"/>
      <c r="C38" s="121"/>
      <c r="D38" s="121"/>
      <c r="E38" s="99"/>
      <c r="F38" s="99"/>
      <c r="G38" s="99"/>
      <c r="H38" s="99"/>
      <c r="I38" s="99"/>
      <c r="J38" s="99"/>
      <c r="K38" s="99"/>
      <c r="L38" s="99"/>
      <c r="M38" s="99"/>
      <c r="N38" s="99"/>
      <c r="O38" s="99"/>
    </row>
    <row r="39" spans="1:15" ht="20.25" x14ac:dyDescent="0.25">
      <c r="A39" s="119"/>
      <c r="B39" s="119"/>
      <c r="C39" s="121"/>
      <c r="D39" s="121"/>
      <c r="E39" s="99"/>
      <c r="F39" s="99"/>
      <c r="G39" s="99"/>
      <c r="H39" s="99"/>
      <c r="I39" s="99"/>
      <c r="J39" s="99"/>
      <c r="K39" s="99"/>
      <c r="L39" s="99"/>
      <c r="M39" s="99"/>
      <c r="N39" s="99"/>
      <c r="O39" s="99"/>
    </row>
    <row r="40" spans="1:15" ht="20.25" x14ac:dyDescent="0.25">
      <c r="A40" s="119"/>
      <c r="B40" s="119"/>
      <c r="C40" s="121"/>
      <c r="D40" s="121"/>
      <c r="E40" s="99"/>
      <c r="F40" s="99"/>
      <c r="G40" s="99"/>
      <c r="H40" s="99"/>
      <c r="I40" s="99"/>
      <c r="J40" s="99"/>
      <c r="K40" s="99"/>
      <c r="L40" s="99"/>
      <c r="M40" s="99"/>
      <c r="N40" s="99"/>
      <c r="O40" s="99"/>
    </row>
    <row r="41" spans="1:15" ht="20.25" x14ac:dyDescent="0.25">
      <c r="A41" s="119"/>
      <c r="B41" s="119"/>
      <c r="C41" s="121"/>
      <c r="D41" s="121"/>
      <c r="E41" s="99"/>
      <c r="F41" s="99"/>
      <c r="G41" s="99"/>
      <c r="H41" s="99"/>
      <c r="I41" s="99"/>
      <c r="J41" s="99"/>
      <c r="K41" s="99"/>
      <c r="L41" s="99"/>
      <c r="M41" s="99"/>
      <c r="N41" s="99"/>
      <c r="O41" s="99"/>
    </row>
    <row r="42" spans="1:15" ht="20.25" x14ac:dyDescent="0.25">
      <c r="A42" s="119"/>
      <c r="B42" s="119"/>
      <c r="C42" s="121"/>
      <c r="D42" s="121"/>
      <c r="E42" s="99"/>
      <c r="F42" s="99"/>
      <c r="G42" s="99"/>
      <c r="H42" s="99"/>
      <c r="I42" s="99"/>
      <c r="J42" s="99"/>
      <c r="K42" s="99"/>
      <c r="L42" s="99"/>
      <c r="M42" s="99"/>
      <c r="N42" s="99"/>
      <c r="O42" s="99"/>
    </row>
    <row r="43" spans="1:15" ht="20.25" x14ac:dyDescent="0.25">
      <c r="A43" s="119"/>
      <c r="B43" s="119"/>
      <c r="C43" s="121"/>
      <c r="D43" s="121"/>
      <c r="E43" s="99"/>
      <c r="F43" s="99"/>
      <c r="G43" s="99"/>
      <c r="H43" s="99"/>
      <c r="I43" s="99"/>
      <c r="J43" s="99"/>
      <c r="K43" s="99"/>
      <c r="L43" s="99"/>
      <c r="M43" s="99"/>
      <c r="N43" s="99"/>
      <c r="O43" s="99"/>
    </row>
    <row r="44" spans="1:15" ht="20.25" x14ac:dyDescent="0.25">
      <c r="A44" s="119"/>
      <c r="B44" s="119"/>
      <c r="C44" s="121"/>
      <c r="D44" s="121"/>
      <c r="E44" s="99"/>
      <c r="F44" s="99"/>
      <c r="G44" s="99"/>
      <c r="H44" s="99"/>
      <c r="I44" s="99"/>
      <c r="J44" s="99"/>
      <c r="K44" s="99"/>
      <c r="L44" s="99"/>
      <c r="M44" s="99"/>
      <c r="N44" s="99"/>
      <c r="O44" s="99"/>
    </row>
    <row r="45" spans="1:15" ht="20.25" x14ac:dyDescent="0.25">
      <c r="A45" s="119"/>
      <c r="B45" s="119"/>
      <c r="C45" s="121"/>
      <c r="D45" s="121"/>
      <c r="E45" s="99"/>
      <c r="F45" s="99"/>
      <c r="G45" s="99"/>
      <c r="H45" s="99"/>
      <c r="I45" s="99"/>
      <c r="J45" s="99"/>
      <c r="K45" s="99"/>
      <c r="L45" s="99"/>
      <c r="M45" s="99"/>
      <c r="N45" s="99"/>
      <c r="O45" s="99"/>
    </row>
    <row r="46" spans="1:15" ht="20.25" x14ac:dyDescent="0.25">
      <c r="A46" s="119"/>
      <c r="B46" s="119"/>
      <c r="C46" s="121"/>
      <c r="D46" s="121"/>
      <c r="E46" s="99"/>
      <c r="F46" s="99"/>
      <c r="G46" s="99"/>
      <c r="H46" s="99"/>
      <c r="I46" s="99"/>
      <c r="J46" s="99"/>
      <c r="K46" s="99"/>
      <c r="L46" s="99"/>
      <c r="M46" s="99"/>
      <c r="N46" s="99"/>
      <c r="O46" s="99"/>
    </row>
    <row r="47" spans="1:15" ht="20.25" x14ac:dyDescent="0.25">
      <c r="A47" s="119"/>
      <c r="B47" s="119"/>
      <c r="C47" s="121"/>
      <c r="D47" s="121"/>
      <c r="E47" s="99"/>
      <c r="F47" s="99"/>
      <c r="G47" s="99"/>
      <c r="H47" s="99"/>
      <c r="I47" s="99"/>
      <c r="J47" s="99"/>
      <c r="K47" s="99"/>
      <c r="L47" s="99"/>
      <c r="M47" s="99"/>
      <c r="N47" s="99"/>
      <c r="O47" s="99"/>
    </row>
    <row r="48" spans="1:15" ht="20.25" x14ac:dyDescent="0.25">
      <c r="A48" s="119"/>
      <c r="B48" s="119"/>
      <c r="C48" s="121"/>
      <c r="D48" s="121"/>
      <c r="E48" s="99"/>
      <c r="F48" s="99"/>
      <c r="G48" s="99"/>
      <c r="H48" s="99"/>
      <c r="I48" s="99"/>
      <c r="J48" s="99"/>
      <c r="K48" s="99"/>
      <c r="L48" s="99"/>
      <c r="M48" s="99"/>
      <c r="N48" s="99"/>
      <c r="O48" s="99"/>
    </row>
    <row r="49" spans="1:15" ht="20.25" x14ac:dyDescent="0.25">
      <c r="A49" s="119"/>
      <c r="B49" s="119"/>
      <c r="C49" s="121"/>
      <c r="D49" s="121"/>
      <c r="E49" s="99"/>
      <c r="F49" s="99"/>
      <c r="G49" s="99"/>
      <c r="H49" s="99"/>
      <c r="I49" s="99"/>
      <c r="J49" s="99"/>
      <c r="K49" s="99"/>
      <c r="L49" s="99"/>
      <c r="M49" s="99"/>
      <c r="N49" s="99"/>
      <c r="O49" s="99"/>
    </row>
    <row r="50" spans="1:15" ht="20.25" x14ac:dyDescent="0.25">
      <c r="A50" s="119"/>
      <c r="B50" s="119"/>
      <c r="C50" s="121"/>
      <c r="D50" s="121"/>
      <c r="E50" s="99"/>
      <c r="F50" s="99"/>
      <c r="G50" s="99"/>
      <c r="H50" s="99"/>
      <c r="I50" s="99"/>
      <c r="J50" s="99"/>
      <c r="K50" s="99"/>
      <c r="L50" s="99"/>
      <c r="M50" s="99"/>
      <c r="N50" s="99"/>
      <c r="O50" s="99"/>
    </row>
    <row r="51" spans="1:15" ht="20.25" x14ac:dyDescent="0.25">
      <c r="A51" s="119"/>
      <c r="B51" s="119"/>
      <c r="C51" s="121"/>
      <c r="D51" s="121"/>
      <c r="E51" s="99"/>
      <c r="F51" s="99"/>
      <c r="G51" s="99"/>
      <c r="H51" s="99"/>
      <c r="I51" s="99"/>
      <c r="J51" s="99"/>
      <c r="K51" s="99"/>
      <c r="L51" s="99"/>
      <c r="M51" s="99"/>
      <c r="N51" s="99"/>
      <c r="O51" s="99"/>
    </row>
    <row r="52" spans="1:15" ht="20.25" x14ac:dyDescent="0.25">
      <c r="A52" s="119"/>
      <c r="B52" s="23"/>
      <c r="C52" s="36"/>
      <c r="D52" s="36"/>
    </row>
    <row r="53" spans="1:15" ht="20.25" x14ac:dyDescent="0.25">
      <c r="A53" s="119"/>
      <c r="B53" s="23"/>
      <c r="C53" s="36"/>
      <c r="D53" s="36"/>
    </row>
    <row r="54" spans="1:15" ht="20.25" x14ac:dyDescent="0.25">
      <c r="A54" s="119"/>
      <c r="B54" s="23"/>
      <c r="C54" s="36"/>
      <c r="D54" s="36"/>
    </row>
    <row r="55" spans="1:15" ht="20.25" x14ac:dyDescent="0.25">
      <c r="A55" s="119"/>
      <c r="B55" s="23"/>
      <c r="C55" s="36"/>
      <c r="D55" s="36"/>
    </row>
    <row r="56" spans="1:15" ht="20.25" x14ac:dyDescent="0.25">
      <c r="A56" s="119"/>
      <c r="B56" s="23"/>
      <c r="C56" s="36"/>
      <c r="D56" s="36"/>
    </row>
    <row r="57" spans="1:15" ht="20.25" x14ac:dyDescent="0.25">
      <c r="A57" s="119"/>
      <c r="B57" s="23"/>
      <c r="C57" s="36"/>
      <c r="D57" s="36"/>
    </row>
    <row r="58" spans="1:15" ht="20.25" x14ac:dyDescent="0.25">
      <c r="A58" s="119"/>
      <c r="B58" s="23"/>
      <c r="C58" s="36"/>
      <c r="D58" s="36"/>
    </row>
    <row r="59" spans="1:15" ht="20.25" x14ac:dyDescent="0.25">
      <c r="A59" s="119"/>
      <c r="B59" s="23"/>
      <c r="C59" s="36"/>
      <c r="D59" s="36"/>
    </row>
    <row r="60" spans="1:15" ht="20.25" x14ac:dyDescent="0.25">
      <c r="A60" s="119"/>
      <c r="B60" s="23"/>
      <c r="C60" s="36"/>
      <c r="D60" s="36"/>
    </row>
    <row r="61" spans="1:15" ht="20.25" x14ac:dyDescent="0.25">
      <c r="A61" s="119"/>
      <c r="B61" s="23"/>
      <c r="C61" s="36"/>
      <c r="D61" s="36"/>
    </row>
    <row r="62" spans="1:15" ht="20.25" x14ac:dyDescent="0.25">
      <c r="A62" s="119"/>
      <c r="B62" s="23"/>
      <c r="C62" s="36"/>
      <c r="D62" s="36"/>
    </row>
    <row r="63" spans="1:15" ht="20.25" x14ac:dyDescent="0.25">
      <c r="A63" s="119"/>
      <c r="B63" s="23"/>
      <c r="C63" s="36"/>
      <c r="D63" s="36"/>
    </row>
    <row r="64" spans="1:15" ht="20.25" x14ac:dyDescent="0.25">
      <c r="A64" s="119"/>
      <c r="B64" s="23"/>
      <c r="C64" s="36"/>
      <c r="D64" s="36"/>
    </row>
    <row r="65" spans="1:4" ht="20.25" x14ac:dyDescent="0.25">
      <c r="A65" s="119"/>
      <c r="B65" s="23"/>
      <c r="C65" s="36"/>
      <c r="D65" s="36"/>
    </row>
    <row r="66" spans="1:4" ht="20.25" x14ac:dyDescent="0.25">
      <c r="A66" s="119"/>
      <c r="B66" s="23"/>
      <c r="C66" s="36"/>
      <c r="D66" s="36"/>
    </row>
    <row r="67" spans="1:4" ht="20.25" x14ac:dyDescent="0.25">
      <c r="A67" s="119"/>
      <c r="B67" s="23"/>
      <c r="C67" s="36"/>
      <c r="D67" s="36"/>
    </row>
    <row r="68" spans="1:4" ht="20.25" x14ac:dyDescent="0.25">
      <c r="A68" s="119"/>
      <c r="B68" s="23"/>
      <c r="C68" s="36"/>
      <c r="D68" s="36"/>
    </row>
    <row r="69" spans="1:4" ht="20.25" x14ac:dyDescent="0.25">
      <c r="A69" s="119"/>
      <c r="B69" s="23"/>
      <c r="C69" s="36"/>
      <c r="D69" s="36"/>
    </row>
    <row r="70" spans="1:4" ht="20.25" x14ac:dyDescent="0.25">
      <c r="A70" s="119"/>
      <c r="B70" s="23"/>
      <c r="C70" s="36"/>
      <c r="D70" s="36"/>
    </row>
    <row r="71" spans="1:4" ht="20.25" x14ac:dyDescent="0.25">
      <c r="A71" s="119"/>
      <c r="B71" s="23"/>
      <c r="C71" s="36"/>
      <c r="D71" s="36"/>
    </row>
    <row r="72" spans="1:4" ht="20.25" x14ac:dyDescent="0.25">
      <c r="A72" s="119"/>
      <c r="B72" s="23"/>
      <c r="C72" s="36"/>
      <c r="D72" s="36"/>
    </row>
    <row r="73" spans="1:4" ht="20.25" x14ac:dyDescent="0.25">
      <c r="A73" s="119"/>
      <c r="B73" s="23"/>
      <c r="C73" s="36"/>
      <c r="D73" s="36"/>
    </row>
    <row r="74" spans="1:4" ht="20.25" x14ac:dyDescent="0.25">
      <c r="A74" s="119"/>
      <c r="B74" s="23"/>
      <c r="C74" s="36"/>
      <c r="D74" s="36"/>
    </row>
    <row r="75" spans="1:4" ht="20.25" x14ac:dyDescent="0.25">
      <c r="A75" s="119"/>
      <c r="B75" s="23"/>
      <c r="C75" s="36"/>
      <c r="D75" s="36"/>
    </row>
    <row r="76" spans="1:4" ht="20.25" x14ac:dyDescent="0.25">
      <c r="A76" s="119"/>
      <c r="B76" s="23"/>
      <c r="C76" s="36"/>
      <c r="D76" s="36"/>
    </row>
    <row r="77" spans="1:4" ht="20.25" x14ac:dyDescent="0.25">
      <c r="A77" s="119"/>
      <c r="B77" s="23"/>
      <c r="C77" s="36"/>
      <c r="D77" s="36"/>
    </row>
    <row r="78" spans="1:4" ht="20.25" x14ac:dyDescent="0.25">
      <c r="A78" s="119"/>
      <c r="B78" s="23"/>
      <c r="C78" s="36"/>
      <c r="D78" s="36"/>
    </row>
    <row r="79" spans="1:4" ht="20.25" x14ac:dyDescent="0.25">
      <c r="A79" s="119"/>
      <c r="B79" s="23"/>
      <c r="C79" s="36"/>
      <c r="D79" s="36"/>
    </row>
    <row r="80" spans="1:4" ht="20.25" x14ac:dyDescent="0.25">
      <c r="A80" s="119"/>
      <c r="B80" s="23"/>
      <c r="C80" s="36"/>
      <c r="D80" s="36"/>
    </row>
    <row r="81" spans="1:4" ht="20.25" x14ac:dyDescent="0.25">
      <c r="A81" s="119"/>
      <c r="B81" s="23"/>
      <c r="C81" s="36"/>
      <c r="D81" s="36"/>
    </row>
    <row r="82" spans="1:4" ht="20.25" x14ac:dyDescent="0.25">
      <c r="A82" s="119"/>
      <c r="B82" s="23"/>
      <c r="C82" s="36"/>
      <c r="D82" s="36"/>
    </row>
    <row r="83" spans="1:4" ht="20.25" x14ac:dyDescent="0.25">
      <c r="A83" s="119"/>
      <c r="B83" s="23"/>
      <c r="C83" s="36"/>
      <c r="D83" s="36"/>
    </row>
    <row r="84" spans="1:4" ht="20.25" x14ac:dyDescent="0.25">
      <c r="A84" s="119"/>
      <c r="B84" s="23"/>
      <c r="C84" s="36"/>
      <c r="D84" s="36"/>
    </row>
    <row r="85" spans="1:4" ht="20.25" x14ac:dyDescent="0.25">
      <c r="A85" s="119"/>
      <c r="B85" s="23"/>
      <c r="C85" s="36"/>
      <c r="D85" s="36"/>
    </row>
    <row r="86" spans="1:4" ht="20.25" x14ac:dyDescent="0.25">
      <c r="A86" s="119"/>
      <c r="B86" s="23"/>
      <c r="C86" s="36"/>
      <c r="D86" s="36"/>
    </row>
    <row r="87" spans="1:4" ht="20.25" x14ac:dyDescent="0.25">
      <c r="A87" s="119"/>
      <c r="B87" s="23"/>
      <c r="C87" s="36"/>
      <c r="D87" s="36"/>
    </row>
    <row r="88" spans="1:4" ht="20.25" x14ac:dyDescent="0.25">
      <c r="A88" s="119"/>
      <c r="B88" s="23"/>
      <c r="C88" s="36"/>
      <c r="D88" s="36"/>
    </row>
    <row r="89" spans="1:4" ht="20.25" x14ac:dyDescent="0.25">
      <c r="A89" s="119"/>
      <c r="B89" s="23"/>
      <c r="C89" s="36"/>
      <c r="D89" s="36"/>
    </row>
    <row r="90" spans="1:4" ht="20.25" x14ac:dyDescent="0.25">
      <c r="A90" s="119"/>
      <c r="B90" s="23"/>
      <c r="C90" s="36"/>
      <c r="D90" s="36"/>
    </row>
    <row r="91" spans="1:4" ht="20.25" x14ac:dyDescent="0.25">
      <c r="A91" s="119"/>
      <c r="B91" s="23"/>
      <c r="C91" s="36"/>
      <c r="D91" s="36"/>
    </row>
    <row r="92" spans="1:4" ht="20.25" x14ac:dyDescent="0.25">
      <c r="A92" s="119"/>
      <c r="B92" s="23"/>
      <c r="C92" s="36"/>
      <c r="D92" s="36"/>
    </row>
    <row r="93" spans="1:4" ht="20.25" x14ac:dyDescent="0.25">
      <c r="A93" s="119"/>
      <c r="B93" s="23"/>
      <c r="C93" s="36"/>
      <c r="D93" s="36"/>
    </row>
    <row r="94" spans="1:4" ht="20.25" x14ac:dyDescent="0.25">
      <c r="A94" s="119"/>
      <c r="B94" s="23"/>
      <c r="C94" s="36"/>
      <c r="D94" s="36"/>
    </row>
    <row r="95" spans="1:4" ht="20.25" x14ac:dyDescent="0.25">
      <c r="A95" s="119"/>
      <c r="B95" s="23"/>
      <c r="C95" s="36"/>
      <c r="D95" s="36"/>
    </row>
    <row r="96" spans="1:4" ht="20.25" x14ac:dyDescent="0.25">
      <c r="A96" s="119"/>
      <c r="B96" s="23"/>
      <c r="C96" s="36"/>
      <c r="D96" s="36"/>
    </row>
    <row r="97" spans="1:4" ht="20.25" x14ac:dyDescent="0.25">
      <c r="A97" s="119"/>
      <c r="B97" s="23"/>
      <c r="C97" s="36"/>
      <c r="D97" s="36"/>
    </row>
    <row r="98" spans="1:4" ht="20.25" x14ac:dyDescent="0.25">
      <c r="A98" s="119"/>
      <c r="B98" s="23"/>
      <c r="C98" s="36"/>
      <c r="D98" s="36"/>
    </row>
    <row r="99" spans="1:4" ht="20.25" x14ac:dyDescent="0.25">
      <c r="A99" s="119"/>
      <c r="B99" s="23"/>
      <c r="C99" s="36"/>
      <c r="D99" s="36"/>
    </row>
    <row r="100" spans="1:4" ht="20.25" x14ac:dyDescent="0.25">
      <c r="A100" s="119"/>
      <c r="B100" s="23"/>
      <c r="C100" s="36"/>
      <c r="D100" s="36"/>
    </row>
    <row r="101" spans="1:4" ht="20.25" x14ac:dyDescent="0.25">
      <c r="A101" s="119"/>
      <c r="B101" s="23"/>
      <c r="C101" s="36"/>
      <c r="D101" s="36"/>
    </row>
    <row r="102" spans="1:4" ht="20.25" x14ac:dyDescent="0.25">
      <c r="A102" s="119"/>
      <c r="B102" s="23"/>
      <c r="C102" s="36"/>
      <c r="D102" s="36"/>
    </row>
    <row r="103" spans="1:4" ht="20.25" x14ac:dyDescent="0.25">
      <c r="A103" s="119"/>
      <c r="B103" s="23"/>
      <c r="C103" s="36"/>
      <c r="D103" s="36"/>
    </row>
    <row r="104" spans="1:4" ht="20.25" x14ac:dyDescent="0.25">
      <c r="A104" s="119"/>
      <c r="B104" s="23"/>
      <c r="C104" s="36"/>
      <c r="D104" s="36"/>
    </row>
    <row r="105" spans="1:4" ht="20.25" x14ac:dyDescent="0.25">
      <c r="A105" s="119"/>
      <c r="B105" s="23"/>
      <c r="C105" s="36"/>
      <c r="D105" s="36"/>
    </row>
    <row r="106" spans="1:4" ht="20.25" x14ac:dyDescent="0.25">
      <c r="A106" s="119"/>
      <c r="B106" s="23"/>
      <c r="C106" s="36"/>
      <c r="D106" s="36"/>
    </row>
    <row r="107" spans="1:4" ht="20.25" x14ac:dyDescent="0.25">
      <c r="A107" s="119"/>
      <c r="B107" s="23"/>
      <c r="C107" s="36"/>
      <c r="D107" s="36"/>
    </row>
    <row r="108" spans="1:4" ht="20.25" x14ac:dyDescent="0.25">
      <c r="A108" s="119"/>
      <c r="B108" s="23"/>
      <c r="C108" s="36"/>
      <c r="D108" s="36"/>
    </row>
    <row r="109" spans="1:4" ht="20.25" x14ac:dyDescent="0.25">
      <c r="A109" s="119"/>
      <c r="B109" s="23"/>
      <c r="C109" s="36"/>
      <c r="D109" s="36"/>
    </row>
    <row r="110" spans="1:4" ht="20.25" x14ac:dyDescent="0.25">
      <c r="A110" s="119"/>
      <c r="B110" s="23"/>
      <c r="C110" s="36"/>
      <c r="D110" s="36"/>
    </row>
    <row r="111" spans="1:4" ht="20.25" x14ac:dyDescent="0.25">
      <c r="A111" s="119"/>
      <c r="B111" s="23"/>
      <c r="C111" s="36"/>
      <c r="D111" s="36"/>
    </row>
    <row r="112" spans="1:4" ht="20.25" x14ac:dyDescent="0.25">
      <c r="A112" s="119"/>
      <c r="B112" s="23"/>
      <c r="C112" s="36"/>
      <c r="D112" s="36"/>
    </row>
    <row r="113" spans="1:4" ht="20.25" x14ac:dyDescent="0.25">
      <c r="A113" s="119"/>
      <c r="B113" s="23"/>
      <c r="C113" s="36"/>
      <c r="D113" s="36"/>
    </row>
    <row r="114" spans="1:4" ht="20.25" x14ac:dyDescent="0.25">
      <c r="A114" s="119"/>
      <c r="B114" s="23"/>
      <c r="C114" s="36"/>
      <c r="D114" s="36"/>
    </row>
    <row r="115" spans="1:4" ht="20.25" x14ac:dyDescent="0.25">
      <c r="A115" s="119"/>
      <c r="B115" s="23"/>
      <c r="C115" s="36"/>
      <c r="D115" s="36"/>
    </row>
    <row r="116" spans="1:4" ht="20.25" x14ac:dyDescent="0.25">
      <c r="A116" s="119"/>
      <c r="B116" s="23"/>
      <c r="C116" s="36"/>
      <c r="D116" s="36"/>
    </row>
    <row r="117" spans="1:4" ht="20.25" x14ac:dyDescent="0.25">
      <c r="A117" s="119"/>
      <c r="B117" s="23"/>
      <c r="C117" s="36"/>
      <c r="D117" s="36"/>
    </row>
    <row r="118" spans="1:4" ht="20.25" x14ac:dyDescent="0.25">
      <c r="A118" s="119"/>
      <c r="B118" s="23"/>
      <c r="C118" s="36"/>
      <c r="D118" s="36"/>
    </row>
    <row r="119" spans="1:4" ht="20.25" x14ac:dyDescent="0.25">
      <c r="A119" s="119"/>
      <c r="B119" s="23"/>
      <c r="C119" s="36"/>
      <c r="D119" s="36"/>
    </row>
    <row r="120" spans="1:4" ht="20.25" x14ac:dyDescent="0.25">
      <c r="A120" s="119"/>
      <c r="B120" s="23"/>
      <c r="C120" s="36"/>
      <c r="D120" s="36"/>
    </row>
    <row r="121" spans="1:4" ht="20.25" x14ac:dyDescent="0.25">
      <c r="A121" s="119"/>
      <c r="B121" s="23"/>
      <c r="C121" s="36"/>
      <c r="D121" s="36"/>
    </row>
    <row r="122" spans="1:4" ht="20.25" x14ac:dyDescent="0.25">
      <c r="A122" s="119"/>
      <c r="B122" s="23"/>
      <c r="C122" s="36"/>
      <c r="D122" s="36"/>
    </row>
    <row r="123" spans="1:4" ht="20.25" x14ac:dyDescent="0.25">
      <c r="A123" s="119"/>
      <c r="B123" s="23"/>
      <c r="C123" s="36"/>
      <c r="D123" s="36"/>
    </row>
    <row r="124" spans="1:4" ht="20.25" x14ac:dyDescent="0.25">
      <c r="A124" s="119"/>
      <c r="B124" s="23"/>
      <c r="C124" s="36"/>
      <c r="D124" s="36"/>
    </row>
    <row r="125" spans="1:4" ht="20.25" x14ac:dyDescent="0.25">
      <c r="A125" s="119"/>
      <c r="B125" s="23"/>
      <c r="C125" s="36"/>
      <c r="D125" s="36"/>
    </row>
    <row r="126" spans="1:4" ht="20.25" x14ac:dyDescent="0.25">
      <c r="A126" s="119"/>
      <c r="B126" s="23"/>
      <c r="C126" s="36"/>
      <c r="D126" s="36"/>
    </row>
    <row r="127" spans="1:4" ht="20.25" x14ac:dyDescent="0.25">
      <c r="A127" s="119"/>
      <c r="B127" s="23"/>
      <c r="C127" s="36"/>
      <c r="D127" s="36"/>
    </row>
    <row r="128" spans="1:4" ht="20.25" x14ac:dyDescent="0.25">
      <c r="A128" s="119"/>
      <c r="B128" s="23"/>
      <c r="C128" s="36"/>
      <c r="D128" s="36"/>
    </row>
    <row r="129" spans="1:4" ht="20.25" x14ac:dyDescent="0.25">
      <c r="A129" s="119"/>
      <c r="B129" s="23"/>
      <c r="C129" s="36"/>
      <c r="D129" s="36"/>
    </row>
    <row r="130" spans="1:4" ht="20.25" x14ac:dyDescent="0.25">
      <c r="A130" s="119"/>
      <c r="B130" s="23"/>
      <c r="C130" s="36"/>
      <c r="D130" s="36"/>
    </row>
    <row r="131" spans="1:4" ht="20.25" x14ac:dyDescent="0.25">
      <c r="A131" s="119"/>
      <c r="B131" s="23"/>
      <c r="C131" s="36"/>
      <c r="D131" s="36"/>
    </row>
    <row r="132" spans="1:4" ht="20.25" x14ac:dyDescent="0.25">
      <c r="A132" s="119"/>
      <c r="B132" s="23"/>
      <c r="C132" s="36"/>
      <c r="D132" s="36"/>
    </row>
    <row r="133" spans="1:4" ht="20.25" x14ac:dyDescent="0.25">
      <c r="A133" s="119"/>
      <c r="B133" s="23"/>
      <c r="C133" s="36"/>
      <c r="D133" s="36"/>
    </row>
    <row r="134" spans="1:4" ht="20.25" x14ac:dyDescent="0.25">
      <c r="A134" s="119"/>
      <c r="B134" s="23"/>
      <c r="C134" s="36"/>
      <c r="D134" s="36"/>
    </row>
    <row r="135" spans="1:4" ht="20.25" x14ac:dyDescent="0.25">
      <c r="A135" s="119"/>
      <c r="B135" s="23"/>
      <c r="C135" s="36"/>
      <c r="D135" s="36"/>
    </row>
    <row r="136" spans="1:4" ht="20.25" x14ac:dyDescent="0.25">
      <c r="A136" s="119"/>
      <c r="B136" s="23"/>
      <c r="C136" s="36"/>
      <c r="D136" s="36"/>
    </row>
    <row r="137" spans="1:4" ht="20.25" x14ac:dyDescent="0.25">
      <c r="A137" s="119"/>
      <c r="B137" s="23"/>
      <c r="C137" s="36"/>
      <c r="D137" s="36"/>
    </row>
    <row r="138" spans="1:4" ht="20.25" x14ac:dyDescent="0.25">
      <c r="A138" s="119"/>
      <c r="B138" s="23"/>
      <c r="C138" s="36"/>
      <c r="D138" s="36"/>
    </row>
    <row r="139" spans="1:4" ht="20.25" x14ac:dyDescent="0.25">
      <c r="A139" s="119"/>
      <c r="B139" s="23"/>
      <c r="C139" s="36"/>
      <c r="D139" s="36"/>
    </row>
    <row r="140" spans="1:4" ht="20.25" x14ac:dyDescent="0.25">
      <c r="A140" s="119"/>
      <c r="B140" s="23"/>
      <c r="C140" s="36"/>
      <c r="D140" s="36"/>
    </row>
    <row r="141" spans="1:4" ht="20.25" x14ac:dyDescent="0.25">
      <c r="A141" s="119"/>
      <c r="B141" s="23"/>
      <c r="C141" s="36"/>
      <c r="D141" s="36"/>
    </row>
    <row r="142" spans="1:4" ht="20.25" x14ac:dyDescent="0.25">
      <c r="A142" s="119"/>
      <c r="B142" s="23"/>
      <c r="C142" s="36"/>
      <c r="D142" s="36"/>
    </row>
    <row r="143" spans="1:4" ht="20.25" x14ac:dyDescent="0.25">
      <c r="A143" s="119"/>
      <c r="B143" s="23"/>
      <c r="C143" s="36"/>
      <c r="D143" s="36"/>
    </row>
    <row r="144" spans="1:4" ht="20.25" x14ac:dyDescent="0.25">
      <c r="A144" s="119"/>
      <c r="B144" s="23"/>
      <c r="C144" s="36"/>
      <c r="D144" s="36"/>
    </row>
    <row r="145" spans="1:4" ht="20.25" x14ac:dyDescent="0.25">
      <c r="A145" s="119"/>
      <c r="B145" s="23"/>
      <c r="C145" s="36"/>
      <c r="D145" s="36"/>
    </row>
    <row r="146" spans="1:4" ht="20.25" x14ac:dyDescent="0.25">
      <c r="A146" s="119"/>
      <c r="B146" s="23"/>
      <c r="C146" s="36"/>
      <c r="D146" s="36"/>
    </row>
    <row r="147" spans="1:4" ht="20.25" x14ac:dyDescent="0.25">
      <c r="A147" s="119"/>
      <c r="B147" s="23"/>
      <c r="C147" s="36"/>
      <c r="D147" s="36"/>
    </row>
    <row r="148" spans="1:4" ht="20.25" x14ac:dyDescent="0.25">
      <c r="A148" s="119"/>
      <c r="B148" s="23"/>
      <c r="C148" s="36"/>
      <c r="D148" s="36"/>
    </row>
    <row r="149" spans="1:4" ht="20.25" x14ac:dyDescent="0.25">
      <c r="A149" s="119"/>
      <c r="B149" s="23"/>
      <c r="C149" s="36"/>
      <c r="D149" s="36"/>
    </row>
    <row r="150" spans="1:4" ht="20.25" x14ac:dyDescent="0.25">
      <c r="A150" s="119"/>
      <c r="B150" s="23"/>
      <c r="C150" s="36"/>
      <c r="D150" s="36"/>
    </row>
    <row r="151" spans="1:4" ht="20.25" x14ac:dyDescent="0.25">
      <c r="A151" s="119"/>
      <c r="B151" s="23"/>
      <c r="C151" s="36"/>
      <c r="D151" s="36"/>
    </row>
    <row r="152" spans="1:4" ht="20.25" x14ac:dyDescent="0.25">
      <c r="A152" s="119"/>
      <c r="B152" s="23"/>
      <c r="C152" s="36"/>
      <c r="D152" s="36"/>
    </row>
    <row r="153" spans="1:4" ht="20.25" x14ac:dyDescent="0.25">
      <c r="A153" s="119"/>
      <c r="B153" s="23"/>
      <c r="C153" s="36"/>
      <c r="D153" s="36"/>
    </row>
    <row r="154" spans="1:4" ht="20.25" x14ac:dyDescent="0.25">
      <c r="A154" s="119"/>
      <c r="B154" s="23"/>
      <c r="C154" s="36"/>
      <c r="D154" s="36"/>
    </row>
    <row r="155" spans="1:4" ht="20.25" x14ac:dyDescent="0.25">
      <c r="A155" s="119"/>
      <c r="B155" s="23"/>
      <c r="C155" s="36"/>
      <c r="D155" s="36"/>
    </row>
    <row r="156" spans="1:4" ht="20.25" x14ac:dyDescent="0.25">
      <c r="A156" s="119"/>
      <c r="B156" s="23"/>
      <c r="C156" s="36"/>
      <c r="D156" s="36"/>
    </row>
    <row r="157" spans="1:4" ht="20.25" x14ac:dyDescent="0.25">
      <c r="A157" s="119"/>
      <c r="B157" s="23"/>
      <c r="C157" s="36"/>
      <c r="D157" s="36"/>
    </row>
    <row r="158" spans="1:4" ht="20.25" x14ac:dyDescent="0.25">
      <c r="A158" s="119"/>
      <c r="B158" s="23"/>
      <c r="C158" s="36"/>
      <c r="D158" s="36"/>
    </row>
    <row r="159" spans="1:4" ht="20.25" x14ac:dyDescent="0.25">
      <c r="A159" s="119"/>
      <c r="B159" s="23"/>
      <c r="C159" s="36"/>
      <c r="D159" s="36"/>
    </row>
    <row r="160" spans="1:4" ht="20.25" x14ac:dyDescent="0.25">
      <c r="A160" s="119"/>
      <c r="B160" s="23"/>
      <c r="C160" s="36"/>
      <c r="D160" s="36"/>
    </row>
    <row r="161" spans="1:4" ht="20.25" x14ac:dyDescent="0.25">
      <c r="A161" s="119"/>
      <c r="B161" s="23"/>
      <c r="C161" s="36"/>
      <c r="D161" s="36"/>
    </row>
    <row r="162" spans="1:4" ht="20.25" x14ac:dyDescent="0.25">
      <c r="A162" s="119"/>
      <c r="B162" s="23"/>
      <c r="C162" s="36"/>
      <c r="D162" s="36"/>
    </row>
    <row r="163" spans="1:4" ht="20.25" x14ac:dyDescent="0.25">
      <c r="A163" s="119"/>
      <c r="B163" s="23"/>
      <c r="C163" s="36"/>
      <c r="D163" s="36"/>
    </row>
    <row r="164" spans="1:4" ht="20.25" x14ac:dyDescent="0.25">
      <c r="A164" s="119"/>
      <c r="B164" s="23"/>
      <c r="C164" s="36"/>
      <c r="D164" s="36"/>
    </row>
    <row r="165" spans="1:4" ht="20.25" x14ac:dyDescent="0.25">
      <c r="A165" s="119"/>
      <c r="B165" s="23"/>
      <c r="C165" s="36"/>
      <c r="D165" s="36"/>
    </row>
    <row r="166" spans="1:4" ht="20.25" x14ac:dyDescent="0.25">
      <c r="A166" s="119"/>
      <c r="B166" s="23"/>
      <c r="C166" s="36"/>
      <c r="D166" s="36"/>
    </row>
    <row r="167" spans="1:4" ht="20.25" x14ac:dyDescent="0.25">
      <c r="A167" s="119"/>
      <c r="B167" s="23"/>
      <c r="C167" s="36"/>
      <c r="D167" s="36"/>
    </row>
    <row r="168" spans="1:4" ht="20.25" x14ac:dyDescent="0.25">
      <c r="A168" s="119"/>
      <c r="B168" s="23"/>
      <c r="C168" s="36"/>
      <c r="D168" s="36"/>
    </row>
    <row r="169" spans="1:4" ht="20.25" x14ac:dyDescent="0.25">
      <c r="A169" s="119"/>
      <c r="B169" s="23"/>
      <c r="C169" s="36"/>
      <c r="D169" s="36"/>
    </row>
    <row r="170" spans="1:4" ht="20.25" x14ac:dyDescent="0.25">
      <c r="A170" s="119"/>
      <c r="B170" s="23"/>
      <c r="C170" s="36"/>
      <c r="D170" s="36"/>
    </row>
    <row r="171" spans="1:4" ht="20.25" x14ac:dyDescent="0.25">
      <c r="A171" s="119"/>
      <c r="B171" s="23"/>
      <c r="C171" s="36"/>
      <c r="D171" s="36"/>
    </row>
    <row r="172" spans="1:4" ht="20.25" x14ac:dyDescent="0.25">
      <c r="A172" s="119"/>
      <c r="B172" s="23"/>
      <c r="C172" s="36"/>
      <c r="D172" s="36"/>
    </row>
    <row r="173" spans="1:4" ht="20.25" x14ac:dyDescent="0.25">
      <c r="A173" s="119"/>
      <c r="B173" s="23"/>
      <c r="C173" s="36"/>
      <c r="D173" s="36"/>
    </row>
    <row r="174" spans="1:4" ht="20.25" x14ac:dyDescent="0.25">
      <c r="A174" s="119"/>
      <c r="B174" s="23"/>
      <c r="C174" s="36"/>
      <c r="D174" s="36"/>
    </row>
    <row r="175" spans="1:4" ht="20.25" x14ac:dyDescent="0.25">
      <c r="A175" s="119"/>
      <c r="B175" s="23"/>
      <c r="C175" s="36"/>
      <c r="D175" s="36"/>
    </row>
    <row r="176" spans="1:4" ht="20.25" x14ac:dyDescent="0.25">
      <c r="A176" s="119"/>
      <c r="B176" s="23"/>
      <c r="C176" s="36"/>
      <c r="D176" s="36"/>
    </row>
    <row r="177" spans="1:4" ht="20.25" x14ac:dyDescent="0.25">
      <c r="A177" s="119"/>
      <c r="B177" s="23"/>
      <c r="C177" s="36"/>
      <c r="D177" s="36"/>
    </row>
    <row r="178" spans="1:4" ht="20.25" x14ac:dyDescent="0.25">
      <c r="A178" s="119"/>
      <c r="B178" s="23"/>
      <c r="C178" s="36"/>
      <c r="D178" s="36"/>
    </row>
    <row r="179" spans="1:4" ht="20.25" x14ac:dyDescent="0.25">
      <c r="A179" s="119"/>
      <c r="B179" s="23"/>
      <c r="C179" s="36"/>
      <c r="D179" s="36"/>
    </row>
    <row r="180" spans="1:4" ht="20.25" x14ac:dyDescent="0.25">
      <c r="A180" s="119"/>
      <c r="B180" s="23"/>
      <c r="C180" s="36"/>
      <c r="D180" s="36"/>
    </row>
    <row r="181" spans="1:4" ht="20.25" x14ac:dyDescent="0.25">
      <c r="A181" s="119"/>
      <c r="B181" s="23"/>
      <c r="C181" s="36"/>
      <c r="D181" s="36"/>
    </row>
    <row r="182" spans="1:4" ht="20.25" x14ac:dyDescent="0.25">
      <c r="A182" s="119"/>
      <c r="B182" s="23"/>
      <c r="C182" s="36"/>
      <c r="D182" s="36"/>
    </row>
    <row r="183" spans="1:4" ht="20.25" x14ac:dyDescent="0.25">
      <c r="A183" s="119"/>
      <c r="B183" s="23"/>
      <c r="C183" s="36"/>
      <c r="D183" s="36"/>
    </row>
    <row r="184" spans="1:4" ht="20.25" x14ac:dyDescent="0.25">
      <c r="A184" s="119"/>
      <c r="B184" s="23"/>
      <c r="C184" s="36"/>
      <c r="D184" s="36"/>
    </row>
    <row r="185" spans="1:4" ht="20.25" x14ac:dyDescent="0.25">
      <c r="A185" s="119"/>
      <c r="B185" s="23"/>
      <c r="C185" s="36"/>
      <c r="D185" s="36"/>
    </row>
    <row r="186" spans="1:4" ht="20.25" x14ac:dyDescent="0.25">
      <c r="A186" s="119"/>
      <c r="B186" s="23"/>
      <c r="C186" s="36"/>
      <c r="D186" s="36"/>
    </row>
    <row r="187" spans="1:4" ht="20.25" x14ac:dyDescent="0.25">
      <c r="A187" s="119"/>
      <c r="B187" s="23"/>
      <c r="C187" s="36"/>
      <c r="D187" s="36"/>
    </row>
    <row r="188" spans="1:4" ht="20.25" x14ac:dyDescent="0.25">
      <c r="A188" s="119"/>
      <c r="B188" s="23"/>
      <c r="C188" s="36"/>
      <c r="D188" s="36"/>
    </row>
    <row r="189" spans="1:4" ht="20.25" x14ac:dyDescent="0.25">
      <c r="A189" s="119"/>
      <c r="B189" s="23"/>
      <c r="C189" s="36"/>
      <c r="D189" s="36"/>
    </row>
    <row r="190" spans="1:4" ht="20.25" x14ac:dyDescent="0.25">
      <c r="A190" s="119"/>
      <c r="B190" s="23"/>
      <c r="C190" s="36"/>
      <c r="D190" s="36"/>
    </row>
    <row r="191" spans="1:4" ht="20.25" x14ac:dyDescent="0.25">
      <c r="A191" s="119"/>
      <c r="B191" s="23"/>
      <c r="C191" s="36"/>
      <c r="D191" s="36"/>
    </row>
    <row r="192" spans="1:4" ht="20.25" x14ac:dyDescent="0.25">
      <c r="A192" s="119"/>
      <c r="B192" s="23"/>
      <c r="C192" s="36"/>
      <c r="D192" s="36"/>
    </row>
    <row r="193" spans="1:4" ht="20.25" x14ac:dyDescent="0.25">
      <c r="A193" s="119"/>
      <c r="B193" s="23"/>
      <c r="C193" s="36"/>
      <c r="D193" s="36"/>
    </row>
    <row r="194" spans="1:4" ht="20.25" x14ac:dyDescent="0.25">
      <c r="A194" s="119"/>
      <c r="B194" s="23"/>
      <c r="C194" s="36"/>
      <c r="D194" s="36"/>
    </row>
    <row r="195" spans="1:4" ht="20.25" x14ac:dyDescent="0.25">
      <c r="A195" s="119"/>
      <c r="B195" s="23"/>
      <c r="C195" s="36"/>
      <c r="D195" s="36"/>
    </row>
    <row r="196" spans="1:4" ht="20.25" x14ac:dyDescent="0.25">
      <c r="A196" s="119"/>
      <c r="B196" s="23"/>
      <c r="C196" s="36"/>
      <c r="D196" s="36"/>
    </row>
    <row r="197" spans="1:4" ht="20.25" x14ac:dyDescent="0.25">
      <c r="A197" s="119"/>
      <c r="B197" s="23"/>
      <c r="C197" s="36"/>
      <c r="D197" s="36"/>
    </row>
    <row r="198" spans="1:4" ht="20.25" x14ac:dyDescent="0.25">
      <c r="A198" s="119"/>
      <c r="B198" s="23"/>
      <c r="C198" s="36"/>
      <c r="D198" s="36"/>
    </row>
    <row r="199" spans="1:4" ht="20.25" x14ac:dyDescent="0.25">
      <c r="A199" s="119"/>
      <c r="B199" s="23"/>
      <c r="C199" s="36"/>
      <c r="D199" s="36"/>
    </row>
    <row r="200" spans="1:4" ht="20.25" x14ac:dyDescent="0.25">
      <c r="A200" s="119"/>
      <c r="B200" s="23"/>
      <c r="C200" s="36"/>
      <c r="D200" s="36"/>
    </row>
    <row r="201" spans="1:4" ht="20.25" x14ac:dyDescent="0.25">
      <c r="A201" s="119"/>
      <c r="B201" s="23"/>
      <c r="C201" s="36"/>
      <c r="D201" s="36"/>
    </row>
    <row r="202" spans="1:4" ht="20.25" x14ac:dyDescent="0.25">
      <c r="A202" s="119"/>
      <c r="B202" s="23"/>
      <c r="C202" s="36"/>
      <c r="D202" s="36"/>
    </row>
    <row r="203" spans="1:4" ht="20.25" x14ac:dyDescent="0.25">
      <c r="A203" s="119"/>
      <c r="B203" s="23"/>
      <c r="C203" s="36"/>
      <c r="D203" s="36"/>
    </row>
    <row r="204" spans="1:4" ht="20.25" x14ac:dyDescent="0.25">
      <c r="A204" s="119"/>
      <c r="B204" s="23"/>
      <c r="C204" s="36"/>
      <c r="D204" s="36"/>
    </row>
    <row r="205" spans="1:4" ht="20.25" x14ac:dyDescent="0.25">
      <c r="A205" s="119"/>
      <c r="B205" s="23"/>
      <c r="C205" s="36"/>
      <c r="D205" s="36"/>
    </row>
    <row r="206" spans="1:4" ht="20.25" x14ac:dyDescent="0.25">
      <c r="A206" s="119"/>
      <c r="B206" s="23"/>
      <c r="C206" s="36"/>
      <c r="D206" s="36"/>
    </row>
    <row r="207" spans="1:4" ht="20.25" x14ac:dyDescent="0.25">
      <c r="A207" s="119"/>
      <c r="B207" s="23"/>
      <c r="C207" s="36"/>
      <c r="D207" s="36"/>
    </row>
    <row r="208" spans="1:4" x14ac:dyDescent="0.25">
      <c r="A208" s="99"/>
      <c r="B208" s="23"/>
      <c r="C208" s="23"/>
      <c r="D208" s="23"/>
    </row>
    <row r="209" spans="1:8" ht="20.25" x14ac:dyDescent="0.25">
      <c r="A209" s="99"/>
      <c r="B209" s="32" t="s">
        <v>88</v>
      </c>
      <c r="C209" s="32" t="s">
        <v>145</v>
      </c>
      <c r="D209" s="35" t="s">
        <v>88</v>
      </c>
      <c r="E209" s="35" t="s">
        <v>145</v>
      </c>
    </row>
    <row r="210" spans="1:8" ht="21" x14ac:dyDescent="0.35">
      <c r="A210" s="99"/>
      <c r="B210" s="33" t="s">
        <v>90</v>
      </c>
      <c r="C210" s="33"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99"/>
      <c r="B211" s="33" t="s">
        <v>90</v>
      </c>
      <c r="C211" s="33" t="s">
        <v>93</v>
      </c>
      <c r="E211" t="s">
        <v>58</v>
      </c>
      <c r="F211" t="str">
        <f t="shared" ref="F211:F221" si="0">IF(NOT(ISBLANK(D211)),D211,IF(NOT(ISBLANK(E211)),"     "&amp;E211,FALSE))</f>
        <v xml:space="preserve">     Afectación menor a 10 SMLMV .</v>
      </c>
    </row>
    <row r="212" spans="1:8" ht="21" x14ac:dyDescent="0.35">
      <c r="A212" s="99"/>
      <c r="B212" s="33" t="s">
        <v>90</v>
      </c>
      <c r="C212" s="33" t="s">
        <v>94</v>
      </c>
      <c r="E212" t="s">
        <v>93</v>
      </c>
      <c r="F212" t="str">
        <f t="shared" si="0"/>
        <v xml:space="preserve">     Entre 10 y 50 SMLMV </v>
      </c>
    </row>
    <row r="213" spans="1:8" ht="21" x14ac:dyDescent="0.35">
      <c r="A213" s="99"/>
      <c r="B213" s="33" t="s">
        <v>90</v>
      </c>
      <c r="C213" s="33" t="s">
        <v>95</v>
      </c>
      <c r="E213" t="s">
        <v>94</v>
      </c>
      <c r="F213" t="str">
        <f t="shared" si="0"/>
        <v xml:space="preserve">     Entre 50 y 100 SMLMV </v>
      </c>
    </row>
    <row r="214" spans="1:8" ht="21" x14ac:dyDescent="0.35">
      <c r="A214" s="99"/>
      <c r="B214" s="33" t="s">
        <v>90</v>
      </c>
      <c r="C214" s="33" t="s">
        <v>96</v>
      </c>
      <c r="E214" t="s">
        <v>95</v>
      </c>
      <c r="F214" t="str">
        <f t="shared" si="0"/>
        <v xml:space="preserve">     Entre 100 y 500 SMLMV </v>
      </c>
    </row>
    <row r="215" spans="1:8" ht="21" x14ac:dyDescent="0.35">
      <c r="A215" s="99"/>
      <c r="B215" s="33" t="s">
        <v>57</v>
      </c>
      <c r="C215" s="33" t="s">
        <v>97</v>
      </c>
      <c r="E215" t="s">
        <v>96</v>
      </c>
      <c r="F215" t="str">
        <f t="shared" si="0"/>
        <v xml:space="preserve">     Mayor a 500 SMLMV </v>
      </c>
    </row>
    <row r="216" spans="1:8" ht="21" x14ac:dyDescent="0.35">
      <c r="A216" s="99"/>
      <c r="B216" s="33" t="s">
        <v>57</v>
      </c>
      <c r="C216" s="33" t="s">
        <v>98</v>
      </c>
      <c r="D216" t="s">
        <v>57</v>
      </c>
      <c r="F216" t="str">
        <f t="shared" si="0"/>
        <v>Pérdida Reputacional</v>
      </c>
    </row>
    <row r="217" spans="1:8" ht="21" x14ac:dyDescent="0.35">
      <c r="A217" s="99"/>
      <c r="B217" s="33" t="s">
        <v>57</v>
      </c>
      <c r="C217" s="33" t="s">
        <v>100</v>
      </c>
      <c r="E217" t="s">
        <v>97</v>
      </c>
      <c r="F217" t="str">
        <f t="shared" si="0"/>
        <v xml:space="preserve">     El riesgo afecta la imagen de alguna área de la organización</v>
      </c>
    </row>
    <row r="218" spans="1:8" ht="21" x14ac:dyDescent="0.35">
      <c r="A218" s="99"/>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9"/>
      <c r="B219" s="33" t="s">
        <v>57</v>
      </c>
      <c r="C219" s="33" t="s">
        <v>118</v>
      </c>
      <c r="E219" t="s">
        <v>100</v>
      </c>
      <c r="F219" t="str">
        <f t="shared" si="0"/>
        <v xml:space="preserve">     El riesgo afecta la imagen de la entidad con algunos usuarios de relevancia frente al logro de los objetivos</v>
      </c>
    </row>
    <row r="220" spans="1:8" x14ac:dyDescent="0.25">
      <c r="A220" s="99"/>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9"/>
      <c r="B221" s="34" t="e" cm="1" vm="1">
        <f t="array" aca="1" ref="B221:B223" ca="1">_xlfn.UNIQUE(Tabla1[[#All],[Criterios]])</f>
        <v>#NAME?</v>
      </c>
      <c r="C221" s="34"/>
      <c r="E221" t="s">
        <v>118</v>
      </c>
      <c r="F221" t="str">
        <f t="shared" si="0"/>
        <v xml:space="preserve">     El riesgo afecta la imagen de la entidad a nivel nacional, con efecto publicitarios sostenible a nivel país</v>
      </c>
    </row>
    <row r="222" spans="1:8" x14ac:dyDescent="0.25">
      <c r="A222" s="99"/>
      <c r="B222" s="34" t="e" vm="1">
        <f ca="1"/>
        <v>#NAME?</v>
      </c>
      <c r="C222" s="34"/>
    </row>
    <row r="223" spans="1:8" x14ac:dyDescent="0.25">
      <c r="B223" s="34" t="e" vm="1">
        <f ca="1"/>
        <v>#NAME?</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5" workbookViewId="0">
      <selection activeCell="F4" sqref="F4"/>
    </sheetView>
  </sheetViews>
  <sheetFormatPr baseColWidth="10" defaultColWidth="14.28515625" defaultRowHeight="12.75" x14ac:dyDescent="0.2"/>
  <cols>
    <col min="1" max="2" width="14.28515625" style="104"/>
    <col min="3" max="3" width="17" style="104" customWidth="1"/>
    <col min="4" max="4" width="14.28515625" style="104"/>
    <col min="5" max="5" width="46" style="104" customWidth="1"/>
    <col min="6" max="16384" width="14.28515625" style="104"/>
  </cols>
  <sheetData>
    <row r="1" spans="2:6" ht="24" customHeight="1" thickBot="1" x14ac:dyDescent="0.25">
      <c r="B1" s="414" t="s">
        <v>78</v>
      </c>
      <c r="C1" s="415"/>
      <c r="D1" s="415"/>
      <c r="E1" s="415"/>
      <c r="F1" s="416"/>
    </row>
    <row r="2" spans="2:6" ht="16.5" thickBot="1" x14ac:dyDescent="0.3">
      <c r="B2" s="105"/>
      <c r="C2" s="105"/>
      <c r="D2" s="105"/>
      <c r="E2" s="105"/>
      <c r="F2" s="105"/>
    </row>
    <row r="3" spans="2:6" ht="16.5" thickBot="1" x14ac:dyDescent="0.25">
      <c r="B3" s="418" t="s">
        <v>64</v>
      </c>
      <c r="C3" s="419"/>
      <c r="D3" s="419"/>
      <c r="E3" s="117" t="s">
        <v>65</v>
      </c>
      <c r="F3" s="118" t="s">
        <v>66</v>
      </c>
    </row>
    <row r="4" spans="2:6" ht="31.5" x14ac:dyDescent="0.2">
      <c r="B4" s="420" t="s">
        <v>67</v>
      </c>
      <c r="C4" s="422" t="s">
        <v>13</v>
      </c>
      <c r="D4" s="106" t="s">
        <v>14</v>
      </c>
      <c r="E4" s="107" t="s">
        <v>68</v>
      </c>
      <c r="F4" s="108">
        <v>0.25</v>
      </c>
    </row>
    <row r="5" spans="2:6" ht="47.25" x14ac:dyDescent="0.2">
      <c r="B5" s="421"/>
      <c r="C5" s="423"/>
      <c r="D5" s="109" t="s">
        <v>15</v>
      </c>
      <c r="E5" s="110" t="s">
        <v>69</v>
      </c>
      <c r="F5" s="111">
        <v>0.15</v>
      </c>
    </row>
    <row r="6" spans="2:6" ht="47.25" x14ac:dyDescent="0.2">
      <c r="B6" s="421"/>
      <c r="C6" s="423"/>
      <c r="D6" s="109" t="s">
        <v>16</v>
      </c>
      <c r="E6" s="110" t="s">
        <v>70</v>
      </c>
      <c r="F6" s="111">
        <v>0.1</v>
      </c>
    </row>
    <row r="7" spans="2:6" ht="63" x14ac:dyDescent="0.2">
      <c r="B7" s="421"/>
      <c r="C7" s="423" t="s">
        <v>17</v>
      </c>
      <c r="D7" s="109" t="s">
        <v>10</v>
      </c>
      <c r="E7" s="110" t="s">
        <v>71</v>
      </c>
      <c r="F7" s="111">
        <v>0.25</v>
      </c>
    </row>
    <row r="8" spans="2:6" ht="31.5" x14ac:dyDescent="0.2">
      <c r="B8" s="421"/>
      <c r="C8" s="423"/>
      <c r="D8" s="109" t="s">
        <v>9</v>
      </c>
      <c r="E8" s="110" t="s">
        <v>72</v>
      </c>
      <c r="F8" s="111">
        <v>0.15</v>
      </c>
    </row>
    <row r="9" spans="2:6" ht="47.25" x14ac:dyDescent="0.2">
      <c r="B9" s="421" t="s">
        <v>162</v>
      </c>
      <c r="C9" s="423" t="s">
        <v>18</v>
      </c>
      <c r="D9" s="109" t="s">
        <v>19</v>
      </c>
      <c r="E9" s="110" t="s">
        <v>73</v>
      </c>
      <c r="F9" s="112" t="s">
        <v>74</v>
      </c>
    </row>
    <row r="10" spans="2:6" ht="63" x14ac:dyDescent="0.2">
      <c r="B10" s="421"/>
      <c r="C10" s="423"/>
      <c r="D10" s="109" t="s">
        <v>20</v>
      </c>
      <c r="E10" s="110" t="s">
        <v>75</v>
      </c>
      <c r="F10" s="112" t="s">
        <v>74</v>
      </c>
    </row>
    <row r="11" spans="2:6" ht="47.25" x14ac:dyDescent="0.2">
      <c r="B11" s="421"/>
      <c r="C11" s="423" t="s">
        <v>21</v>
      </c>
      <c r="D11" s="109" t="s">
        <v>22</v>
      </c>
      <c r="E11" s="110" t="s">
        <v>76</v>
      </c>
      <c r="F11" s="112" t="s">
        <v>74</v>
      </c>
    </row>
    <row r="12" spans="2:6" ht="47.25" x14ac:dyDescent="0.2">
      <c r="B12" s="421"/>
      <c r="C12" s="423"/>
      <c r="D12" s="109" t="s">
        <v>23</v>
      </c>
      <c r="E12" s="110" t="s">
        <v>77</v>
      </c>
      <c r="F12" s="112" t="s">
        <v>74</v>
      </c>
    </row>
    <row r="13" spans="2:6" ht="31.5" x14ac:dyDescent="0.2">
      <c r="B13" s="421"/>
      <c r="C13" s="423" t="s">
        <v>24</v>
      </c>
      <c r="D13" s="109" t="s">
        <v>119</v>
      </c>
      <c r="E13" s="110" t="s">
        <v>122</v>
      </c>
      <c r="F13" s="112" t="s">
        <v>74</v>
      </c>
    </row>
    <row r="14" spans="2:6" ht="32.25" thickBot="1" x14ac:dyDescent="0.25">
      <c r="B14" s="424"/>
      <c r="C14" s="425"/>
      <c r="D14" s="113" t="s">
        <v>120</v>
      </c>
      <c r="E14" s="114" t="s">
        <v>121</v>
      </c>
      <c r="F14" s="115" t="s">
        <v>74</v>
      </c>
    </row>
    <row r="15" spans="2:6" ht="49.5" customHeight="1" x14ac:dyDescent="0.2">
      <c r="B15" s="417" t="s">
        <v>159</v>
      </c>
      <c r="C15" s="417"/>
      <c r="D15" s="417"/>
      <c r="E15" s="417"/>
      <c r="F15" s="417"/>
    </row>
    <row r="16" spans="2:6" ht="27" customHeight="1" x14ac:dyDescent="0.25">
      <c r="B16" s="11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R. Corrupción</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syste</cp:lastModifiedBy>
  <cp:lastPrinted>2020-05-13T01:12:22Z</cp:lastPrinted>
  <dcterms:created xsi:type="dcterms:W3CDTF">2020-03-24T23:12:47Z</dcterms:created>
  <dcterms:modified xsi:type="dcterms:W3CDTF">2022-03-22T14:30:56Z</dcterms:modified>
</cp:coreProperties>
</file>