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NOVIEMBRE\"/>
    </mc:Choice>
  </mc:AlternateContent>
  <bookViews>
    <workbookView xWindow="0" yWindow="0" windowWidth="20490" windowHeight="7095" firstSheet="2" activeTab="4"/>
  </bookViews>
  <sheets>
    <sheet name="EJECUCION BMT  CONCEJO" sheetId="11" state="hidden" r:id="rId1"/>
    <sheet name="EJECUCION TOTAL" sheetId="62" r:id="rId2"/>
    <sheet name="EJECUCION TOTAL + SUSPENSION" sheetId="93" r:id="rId3"/>
    <sheet name="RESUMEN FUNCIONAMIENTO" sheetId="91" r:id="rId4"/>
    <sheet name="RESUMEN RESERVAS" sheetId="92" r:id="rId5"/>
  </sheets>
  <externalReferences>
    <externalReference r:id="rId6"/>
  </externalReference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2" hidden="1">'EJECUCION TOTAL + SUSPENSION'!$A$5:$N$50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2">'EJECUCION TOTAL + SUSPENSION'!$A$1:$N$50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L50" i="93" l="1"/>
  <c r="N50" i="93" s="1"/>
  <c r="J50" i="93"/>
  <c r="H50" i="93"/>
  <c r="N49" i="93"/>
  <c r="L49" i="93"/>
  <c r="J49" i="93"/>
  <c r="I49" i="93"/>
  <c r="H49" i="93"/>
  <c r="E49" i="93"/>
  <c r="G49" i="93" s="1"/>
  <c r="K49" i="93" s="1"/>
  <c r="L48" i="93"/>
  <c r="N48" i="93" s="1"/>
  <c r="J48" i="93"/>
  <c r="H48" i="93"/>
  <c r="I48" i="93" s="1"/>
  <c r="E48" i="93"/>
  <c r="L47" i="93"/>
  <c r="J47" i="93"/>
  <c r="K47" i="93" s="1"/>
  <c r="H47" i="93"/>
  <c r="G47" i="93"/>
  <c r="M47" i="93" s="1"/>
  <c r="E47" i="93"/>
  <c r="I47" i="93" s="1"/>
  <c r="N46" i="93"/>
  <c r="L46" i="93"/>
  <c r="J46" i="93"/>
  <c r="H46" i="93"/>
  <c r="I46" i="93" s="1"/>
  <c r="E46" i="93"/>
  <c r="G46" i="93" s="1"/>
  <c r="L45" i="93"/>
  <c r="N45" i="93" s="1"/>
  <c r="J45" i="93"/>
  <c r="I45" i="93"/>
  <c r="H45" i="93"/>
  <c r="G45" i="93"/>
  <c r="K45" i="93" s="1"/>
  <c r="E45" i="93"/>
  <c r="M44" i="93"/>
  <c r="L44" i="93"/>
  <c r="N44" i="93" s="1"/>
  <c r="J44" i="93"/>
  <c r="K44" i="93" s="1"/>
  <c r="H44" i="93"/>
  <c r="I44" i="93" s="1"/>
  <c r="G44" i="93"/>
  <c r="E44" i="93"/>
  <c r="N43" i="93"/>
  <c r="L43" i="93"/>
  <c r="J43" i="93"/>
  <c r="I43" i="93"/>
  <c r="H43" i="93"/>
  <c r="F43" i="93"/>
  <c r="E43" i="93"/>
  <c r="G43" i="93" s="1"/>
  <c r="M42" i="93"/>
  <c r="L42" i="93"/>
  <c r="N42" i="93" s="1"/>
  <c r="K42" i="93"/>
  <c r="J42" i="93"/>
  <c r="H42" i="93"/>
  <c r="I42" i="93" s="1"/>
  <c r="G42" i="93"/>
  <c r="E42" i="93"/>
  <c r="N41" i="93"/>
  <c r="L41" i="93"/>
  <c r="J41" i="93"/>
  <c r="H41" i="93"/>
  <c r="E41" i="93"/>
  <c r="I41" i="93" s="1"/>
  <c r="L40" i="93"/>
  <c r="J40" i="93"/>
  <c r="K40" i="93" s="1"/>
  <c r="H40" i="93"/>
  <c r="G40" i="93"/>
  <c r="M40" i="93" s="1"/>
  <c r="F40" i="93"/>
  <c r="F48" i="93" s="1"/>
  <c r="E40" i="93"/>
  <c r="I40" i="93" s="1"/>
  <c r="L39" i="93"/>
  <c r="N39" i="93" s="1"/>
  <c r="J39" i="93"/>
  <c r="I39" i="93"/>
  <c r="H39" i="93"/>
  <c r="E39" i="93"/>
  <c r="N38" i="93"/>
  <c r="L38" i="93"/>
  <c r="J38" i="93"/>
  <c r="H38" i="93"/>
  <c r="E38" i="93"/>
  <c r="G38" i="93" s="1"/>
  <c r="L37" i="93"/>
  <c r="N37" i="93" s="1"/>
  <c r="J37" i="93"/>
  <c r="K37" i="93" s="1"/>
  <c r="H37" i="93"/>
  <c r="I37" i="93" s="1"/>
  <c r="G37" i="93"/>
  <c r="F37" i="93"/>
  <c r="E37" i="93"/>
  <c r="N36" i="93"/>
  <c r="L36" i="93"/>
  <c r="M36" i="93" s="1"/>
  <c r="J36" i="93"/>
  <c r="I36" i="93"/>
  <c r="H36" i="93"/>
  <c r="F36" i="93"/>
  <c r="E36" i="93"/>
  <c r="G36" i="93" s="1"/>
  <c r="N35" i="93"/>
  <c r="L35" i="93"/>
  <c r="J35" i="93"/>
  <c r="H35" i="93"/>
  <c r="I35" i="93" s="1"/>
  <c r="E35" i="93"/>
  <c r="G35" i="93" s="1"/>
  <c r="K35" i="93" s="1"/>
  <c r="L34" i="93"/>
  <c r="N34" i="93" s="1"/>
  <c r="J34" i="93"/>
  <c r="I34" i="93"/>
  <c r="H34" i="93"/>
  <c r="G34" i="93"/>
  <c r="K34" i="93" s="1"/>
  <c r="F34" i="93"/>
  <c r="E34" i="93"/>
  <c r="N33" i="93"/>
  <c r="L33" i="93"/>
  <c r="J33" i="93"/>
  <c r="I33" i="93"/>
  <c r="H33" i="93"/>
  <c r="F33" i="93"/>
  <c r="E33" i="93"/>
  <c r="G33" i="93" s="1"/>
  <c r="L32" i="93"/>
  <c r="N32" i="93" s="1"/>
  <c r="J32" i="93"/>
  <c r="H32" i="93"/>
  <c r="I32" i="93" s="1"/>
  <c r="F32" i="93"/>
  <c r="E32" i="93"/>
  <c r="G32" i="93" s="1"/>
  <c r="L31" i="93"/>
  <c r="J31" i="93"/>
  <c r="K31" i="93" s="1"/>
  <c r="H31" i="93"/>
  <c r="G31" i="93"/>
  <c r="M31" i="93" s="1"/>
  <c r="E31" i="93"/>
  <c r="I31" i="93" s="1"/>
  <c r="N30" i="93"/>
  <c r="L30" i="93"/>
  <c r="J30" i="93"/>
  <c r="H30" i="93"/>
  <c r="I30" i="93" s="1"/>
  <c r="E30" i="93"/>
  <c r="G30" i="93" s="1"/>
  <c r="K30" i="93" s="1"/>
  <c r="L29" i="93"/>
  <c r="N29" i="93" s="1"/>
  <c r="J29" i="93"/>
  <c r="I29" i="93"/>
  <c r="H29" i="93"/>
  <c r="G29" i="93"/>
  <c r="K29" i="93" s="1"/>
  <c r="F29" i="93"/>
  <c r="F39" i="93" s="1"/>
  <c r="G39" i="93" s="1"/>
  <c r="K39" i="93" s="1"/>
  <c r="E29" i="93"/>
  <c r="N28" i="93"/>
  <c r="L28" i="93"/>
  <c r="J28" i="93"/>
  <c r="I28" i="93"/>
  <c r="H28" i="93"/>
  <c r="F28" i="93"/>
  <c r="E28" i="93"/>
  <c r="G28" i="93" s="1"/>
  <c r="M27" i="93"/>
  <c r="L27" i="93"/>
  <c r="N27" i="93" s="1"/>
  <c r="K27" i="93"/>
  <c r="J27" i="93"/>
  <c r="H27" i="93"/>
  <c r="I27" i="93" s="1"/>
  <c r="G27" i="93"/>
  <c r="E27" i="93"/>
  <c r="N26" i="93"/>
  <c r="L26" i="93"/>
  <c r="J26" i="93"/>
  <c r="I26" i="93"/>
  <c r="H26" i="93"/>
  <c r="E26" i="93"/>
  <c r="N25" i="93"/>
  <c r="L25" i="93"/>
  <c r="J25" i="93"/>
  <c r="H25" i="93"/>
  <c r="I25" i="93" s="1"/>
  <c r="E25" i="93"/>
  <c r="G25" i="93" s="1"/>
  <c r="K25" i="93" s="1"/>
  <c r="L24" i="93"/>
  <c r="N24" i="93" s="1"/>
  <c r="J24" i="93"/>
  <c r="I24" i="93"/>
  <c r="H24" i="93"/>
  <c r="G24" i="93"/>
  <c r="K24" i="93" s="1"/>
  <c r="F24" i="93"/>
  <c r="E24" i="93"/>
  <c r="N23" i="93"/>
  <c r="L23" i="93"/>
  <c r="J23" i="93"/>
  <c r="H23" i="93"/>
  <c r="E23" i="93"/>
  <c r="G23" i="93" s="1"/>
  <c r="L22" i="93"/>
  <c r="N22" i="93" s="1"/>
  <c r="J22" i="93"/>
  <c r="K22" i="93" s="1"/>
  <c r="H22" i="93"/>
  <c r="I22" i="93" s="1"/>
  <c r="G22" i="93"/>
  <c r="F22" i="93"/>
  <c r="E22" i="93"/>
  <c r="N21" i="93"/>
  <c r="L21" i="93"/>
  <c r="M21" i="93" s="1"/>
  <c r="J21" i="93"/>
  <c r="I21" i="93"/>
  <c r="H21" i="93"/>
  <c r="F21" i="93"/>
  <c r="F26" i="93" s="1"/>
  <c r="F49" i="93" s="1"/>
  <c r="E21" i="93"/>
  <c r="G21" i="93" s="1"/>
  <c r="N20" i="93"/>
  <c r="L20" i="93"/>
  <c r="J20" i="93"/>
  <c r="H20" i="93"/>
  <c r="I20" i="93" s="1"/>
  <c r="E20" i="93"/>
  <c r="G20" i="93" s="1"/>
  <c r="K20" i="93" s="1"/>
  <c r="L19" i="93"/>
  <c r="N19" i="93" s="1"/>
  <c r="J19" i="93"/>
  <c r="I19" i="93"/>
  <c r="H19" i="93"/>
  <c r="E19" i="93"/>
  <c r="E50" i="93" s="1"/>
  <c r="N18" i="93"/>
  <c r="L18" i="93"/>
  <c r="J18" i="93"/>
  <c r="I18" i="93"/>
  <c r="H18" i="93"/>
  <c r="F18" i="93"/>
  <c r="E18" i="93"/>
  <c r="G18" i="93" s="1"/>
  <c r="M17" i="93"/>
  <c r="L17" i="93"/>
  <c r="N17" i="93" s="1"/>
  <c r="K17" i="93"/>
  <c r="J17" i="93"/>
  <c r="H17" i="93"/>
  <c r="I17" i="93" s="1"/>
  <c r="G17" i="93"/>
  <c r="E17" i="93"/>
  <c r="N16" i="93"/>
  <c r="L16" i="93"/>
  <c r="J16" i="93"/>
  <c r="H16" i="93"/>
  <c r="E16" i="93"/>
  <c r="I16" i="93" s="1"/>
  <c r="L15" i="93"/>
  <c r="J15" i="93"/>
  <c r="K15" i="93" s="1"/>
  <c r="H15" i="93"/>
  <c r="I15" i="93" s="1"/>
  <c r="G15" i="93"/>
  <c r="M15" i="93" s="1"/>
  <c r="F15" i="93"/>
  <c r="E15" i="93"/>
  <c r="L14" i="93"/>
  <c r="N14" i="93" s="1"/>
  <c r="J14" i="93"/>
  <c r="I14" i="93"/>
  <c r="H14" i="93"/>
  <c r="E14" i="93"/>
  <c r="N13" i="93"/>
  <c r="L13" i="93"/>
  <c r="J13" i="93"/>
  <c r="H13" i="93"/>
  <c r="E13" i="93"/>
  <c r="G13" i="93" s="1"/>
  <c r="K13" i="93" s="1"/>
  <c r="L12" i="93"/>
  <c r="N12" i="93" s="1"/>
  <c r="J12" i="93"/>
  <c r="K12" i="93" s="1"/>
  <c r="H12" i="93"/>
  <c r="I12" i="93" s="1"/>
  <c r="G12" i="93"/>
  <c r="E12" i="93"/>
  <c r="N11" i="93"/>
  <c r="L11" i="93"/>
  <c r="J11" i="93"/>
  <c r="H11" i="93"/>
  <c r="I11" i="93" s="1"/>
  <c r="F11" i="93"/>
  <c r="F14" i="93" s="1"/>
  <c r="E11" i="93"/>
  <c r="G11" i="93" s="1"/>
  <c r="L10" i="93"/>
  <c r="N10" i="93" s="1"/>
  <c r="J10" i="93"/>
  <c r="K10" i="93" s="1"/>
  <c r="H10" i="93"/>
  <c r="I10" i="93" s="1"/>
  <c r="G10" i="93"/>
  <c r="M10" i="93" s="1"/>
  <c r="E10" i="93"/>
  <c r="N9" i="93"/>
  <c r="M9" i="93"/>
  <c r="L9" i="93"/>
  <c r="K9" i="93"/>
  <c r="J9" i="93"/>
  <c r="H9" i="93"/>
  <c r="I9" i="93" s="1"/>
  <c r="E9" i="93"/>
  <c r="N8" i="93"/>
  <c r="M8" i="93"/>
  <c r="L8" i="93"/>
  <c r="K8" i="93"/>
  <c r="J8" i="93"/>
  <c r="H8" i="93"/>
  <c r="I8" i="93" s="1"/>
  <c r="E8" i="93"/>
  <c r="N7" i="93"/>
  <c r="M7" i="93"/>
  <c r="L7" i="93"/>
  <c r="K7" i="93"/>
  <c r="J7" i="93"/>
  <c r="H7" i="93"/>
  <c r="I7" i="93" s="1"/>
  <c r="E7" i="93"/>
  <c r="G7" i="93" s="1"/>
  <c r="L6" i="93"/>
  <c r="N6" i="93" s="1"/>
  <c r="J6" i="93"/>
  <c r="K6" i="93" s="1"/>
  <c r="I6" i="93"/>
  <c r="H6" i="93"/>
  <c r="G6" i="93"/>
  <c r="E6" i="93"/>
  <c r="M13" i="93" l="1"/>
  <c r="I50" i="93"/>
  <c r="M20" i="93"/>
  <c r="G26" i="93"/>
  <c r="K26" i="93" s="1"/>
  <c r="M23" i="93"/>
  <c r="K23" i="93"/>
  <c r="M18" i="93"/>
  <c r="K18" i="93"/>
  <c r="K36" i="93"/>
  <c r="M46" i="93"/>
  <c r="K46" i="93"/>
  <c r="M33" i="93"/>
  <c r="K33" i="93"/>
  <c r="M35" i="93"/>
  <c r="G48" i="93"/>
  <c r="M49" i="93"/>
  <c r="M38" i="93"/>
  <c r="K38" i="93"/>
  <c r="F19" i="93"/>
  <c r="G14" i="93"/>
  <c r="K14" i="93" s="1"/>
  <c r="M11" i="93"/>
  <c r="K11" i="93"/>
  <c r="M28" i="93"/>
  <c r="K28" i="93"/>
  <c r="M32" i="93"/>
  <c r="K32" i="93"/>
  <c r="K21" i="93"/>
  <c r="M25" i="93"/>
  <c r="M30" i="93"/>
  <c r="M43" i="93"/>
  <c r="K43" i="93"/>
  <c r="I13" i="93"/>
  <c r="I23" i="93"/>
  <c r="I38" i="93"/>
  <c r="N15" i="93"/>
  <c r="N31" i="93"/>
  <c r="N40" i="93"/>
  <c r="N47" i="93"/>
  <c r="G16" i="93"/>
  <c r="K16" i="93" s="1"/>
  <c r="M22" i="93"/>
  <c r="M37" i="93"/>
  <c r="G41" i="93"/>
  <c r="M41" i="93" s="1"/>
  <c r="M12" i="93"/>
  <c r="M6" i="93"/>
  <c r="M24" i="93"/>
  <c r="M29" i="93"/>
  <c r="M34" i="93"/>
  <c r="M39" i="93"/>
  <c r="M45" i="93"/>
  <c r="F50" i="93" l="1"/>
  <c r="G50" i="93" s="1"/>
  <c r="G19" i="93"/>
  <c r="M14" i="93"/>
  <c r="M48" i="93"/>
  <c r="K48" i="93"/>
  <c r="M16" i="93"/>
  <c r="K41" i="93"/>
  <c r="M26" i="93"/>
  <c r="K19" i="93" l="1"/>
  <c r="M19" i="93"/>
  <c r="M50" i="93"/>
  <c r="K50" i="93"/>
  <c r="E11" i="92" l="1"/>
  <c r="I8" i="62" l="1"/>
  <c r="D39" i="92" l="1"/>
  <c r="C39" i="92"/>
  <c r="E38" i="92"/>
  <c r="E37" i="92"/>
  <c r="E36" i="92"/>
  <c r="E35" i="92"/>
  <c r="E34" i="92"/>
  <c r="D33" i="92"/>
  <c r="C33" i="92"/>
  <c r="E32" i="92"/>
  <c r="E31" i="92"/>
  <c r="E30" i="92"/>
  <c r="E29" i="92"/>
  <c r="E28" i="92"/>
  <c r="E27" i="92"/>
  <c r="D26" i="92"/>
  <c r="C26" i="92"/>
  <c r="E25" i="92"/>
  <c r="E24" i="92"/>
  <c r="D23" i="92"/>
  <c r="C23" i="92"/>
  <c r="E22" i="92"/>
  <c r="E21" i="92"/>
  <c r="E20" i="92"/>
  <c r="E19" i="92"/>
  <c r="E18" i="92"/>
  <c r="E17" i="92"/>
  <c r="E16" i="92"/>
  <c r="D14" i="92"/>
  <c r="C14" i="92"/>
  <c r="E13" i="92"/>
  <c r="E12" i="92"/>
  <c r="E10" i="92"/>
  <c r="E9" i="92"/>
  <c r="E8" i="92"/>
  <c r="D7" i="92"/>
  <c r="C7" i="92"/>
  <c r="E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43" i="62"/>
  <c r="J40" i="62"/>
  <c r="J36" i="62"/>
  <c r="J33" i="62"/>
  <c r="J29" i="62"/>
  <c r="J28" i="62"/>
  <c r="J21" i="62"/>
  <c r="J15" i="62"/>
  <c r="J10" i="62"/>
  <c r="J7" i="62"/>
  <c r="H43" i="62"/>
  <c r="H40" i="62"/>
  <c r="H36" i="62"/>
  <c r="H33" i="62"/>
  <c r="H29" i="62"/>
  <c r="H28" i="62"/>
  <c r="H21" i="62"/>
  <c r="H15" i="62"/>
  <c r="H10" i="62"/>
  <c r="H7" i="62"/>
  <c r="F43" i="62"/>
  <c r="E43" i="62"/>
  <c r="F40" i="62"/>
  <c r="E40" i="62"/>
  <c r="F36" i="62"/>
  <c r="E36" i="62"/>
  <c r="F33" i="62"/>
  <c r="E33" i="62"/>
  <c r="F29" i="62"/>
  <c r="E29" i="62"/>
  <c r="F28" i="62"/>
  <c r="E28" i="62"/>
  <c r="F21" i="62"/>
  <c r="E21" i="62"/>
  <c r="F15" i="62"/>
  <c r="E15" i="62"/>
  <c r="F10" i="62"/>
  <c r="E10" i="62"/>
  <c r="F7" i="62"/>
  <c r="E7" i="62"/>
  <c r="F18" i="62" l="1"/>
  <c r="H18" i="62"/>
  <c r="H26" i="62"/>
  <c r="E26" i="62"/>
  <c r="F26" i="62"/>
  <c r="J18" i="62"/>
  <c r="J26" i="62"/>
  <c r="E18" i="62"/>
  <c r="C40" i="92"/>
  <c r="D10" i="91"/>
  <c r="E26" i="92"/>
  <c r="H14" i="62"/>
  <c r="E23" i="92"/>
  <c r="C15" i="92"/>
  <c r="E7" i="92"/>
  <c r="E14" i="92"/>
  <c r="D40" i="92"/>
  <c r="E33" i="92"/>
  <c r="D15" i="92"/>
  <c r="I10" i="91"/>
  <c r="F10" i="91"/>
  <c r="H10" i="91"/>
  <c r="H48" i="62"/>
  <c r="E48" i="62"/>
  <c r="F48" i="62"/>
  <c r="J48" i="62"/>
  <c r="J39" i="62"/>
  <c r="H39" i="62"/>
  <c r="E39" i="62"/>
  <c r="F39" i="62"/>
  <c r="J14" i="62"/>
  <c r="E14" i="62"/>
  <c r="F14" i="62"/>
  <c r="E39" i="92"/>
  <c r="J19" i="62" l="1"/>
  <c r="E19" i="62"/>
  <c r="H19" i="62"/>
  <c r="F19" i="62"/>
  <c r="C42" i="92"/>
  <c r="E15" i="92"/>
  <c r="H49" i="62"/>
  <c r="J49" i="62"/>
  <c r="E40" i="92"/>
  <c r="D42" i="92"/>
  <c r="E49" i="62"/>
  <c r="F49" i="62"/>
  <c r="E50" i="62" l="1"/>
  <c r="J50" i="62"/>
  <c r="F50" i="62"/>
  <c r="H50" i="62"/>
  <c r="E42" i="92"/>
  <c r="I22" i="62" l="1"/>
  <c r="K27" i="62" l="1"/>
  <c r="I6" i="62" l="1"/>
  <c r="G8" i="62" l="1"/>
  <c r="G6" i="62"/>
  <c r="L47" i="62" l="1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K9" i="62"/>
  <c r="I9" i="62"/>
  <c r="G9" i="62"/>
  <c r="L8" i="62"/>
  <c r="K8" i="62"/>
  <c r="L7" i="62"/>
  <c r="L6" i="62"/>
  <c r="K6" i="62"/>
  <c r="G43" i="62" l="1"/>
  <c r="L40" i="62"/>
  <c r="L36" i="62"/>
  <c r="L15" i="62"/>
  <c r="K10" i="62"/>
  <c r="G33" i="62"/>
  <c r="G21" i="62"/>
  <c r="I21" i="62"/>
  <c r="K36" i="62"/>
  <c r="K7" i="62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L39" i="62" l="1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L19" i="62" l="1"/>
  <c r="K19" i="62"/>
  <c r="L48" i="62" l="1"/>
  <c r="I48" i="62"/>
  <c r="G48" i="62"/>
  <c r="K48" i="62"/>
  <c r="I49" i="62" l="1"/>
  <c r="G49" i="62"/>
  <c r="K49" i="62"/>
  <c r="L49" i="62"/>
  <c r="I50" i="62" l="1"/>
  <c r="G50" i="62"/>
  <c r="K50" i="62"/>
  <c r="L50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<sst xmlns="http://schemas.openxmlformats.org/spreadsheetml/2006/main" count="273" uniqueCount="85">
  <si>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</si>
  <si>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</si>
  <si>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</si>
  <si>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</si>
  <si>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</si>
  <si>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</si>
  <si>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</si>
  <si>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</si>
  <si>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</si>
  <si>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</si>
  <si>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</si>
  <si>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</si>
  <si>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</si>
  <si>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</si>
  <si>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</si>
  <si>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</si>
  <si>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</si>
  <si>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</si>
  <si>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</si>
  <si>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</si>
  <si>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</si>
  <si>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</si>
  <si>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</si>
  <si>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</si>
  <si>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</si>
  <si>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</si>
  <si>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</si>
  <si>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</si>
  <si>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</si>
  <si>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</si>
  <si>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</si>
  <si>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</si>
  <si>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</si>
  <si>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</si>
  <si>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</si>
  <si>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</si>
  <si>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</si>
  <si>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</si>
  <si>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</si>
  <si>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</si>
  <si>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</si>
  <si>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</si>
  <si>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</si>
  <si>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</si>
  <si>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</si>
  <si>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</si>
  <si>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</si>
  <si>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</si>
  <si>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</si>
  <si>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</si>
  <si>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</si>
  <si>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</si>
  <si>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</si>
  <si>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</si>
  <si>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</si>
  <si>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</si>
  <si>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</si>
  <si>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</si>
  <si>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</si>
  <si>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</si>
  <si>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</si>
  <si>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</si>
  <si>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</si>
  <si>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</si>
  <si>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</si>
  <si>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</si>
  <si>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</si>
  <si>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</si>
  <si>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</si>
  <si>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</si>
  <si>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</si>
  <si>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</si>
  <si>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</si>
  <si>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</si>
  <si>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</si>
  <si>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</si>
  <si>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</si>
  <si>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</si>
  <si>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</si>
  <si>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</si>
  <si>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</si>
  <si>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</si>
  <si>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</si>
  <si>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 xml:space="preserve"> Consolidación del Centro de Orientación a Víctimas</t>
  </si>
  <si>
    <t>EJECUCION PRESUPUESTAL  -30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</si>
</sst>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0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43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43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44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3" applyNumberFormat="0" applyFill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6" applyNumberFormat="0" applyAlignment="0" applyProtection="0"/>
    <xf numFmtId="0" fontId="53" fillId="40" borderId="67" applyNumberFormat="0" applyAlignment="0" applyProtection="0"/>
    <xf numFmtId="0" fontId="54" fillId="40" borderId="66" applyNumberFormat="0" applyAlignment="0" applyProtection="0"/>
    <xf numFmtId="0" fontId="55" fillId="0" borderId="68" applyNumberFormat="0" applyFill="0" applyAlignment="0" applyProtection="0"/>
    <xf numFmtId="0" fontId="56" fillId="41" borderId="69" applyNumberFormat="0" applyAlignment="0" applyProtection="0"/>
    <xf numFmtId="0" fontId="43" fillId="0" borderId="0" applyNumberFormat="0" applyFill="0" applyBorder="0" applyAlignment="0" applyProtection="0"/>
    <xf numFmtId="0" fontId="1" fillId="42" borderId="70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1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165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10" fontId="8" fillId="3" borderId="1" xfId="2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165" fontId="9" fillId="30" borderId="1" xfId="4" applyFont="1" applyFill="1" applyBorder="1" applyAlignment="1">
      <alignment horizontal="center" vertical="center"/>
    </xf>
    <xf numFmtId="10" fontId="9" fillId="30" borderId="1" xfId="2" applyNumberFormat="1" applyFont="1" applyFill="1" applyBorder="1" applyAlignment="1">
      <alignment horizontal="center" vertical="center"/>
    </xf>
    <xf numFmtId="165" fontId="9" fillId="30" borderId="1" xfId="4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165" fontId="9" fillId="30" borderId="1" xfId="4" applyFont="1" applyFill="1" applyBorder="1" applyAlignment="1">
      <alignment vertical="center"/>
    </xf>
    <xf numFmtId="165" fontId="9" fillId="5" borderId="57" xfId="4" applyFont="1" applyFill="1" applyBorder="1" applyAlignment="1">
      <alignment horizontal="center" vertical="center" wrapText="1"/>
    </xf>
    <xf numFmtId="170" fontId="9" fillId="5" borderId="58" xfId="1" applyNumberFormat="1" applyFont="1" applyFill="1" applyBorder="1" applyAlignment="1">
      <alignment horizontal="center" vertical="center" wrapText="1"/>
    </xf>
    <xf numFmtId="165" fontId="9" fillId="5" borderId="58" xfId="4" applyFont="1" applyFill="1" applyBorder="1" applyAlignment="1">
      <alignment horizontal="center" vertical="center" wrapText="1"/>
    </xf>
    <xf numFmtId="170" fontId="9" fillId="5" borderId="59" xfId="1" applyNumberFormat="1" applyFont="1" applyFill="1" applyBorder="1" applyAlignment="1">
      <alignment horizontal="center" vertical="center" wrapText="1"/>
    </xf>
    <xf numFmtId="165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9" fillId="30" borderId="1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horizontal="center" vertical="center"/>
    </xf>
    <xf numFmtId="0" fontId="8" fillId="31" borderId="54" xfId="0" applyFont="1" applyFill="1" applyBorder="1" applyAlignment="1">
      <alignment horizontal="center" vertical="center"/>
    </xf>
    <xf numFmtId="165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 wrapText="1"/>
    </xf>
    <xf numFmtId="165" fontId="9" fillId="4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165" fontId="9" fillId="7" borderId="62" xfId="4" applyFont="1" applyFill="1" applyBorder="1" applyAlignment="1">
      <alignment horizontal="center" vertical="center" wrapText="1"/>
    </xf>
    <xf numFmtId="165" fontId="9" fillId="5" borderId="62" xfId="4" applyFont="1" applyFill="1" applyBorder="1" applyAlignment="1">
      <alignment horizontal="center" vertical="center" wrapText="1"/>
    </xf>
    <xf numFmtId="165" fontId="9" fillId="6" borderId="1" xfId="4" applyFont="1" applyFill="1" applyBorder="1" applyAlignment="1">
      <alignment horizontal="center" vertical="center" wrapText="1"/>
    </xf>
    <xf numFmtId="165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6" borderId="54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0" fontId="6" fillId="3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7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165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1" fontId="9" fillId="33" borderId="1" xfId="1" applyNumberFormat="1" applyFont="1" applyFill="1" applyBorder="1" applyAlignment="1">
      <alignment horizontal="center" vertical="center"/>
    </xf>
    <xf numFmtId="165" fontId="9" fillId="33" borderId="1" xfId="4" applyFont="1" applyFill="1" applyBorder="1" applyAlignment="1">
      <alignment horizontal="center" vertical="center"/>
    </xf>
    <xf numFmtId="165" fontId="9" fillId="34" borderId="1" xfId="4" applyFont="1" applyFill="1" applyBorder="1" applyAlignment="1">
      <alignment horizontal="center" vertical="center"/>
    </xf>
    <xf numFmtId="171" fontId="9" fillId="33" borderId="3" xfId="1" applyNumberFormat="1" applyFont="1" applyFill="1" applyBorder="1" applyAlignment="1">
      <alignment vertical="center"/>
    </xf>
    <xf numFmtId="165" fontId="6" fillId="5" borderId="57" xfId="4" applyFont="1" applyFill="1" applyBorder="1" applyAlignment="1">
      <alignment horizontal="center" vertical="center" wrapText="1"/>
    </xf>
    <xf numFmtId="170" fontId="6" fillId="5" borderId="58" xfId="1" applyNumberFormat="1" applyFont="1" applyFill="1" applyBorder="1" applyAlignment="1">
      <alignment horizontal="center" vertical="center" wrapText="1"/>
    </xf>
    <xf numFmtId="165" fontId="6" fillId="5" borderId="58" xfId="4" applyFont="1" applyFill="1" applyBorder="1" applyAlignment="1">
      <alignment horizontal="center" vertical="center" wrapText="1"/>
    </xf>
    <xf numFmtId="170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10" fontId="7" fillId="0" borderId="3" xfId="2" applyNumberFormat="1" applyFont="1" applyFill="1" applyBorder="1" applyAlignment="1">
      <alignment horizontal="center" vertical="center"/>
    </xf>
    <xf numFmtId="10" fontId="7" fillId="0" borderId="6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horizontal="center" vertical="center" wrapText="1"/>
    </xf>
    <xf numFmtId="165" fontId="8" fillId="0" borderId="54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vertical="center"/>
    </xf>
    <xf numFmtId="165" fontId="8" fillId="0" borderId="54" xfId="4" applyFont="1" applyFill="1" applyBorder="1" applyAlignment="1">
      <alignment vertical="center"/>
    </xf>
    <xf numFmtId="165" fontId="9" fillId="68" borderId="1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/>
    </xf>
    <xf numFmtId="10" fontId="8" fillId="0" borderId="61" xfId="2" applyNumberFormat="1" applyFont="1" applyFill="1" applyBorder="1" applyAlignment="1">
      <alignment horizontal="center" vertical="center"/>
    </xf>
    <xf numFmtId="10" fontId="8" fillId="0" borderId="54" xfId="2" applyNumberFormat="1" applyFont="1" applyFill="1" applyBorder="1" applyAlignment="1">
      <alignment horizontal="center" vertical="center"/>
    </xf>
    <xf numFmtId="10" fontId="8" fillId="0" borderId="60" xfId="2" applyNumberFormat="1" applyFont="1" applyFill="1" applyBorder="1" applyAlignment="1">
      <alignment horizontal="center" vertical="center"/>
    </xf>
    <xf numFmtId="165" fontId="9" fillId="3" borderId="0" xfId="0" applyNumberFormat="1" applyFont="1" applyFill="1"/>
    <xf numFmtId="0" fontId="6" fillId="35" borderId="1" xfId="0" applyFont="1" applyFill="1" applyBorder="1" applyAlignment="1">
      <alignment horizontal="center" vertical="center" wrapText="1"/>
    </xf>
    <xf numFmtId="165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3" fontId="59" fillId="0" borderId="0" xfId="0" applyNumberFormat="1" applyFont="1"/>
    <xf numFmtId="171" fontId="8" fillId="3" borderId="0" xfId="1" applyNumberFormat="1" applyFont="1" applyFill="1"/>
    <xf numFmtId="171" fontId="8" fillId="3" borderId="0" xfId="0" applyNumberFormat="1" applyFont="1" applyFill="1"/>
    <xf numFmtId="10" fontId="8" fillId="3" borderId="0" xfId="2" applyNumberFormat="1" applyFont="1" applyFill="1"/>
    <xf numFmtId="165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3" fontId="8" fillId="3" borderId="0" xfId="0" applyNumberFormat="1" applyFont="1" applyFill="1"/>
    <xf numFmtId="10" fontId="8" fillId="3" borderId="0" xfId="2" applyNumberFormat="1" applyFont="1" applyFill="1" applyAlignment="1">
      <alignment wrapText="1"/>
    </xf>
    <xf numFmtId="9" fontId="9" fillId="30" borderId="1" xfId="2" applyFont="1" applyFill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 wrapText="1"/>
    </xf>
    <xf numFmtId="9" fontId="8" fillId="0" borderId="3" xfId="2" applyFont="1" applyFill="1" applyBorder="1" applyAlignment="1">
      <alignment horizontal="center" vertical="center" wrapText="1"/>
    </xf>
    <xf numFmtId="9" fontId="8" fillId="0" borderId="54" xfId="2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9" fillId="30" borderId="1" xfId="2" applyFont="1" applyFill="1" applyBorder="1" applyAlignment="1">
      <alignment horizontal="center" vertical="center"/>
    </xf>
    <xf numFmtId="9" fontId="9" fillId="4" borderId="1" xfId="2" applyFont="1" applyFill="1" applyBorder="1" applyAlignment="1">
      <alignment horizontal="center" vertical="center"/>
    </xf>
    <xf numFmtId="9" fontId="9" fillId="4" borderId="1" xfId="2" applyFont="1" applyFill="1" applyBorder="1" applyAlignment="1">
      <alignment horizontal="center" vertical="center" wrapText="1"/>
    </xf>
    <xf numFmtId="9" fontId="9" fillId="6" borderId="3" xfId="2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9" fontId="8" fillId="0" borderId="54" xfId="2" applyFont="1" applyFill="1" applyBorder="1" applyAlignment="1">
      <alignment horizontal="center" vertical="center"/>
    </xf>
    <xf numFmtId="9" fontId="8" fillId="3" borderId="1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65" fontId="6" fillId="5" borderId="55" xfId="4" applyFont="1" applyFill="1" applyBorder="1" applyAlignment="1">
      <alignment horizontal="center" vertical="center" wrapText="1"/>
    </xf>
    <xf numFmtId="165" fontId="6" fillId="5" borderId="56" xfId="4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165" fontId="9" fillId="6" borderId="4" xfId="4" applyFont="1" applyFill="1" applyBorder="1" applyAlignment="1">
      <alignment horizontal="center" vertical="center"/>
    </xf>
    <xf numFmtId="165" fontId="9" fillId="6" borderId="53" xfId="4" applyFont="1" applyFill="1" applyBorder="1" applyAlignment="1">
      <alignment horizontal="center" vertical="center"/>
    </xf>
    <xf numFmtId="165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54" xfId="3" applyFont="1" applyFill="1" applyBorder="1" applyAlignment="1">
      <alignment horizontal="center" vertical="center" wrapText="1"/>
    </xf>
    <xf numFmtId="0" fontId="8" fillId="3" borderId="48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165" fontId="9" fillId="5" borderId="55" xfId="4" applyFont="1" applyFill="1" applyBorder="1" applyAlignment="1">
      <alignment horizontal="center" vertical="center" wrapText="1"/>
    </xf>
    <xf numFmtId="165" fontId="9" fillId="5" borderId="56" xfId="4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20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2" xfId="2496" builtinId="36" customBuiltin="1"/>
    <cellStyle name="60% - Énfasis2 2" xfId="121"/>
    <cellStyle name="60% - Énfasis2 3" xfId="122"/>
    <cellStyle name="60% - Énfasis3" xfId="2500" builtinId="40" customBuiltin="1"/>
    <cellStyle name="60% - Énfasis3 2" xfId="123"/>
    <cellStyle name="60% - Énfasis3 3" xfId="124"/>
    <cellStyle name="60% - Énfasis4" xfId="2504" builtinId="44" customBuiltin="1"/>
    <cellStyle name="60% - Énfasis4 2" xfId="125"/>
    <cellStyle name="60% - Énfasis4 3" xfId="126"/>
    <cellStyle name="60% - Énfasis5" xfId="2508" builtinId="48" customBuiltin="1"/>
    <cellStyle name="60% - Énfasis5 2" xfId="127"/>
    <cellStyle name="60% - Énfasis5 3" xfId="128"/>
    <cellStyle name="60% - Énfasis6" xfId="2512" builtinId="52" customBuiltin="1"/>
    <cellStyle name="60% - Énfasis6 2" xfId="129"/>
    <cellStyle name="60% - Énfasis6 3" xfId="130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12" xfId="2518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22" xfId="2519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%20presupuestal%20SDM%20-%2030%20%20DE%20NOVIEMBRE%20DE%202021%20com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BMT  CONCEJO"/>
      <sheetName val="RESUMEN"/>
      <sheetName val="EJECUCION TOTAL"/>
      <sheetName val="EJECUCION TOTAL + SUSPENSION"/>
      <sheetName val="RESUMEN VIGENCIA +SUSPENSION"/>
      <sheetName val="RESUMEN VIGENCIA "/>
      <sheetName val="EJECUCION POR FUENTES"/>
      <sheetName val="RESUMEN PASIVOS"/>
      <sheetName val="RESUMEN FUNCIONAMIENTO"/>
      <sheetName val="RESUMEN RESERVAS"/>
    </sheetNames>
    <sheetDataSet>
      <sheetData sheetId="0"/>
      <sheetData sheetId="1"/>
      <sheetData sheetId="2">
        <row r="6">
          <cell r="E6">
            <v>213521974</v>
          </cell>
          <cell r="F6">
            <v>200865999</v>
          </cell>
          <cell r="H6">
            <v>200865987</v>
          </cell>
          <cell r="J6">
            <v>97205140</v>
          </cell>
        </row>
        <row r="7">
          <cell r="E7">
            <v>11583759809</v>
          </cell>
          <cell r="F7">
            <v>11474499030</v>
          </cell>
          <cell r="H7">
            <v>7120296684</v>
          </cell>
          <cell r="I7">
            <v>0.61467924071318247</v>
          </cell>
          <cell r="J7">
            <v>4370122507</v>
          </cell>
          <cell r="K7">
            <v>0.3772628731134976</v>
          </cell>
          <cell r="L7">
            <v>0.61375567633580363</v>
          </cell>
        </row>
        <row r="8">
          <cell r="E8">
            <v>11579514809</v>
          </cell>
          <cell r="H8">
            <v>7119198884</v>
          </cell>
          <cell r="I8">
            <v>0.61480977410786786</v>
          </cell>
          <cell r="J8">
            <v>4369024707</v>
          </cell>
          <cell r="K8">
            <v>0.37730637069562212</v>
          </cell>
          <cell r="L8">
            <v>0.61369611640140265</v>
          </cell>
        </row>
        <row r="9">
          <cell r="E9">
            <v>4245000</v>
          </cell>
          <cell r="F9">
            <v>1097800</v>
          </cell>
          <cell r="H9">
            <v>1097800</v>
          </cell>
          <cell r="I9">
            <v>0.25861012956419316</v>
          </cell>
          <cell r="J9">
            <v>1097800</v>
          </cell>
          <cell r="K9">
            <v>0.25861012956419316</v>
          </cell>
          <cell r="L9">
            <v>1</v>
          </cell>
        </row>
        <row r="10">
          <cell r="E10">
            <v>17556547000</v>
          </cell>
          <cell r="F10">
            <v>17556546115</v>
          </cell>
          <cell r="H10">
            <v>15478719304</v>
          </cell>
          <cell r="J10">
            <v>8959907498</v>
          </cell>
        </row>
        <row r="11">
          <cell r="E11">
            <v>17441702000</v>
          </cell>
          <cell r="F11">
            <v>17441702000</v>
          </cell>
          <cell r="H11">
            <v>15363875189</v>
          </cell>
          <cell r="J11">
            <v>8845063383</v>
          </cell>
        </row>
        <row r="12">
          <cell r="E12">
            <v>114845000</v>
          </cell>
          <cell r="F12">
            <v>114844115</v>
          </cell>
          <cell r="H12">
            <v>114844115</v>
          </cell>
          <cell r="J12">
            <v>114844115</v>
          </cell>
        </row>
        <row r="13">
          <cell r="E13">
            <v>5217681013</v>
          </cell>
          <cell r="F13">
            <v>5100551363</v>
          </cell>
          <cell r="H13">
            <v>2754168199</v>
          </cell>
          <cell r="J13">
            <v>2215693982</v>
          </cell>
        </row>
        <row r="14">
          <cell r="E14">
            <v>34571509796</v>
          </cell>
          <cell r="F14">
            <v>34332462507</v>
          </cell>
          <cell r="H14">
            <v>25554050174</v>
          </cell>
          <cell r="J14">
            <v>15642929127</v>
          </cell>
        </row>
        <row r="15">
          <cell r="E15">
            <v>16876911922</v>
          </cell>
          <cell r="F15">
            <v>16846564816</v>
          </cell>
          <cell r="H15">
            <v>14919339720</v>
          </cell>
          <cell r="J15">
            <v>9355334075</v>
          </cell>
        </row>
        <row r="16">
          <cell r="E16">
            <v>16873047084</v>
          </cell>
          <cell r="F16">
            <v>16842699978</v>
          </cell>
          <cell r="H16">
            <v>14915474882</v>
          </cell>
          <cell r="J16">
            <v>9351469237</v>
          </cell>
        </row>
        <row r="17">
          <cell r="E17">
            <v>3864838</v>
          </cell>
          <cell r="F17">
            <v>3864838</v>
          </cell>
          <cell r="H17">
            <v>3864838</v>
          </cell>
          <cell r="J17">
            <v>3864838</v>
          </cell>
        </row>
        <row r="18">
          <cell r="E18">
            <v>16876911922</v>
          </cell>
          <cell r="F18">
            <v>16846564816</v>
          </cell>
          <cell r="H18">
            <v>14919339720</v>
          </cell>
          <cell r="J18">
            <v>9355334075</v>
          </cell>
        </row>
        <row r="19">
          <cell r="E19">
            <v>51448421718</v>
          </cell>
          <cell r="F19">
            <v>51179027323</v>
          </cell>
          <cell r="H19">
            <v>40473389894</v>
          </cell>
          <cell r="J19">
            <v>24998263202</v>
          </cell>
        </row>
        <row r="20">
          <cell r="E20">
            <v>9166383869</v>
          </cell>
          <cell r="F20">
            <v>9166383869</v>
          </cell>
          <cell r="H20">
            <v>4765400451</v>
          </cell>
          <cell r="J20">
            <v>2959141010</v>
          </cell>
        </row>
        <row r="21">
          <cell r="E21">
            <v>9828799731</v>
          </cell>
          <cell r="F21">
            <v>9818932886</v>
          </cell>
          <cell r="H21">
            <v>8857012602</v>
          </cell>
          <cell r="J21">
            <v>4751545100</v>
          </cell>
        </row>
        <row r="22">
          <cell r="E22">
            <v>8983799731</v>
          </cell>
          <cell r="F22">
            <v>8973932888</v>
          </cell>
          <cell r="H22">
            <v>8012012604</v>
          </cell>
          <cell r="J22">
            <v>3906545102</v>
          </cell>
        </row>
        <row r="23">
          <cell r="E23">
            <v>845000000</v>
          </cell>
          <cell r="F23">
            <v>844999998</v>
          </cell>
          <cell r="H23">
            <v>844999998</v>
          </cell>
          <cell r="J23">
            <v>844999998</v>
          </cell>
        </row>
        <row r="24">
          <cell r="E24">
            <v>5664550000</v>
          </cell>
          <cell r="F24">
            <v>5664550000</v>
          </cell>
          <cell r="H24">
            <v>4711034147</v>
          </cell>
          <cell r="J24">
            <v>2438360263</v>
          </cell>
        </row>
        <row r="25">
          <cell r="E25">
            <v>10956419534</v>
          </cell>
          <cell r="F25">
            <v>10956419534</v>
          </cell>
          <cell r="H25">
            <v>7854116952</v>
          </cell>
          <cell r="J25">
            <v>3371262157</v>
          </cell>
        </row>
        <row r="26">
          <cell r="E26">
            <v>35616153134</v>
          </cell>
          <cell r="F26">
            <v>35606286289</v>
          </cell>
          <cell r="H26">
            <v>26187564152</v>
          </cell>
          <cell r="J26">
            <v>13520308530</v>
          </cell>
        </row>
        <row r="27">
          <cell r="E27">
            <v>6656503000</v>
          </cell>
          <cell r="F27">
            <v>6642974345</v>
          </cell>
          <cell r="H27">
            <v>5187857354</v>
          </cell>
          <cell r="J27">
            <v>3461115272</v>
          </cell>
        </row>
        <row r="28">
          <cell r="E28">
            <v>6656503000</v>
          </cell>
          <cell r="F28">
            <v>6642974345</v>
          </cell>
          <cell r="H28">
            <v>5187857354</v>
          </cell>
          <cell r="J28">
            <v>3461115272</v>
          </cell>
        </row>
        <row r="29">
          <cell r="E29">
            <v>68542871000</v>
          </cell>
          <cell r="F29">
            <v>68447921478</v>
          </cell>
          <cell r="H29">
            <v>27748646058</v>
          </cell>
          <cell r="J29">
            <v>21233874313</v>
          </cell>
        </row>
        <row r="30">
          <cell r="E30">
            <v>68522496380</v>
          </cell>
          <cell r="F30">
            <v>68427546858</v>
          </cell>
          <cell r="H30">
            <v>27728271438</v>
          </cell>
          <cell r="J30">
            <v>21213499693</v>
          </cell>
        </row>
        <row r="31">
          <cell r="E31">
            <v>20374620</v>
          </cell>
          <cell r="F31">
            <v>20374620</v>
          </cell>
          <cell r="H31">
            <v>20374620</v>
          </cell>
          <cell r="J31">
            <v>20374620</v>
          </cell>
        </row>
        <row r="32">
          <cell r="E32">
            <v>11061571000</v>
          </cell>
          <cell r="F32">
            <v>10477395656</v>
          </cell>
          <cell r="H32">
            <v>6060018341</v>
          </cell>
          <cell r="J32">
            <v>4795177913</v>
          </cell>
        </row>
        <row r="33">
          <cell r="E33">
            <v>61041544501</v>
          </cell>
          <cell r="F33">
            <v>60601378074</v>
          </cell>
          <cell r="H33">
            <v>44731303279</v>
          </cell>
          <cell r="J33">
            <v>22349659213</v>
          </cell>
        </row>
        <row r="34">
          <cell r="E34">
            <v>50282714501</v>
          </cell>
          <cell r="F34">
            <v>50003568886</v>
          </cell>
          <cell r="H34">
            <v>34571912298</v>
          </cell>
          <cell r="J34">
            <v>12190268232</v>
          </cell>
        </row>
        <row r="35">
          <cell r="E35">
            <v>10758830000</v>
          </cell>
          <cell r="F35">
            <v>10597809188</v>
          </cell>
          <cell r="H35">
            <v>10159390981</v>
          </cell>
          <cell r="J35">
            <v>10159390981</v>
          </cell>
        </row>
        <row r="36">
          <cell r="E36">
            <v>131464021526</v>
          </cell>
          <cell r="F36">
            <v>131142026645</v>
          </cell>
          <cell r="H36">
            <v>102653462326</v>
          </cell>
          <cell r="J36">
            <v>49359074303</v>
          </cell>
        </row>
        <row r="37">
          <cell r="E37">
            <v>102569764526</v>
          </cell>
          <cell r="F37">
            <v>102247769645</v>
          </cell>
          <cell r="H37">
            <v>77607308954</v>
          </cell>
          <cell r="J37">
            <v>24312920931</v>
          </cell>
        </row>
        <row r="38">
          <cell r="E38">
            <v>28894257000</v>
          </cell>
          <cell r="F38">
            <v>28894257000</v>
          </cell>
          <cell r="H38">
            <v>25046153372</v>
          </cell>
          <cell r="J38">
            <v>25046153372</v>
          </cell>
        </row>
        <row r="39">
          <cell r="E39">
            <v>272110008027</v>
          </cell>
          <cell r="F39">
            <v>270668721853</v>
          </cell>
          <cell r="H39">
            <v>181193430004</v>
          </cell>
          <cell r="J39">
            <v>97737785742</v>
          </cell>
        </row>
        <row r="40">
          <cell r="E40">
            <v>32986497927</v>
          </cell>
          <cell r="F40">
            <v>32983168000</v>
          </cell>
          <cell r="H40">
            <v>32708358999</v>
          </cell>
          <cell r="J40">
            <v>16630126307</v>
          </cell>
        </row>
        <row r="41">
          <cell r="E41">
            <v>32973608860</v>
          </cell>
          <cell r="F41">
            <v>32970278933</v>
          </cell>
          <cell r="H41">
            <v>32695469932</v>
          </cell>
          <cell r="J41">
            <v>16617237240</v>
          </cell>
        </row>
        <row r="42">
          <cell r="E42">
            <v>12889067</v>
          </cell>
          <cell r="F42">
            <v>12889067</v>
          </cell>
          <cell r="H42">
            <v>12889067</v>
          </cell>
          <cell r="J42">
            <v>12889067</v>
          </cell>
        </row>
        <row r="43">
          <cell r="E43">
            <v>23946209728</v>
          </cell>
          <cell r="F43">
            <v>23850852201</v>
          </cell>
          <cell r="H43">
            <v>22669219209</v>
          </cell>
          <cell r="J43">
            <v>13437043272</v>
          </cell>
        </row>
        <row r="44">
          <cell r="E44">
            <v>23635505293</v>
          </cell>
          <cell r="F44">
            <v>23540147766</v>
          </cell>
          <cell r="H44">
            <v>22358514774</v>
          </cell>
          <cell r="J44">
            <v>13126338837</v>
          </cell>
        </row>
        <row r="45">
          <cell r="E45">
            <v>310704435</v>
          </cell>
          <cell r="F45">
            <v>310704435</v>
          </cell>
          <cell r="H45">
            <v>310704435</v>
          </cell>
          <cell r="J45">
            <v>310704435</v>
          </cell>
        </row>
        <row r="46">
          <cell r="E46">
            <v>3912190000</v>
          </cell>
          <cell r="F46">
            <v>3872881697</v>
          </cell>
          <cell r="H46">
            <v>3693535268</v>
          </cell>
          <cell r="J46">
            <v>2190223703</v>
          </cell>
        </row>
        <row r="47">
          <cell r="E47">
            <v>1188255466</v>
          </cell>
          <cell r="F47">
            <v>1188255466</v>
          </cell>
          <cell r="H47">
            <v>966597744</v>
          </cell>
          <cell r="J47">
            <v>276170784</v>
          </cell>
        </row>
        <row r="48">
          <cell r="E48">
            <v>62033153121</v>
          </cell>
          <cell r="F48">
            <v>61895157364</v>
          </cell>
          <cell r="H48">
            <v>60037711220</v>
          </cell>
          <cell r="J48">
            <v>32533564066</v>
          </cell>
        </row>
        <row r="49">
          <cell r="E49">
            <v>376415817282</v>
          </cell>
          <cell r="F49">
            <v>374813139851</v>
          </cell>
          <cell r="H49">
            <v>272606562730</v>
          </cell>
          <cell r="J49">
            <v>147252773610</v>
          </cell>
        </row>
        <row r="50">
          <cell r="F50">
            <v>425992167174</v>
          </cell>
          <cell r="H50">
            <v>313079952624</v>
          </cell>
          <cell r="J50">
            <v>172251036812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98" t="s">
        <v>32</v>
      </c>
      <c r="C1" s="198"/>
      <c r="D1" s="198"/>
      <c r="F1" s="198" t="s">
        <v>36</v>
      </c>
      <c r="G1" s="198"/>
      <c r="H1" s="198"/>
      <c r="I1" s="22"/>
    </row>
    <row r="2" spans="2:9" ht="13.5" customHeight="1" x14ac:dyDescent="0.2">
      <c r="B2" s="198" t="s">
        <v>24</v>
      </c>
      <c r="C2" s="198"/>
      <c r="D2" s="198"/>
      <c r="F2" s="198" t="s">
        <v>24</v>
      </c>
      <c r="G2" s="198"/>
      <c r="H2" s="198"/>
    </row>
    <row r="3" spans="2:9" x14ac:dyDescent="0.2">
      <c r="B3" s="198" t="s">
        <v>33</v>
      </c>
      <c r="C3" s="198"/>
      <c r="D3" s="198"/>
      <c r="F3" s="198" t="s">
        <v>29</v>
      </c>
      <c r="G3" s="198"/>
      <c r="H3" s="198"/>
    </row>
    <row r="4" spans="2:9" ht="7.5" customHeight="1" x14ac:dyDescent="0.2">
      <c r="G4" s="5"/>
      <c r="H4" s="6"/>
    </row>
    <row r="5" spans="2:9" ht="55.5" customHeight="1" x14ac:dyDescent="0.2">
      <c r="B5" s="197" t="s">
        <v>0</v>
      </c>
      <c r="C5" s="197"/>
      <c r="D5" s="7" t="s">
        <v>23</v>
      </c>
      <c r="F5" s="197" t="s">
        <v>0</v>
      </c>
      <c r="G5" s="197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96" t="s">
        <v>7</v>
      </c>
      <c r="G9" s="196"/>
      <c r="H9" s="9">
        <f>SUM(H6:H8)</f>
        <v>39190318000</v>
      </c>
    </row>
    <row r="10" spans="2:9" ht="35.25" customHeight="1" x14ac:dyDescent="0.2">
      <c r="B10" s="196" t="s">
        <v>6</v>
      </c>
      <c r="C10" s="196"/>
      <c r="D10" s="9">
        <f>+D9+D8+D7+D6</f>
        <v>41885181893</v>
      </c>
      <c r="E10" s="12"/>
      <c r="F10" s="197" t="s">
        <v>1</v>
      </c>
      <c r="G10" s="197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96" t="s">
        <v>7</v>
      </c>
      <c r="C14" s="196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97" t="s">
        <v>1</v>
      </c>
      <c r="C15" s="197"/>
      <c r="D15" s="10">
        <f>+D10+D14</f>
        <v>64523756893</v>
      </c>
      <c r="E15" s="12"/>
      <c r="F15" s="196" t="s">
        <v>6</v>
      </c>
      <c r="G15" s="19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96" t="s">
        <v>20</v>
      </c>
      <c r="C20" s="196"/>
      <c r="D20" s="9">
        <f>SUM(D16:D19)</f>
        <v>264133043070</v>
      </c>
      <c r="E20" s="12"/>
      <c r="F20" s="196" t="s">
        <v>31</v>
      </c>
      <c r="G20" s="196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97" t="s">
        <v>20</v>
      </c>
      <c r="G21" s="197"/>
      <c r="H21" s="10">
        <f>+H15+H20</f>
        <v>394211564000</v>
      </c>
    </row>
    <row r="22" spans="2:8" ht="26.25" customHeight="1" x14ac:dyDescent="0.2">
      <c r="B22" s="197" t="s">
        <v>8</v>
      </c>
      <c r="C22" s="197"/>
      <c r="D22" s="10">
        <f>+D15+D20</f>
        <v>328656799963</v>
      </c>
      <c r="F22" s="199" t="s">
        <v>8</v>
      </c>
      <c r="G22" s="200"/>
      <c r="H22" s="10">
        <f>+H21+H10</f>
        <v>433401882000</v>
      </c>
    </row>
    <row r="23" spans="2:8" ht="18.75" customHeight="1" x14ac:dyDescent="0.2">
      <c r="B23" s="201" t="s">
        <v>34</v>
      </c>
      <c r="C23" s="201"/>
      <c r="D23" s="201"/>
      <c r="F23" s="201" t="s">
        <v>35</v>
      </c>
      <c r="G23" s="201"/>
      <c r="H23" s="201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zoomScale="90" zoomScaleNormal="90" zoomScaleSheetLayoutView="90" workbookViewId="0">
      <pane ySplit="5" topLeftCell="A27" activePane="bottomLeft" state="frozen"/>
      <selection activeCell="D35" sqref="D35"/>
      <selection pane="bottomLeft" activeCell="E38" sqref="E38"/>
    </sheetView>
  </sheetViews>
  <sheetFormatPr baseColWidth="10" defaultRowHeight="12" x14ac:dyDescent="0.2"/>
  <cols>
    <col min="1" max="1" width="11.42578125" style="23"/>
    <col min="2" max="2" width="8.85546875" style="23" customWidth="1"/>
    <col min="3" max="3" width="22" style="24" customWidth="1"/>
    <col min="4" max="4" width="9" style="25" customWidth="1"/>
    <col min="5" max="5" width="17.85546875" style="23" customWidth="1"/>
    <col min="6" max="6" width="16.140625" style="23" customWidth="1"/>
    <col min="7" max="7" width="7.5703125" style="23" customWidth="1"/>
    <col min="8" max="8" width="14.85546875" style="23" customWidth="1"/>
    <col min="9" max="9" width="7.5703125" style="23" customWidth="1"/>
    <col min="10" max="10" width="16.5703125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206" t="s">
        <v>50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2">
      <c r="B2" s="206" t="s">
        <v>51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x14ac:dyDescent="0.2">
      <c r="B3" s="206" t="s">
        <v>84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.75" thickBot="1" x14ac:dyDescent="0.25"/>
    <row r="5" spans="1:12" ht="36" x14ac:dyDescent="0.2">
      <c r="B5" s="207" t="s">
        <v>0</v>
      </c>
      <c r="C5" s="208"/>
      <c r="D5" s="209" t="s">
        <v>79</v>
      </c>
      <c r="E5" s="210"/>
      <c r="F5" s="119" t="s">
        <v>2</v>
      </c>
      <c r="G5" s="120" t="s">
        <v>3</v>
      </c>
      <c r="H5" s="120" t="s">
        <v>4</v>
      </c>
      <c r="I5" s="120" t="s">
        <v>43</v>
      </c>
      <c r="J5" s="121" t="s">
        <v>5</v>
      </c>
      <c r="K5" s="122" t="s">
        <v>48</v>
      </c>
      <c r="L5" s="122" t="s">
        <v>49</v>
      </c>
    </row>
    <row r="6" spans="1:12" s="25" customFormat="1" ht="31.5" customHeight="1" x14ac:dyDescent="0.2">
      <c r="A6" s="216" t="s">
        <v>75</v>
      </c>
      <c r="B6" s="123">
        <v>7563</v>
      </c>
      <c r="C6" s="124" t="s">
        <v>58</v>
      </c>
      <c r="D6" s="125" t="s">
        <v>53</v>
      </c>
      <c r="E6" s="54">
        <v>213521974</v>
      </c>
      <c r="F6" s="54">
        <v>200865999</v>
      </c>
      <c r="G6" s="109">
        <f t="shared" ref="G6:G47" si="0">F6/E6</f>
        <v>0.94072752905515944</v>
      </c>
      <c r="H6" s="54">
        <v>200865987</v>
      </c>
      <c r="I6" s="109">
        <f t="shared" ref="I6:I47" si="1">+H6/E6</f>
        <v>0.9407274728548547</v>
      </c>
      <c r="J6" s="54">
        <v>97205140</v>
      </c>
      <c r="K6" s="109">
        <f t="shared" ref="K6:K47" si="2">+J6/E6</f>
        <v>0.45524654057385211</v>
      </c>
      <c r="L6" s="109">
        <f t="shared" ref="L6:L47" si="3">+J6/H6</f>
        <v>0.48393031319931734</v>
      </c>
    </row>
    <row r="7" spans="1:12" s="25" customFormat="1" ht="15" customHeight="1" x14ac:dyDescent="0.2">
      <c r="A7" s="217"/>
      <c r="B7" s="213">
        <v>7568</v>
      </c>
      <c r="C7" s="211" t="s">
        <v>59</v>
      </c>
      <c r="D7" s="125" t="s">
        <v>53</v>
      </c>
      <c r="E7" s="54">
        <f>+E8+E9</f>
        <v>11583759809</v>
      </c>
      <c r="F7" s="54">
        <f t="shared" ref="F7" si="4">+F8+F9</f>
        <v>11474499030</v>
      </c>
      <c r="G7" s="109">
        <f t="shared" si="0"/>
        <v>0.99056776203913433</v>
      </c>
      <c r="H7" s="54">
        <f t="shared" ref="H7" si="5">+H8+H9</f>
        <v>7120296684</v>
      </c>
      <c r="I7" s="109">
        <f t="shared" si="1"/>
        <v>0.61467924071318247</v>
      </c>
      <c r="J7" s="54">
        <f t="shared" ref="J7" si="6">+J8+J9</f>
        <v>4370122507</v>
      </c>
      <c r="K7" s="109">
        <f t="shared" si="2"/>
        <v>0.3772628731134976</v>
      </c>
      <c r="L7" s="109">
        <f t="shared" si="3"/>
        <v>0.61375567633580363</v>
      </c>
    </row>
    <row r="8" spans="1:12" s="25" customFormat="1" x14ac:dyDescent="0.2">
      <c r="A8" s="217"/>
      <c r="B8" s="214"/>
      <c r="C8" s="212"/>
      <c r="D8" s="133" t="s">
        <v>56</v>
      </c>
      <c r="E8" s="83">
        <v>11579514809</v>
      </c>
      <c r="F8" s="83">
        <v>11473401230</v>
      </c>
      <c r="G8" s="110">
        <f t="shared" si="0"/>
        <v>0.99083609453847543</v>
      </c>
      <c r="H8" s="83">
        <v>7119198884</v>
      </c>
      <c r="I8" s="110">
        <f t="shared" si="1"/>
        <v>0.61480977410786786</v>
      </c>
      <c r="J8" s="83">
        <v>4369024707</v>
      </c>
      <c r="K8" s="110">
        <f t="shared" si="2"/>
        <v>0.37730637069562212</v>
      </c>
      <c r="L8" s="110">
        <f t="shared" si="3"/>
        <v>0.61369611640140265</v>
      </c>
    </row>
    <row r="9" spans="1:12" s="25" customFormat="1" x14ac:dyDescent="0.2">
      <c r="A9" s="217"/>
      <c r="B9" s="215"/>
      <c r="C9" s="212"/>
      <c r="D9" s="133" t="s">
        <v>57</v>
      </c>
      <c r="E9" s="83">
        <v>4245000</v>
      </c>
      <c r="F9" s="83">
        <v>1097800</v>
      </c>
      <c r="G9" s="110">
        <f t="shared" si="0"/>
        <v>0.25861012956419316</v>
      </c>
      <c r="H9" s="83">
        <v>1097800</v>
      </c>
      <c r="I9" s="110">
        <f t="shared" si="1"/>
        <v>0.25861012956419316</v>
      </c>
      <c r="J9" s="83">
        <v>1097800</v>
      </c>
      <c r="K9" s="110">
        <f t="shared" si="2"/>
        <v>0.25861012956419316</v>
      </c>
      <c r="L9" s="110">
        <f t="shared" si="3"/>
        <v>1</v>
      </c>
    </row>
    <row r="10" spans="1:12" s="25" customFormat="1" x14ac:dyDescent="0.2">
      <c r="A10" s="216"/>
      <c r="B10" s="202">
        <v>7570</v>
      </c>
      <c r="C10" s="204" t="s">
        <v>60</v>
      </c>
      <c r="D10" s="125" t="s">
        <v>53</v>
      </c>
      <c r="E10" s="54">
        <f>SUM(E11:E12)</f>
        <v>17556547000</v>
      </c>
      <c r="F10" s="54">
        <f>SUM(F11:F12)</f>
        <v>17556546115</v>
      </c>
      <c r="G10" s="109">
        <f t="shared" si="0"/>
        <v>0.99999994959145444</v>
      </c>
      <c r="H10" s="54">
        <f>SUM(H11:H12)</f>
        <v>15478719304</v>
      </c>
      <c r="I10" s="109">
        <f t="shared" si="1"/>
        <v>0.88164940998933328</v>
      </c>
      <c r="J10" s="54">
        <f>SUM(J11:J12)</f>
        <v>8959907498</v>
      </c>
      <c r="K10" s="109">
        <f t="shared" si="2"/>
        <v>0.51034565612474936</v>
      </c>
      <c r="L10" s="109">
        <f t="shared" si="3"/>
        <v>0.57885328379102963</v>
      </c>
    </row>
    <row r="11" spans="1:12" s="25" customFormat="1" x14ac:dyDescent="0.2">
      <c r="A11" s="217"/>
      <c r="B11" s="203"/>
      <c r="C11" s="205"/>
      <c r="D11" s="133" t="s">
        <v>56</v>
      </c>
      <c r="E11" s="143">
        <v>17441702000</v>
      </c>
      <c r="F11" s="143">
        <v>17441702000</v>
      </c>
      <c r="G11" s="138">
        <f t="shared" si="0"/>
        <v>1</v>
      </c>
      <c r="H11" s="143">
        <v>15363875189</v>
      </c>
      <c r="I11" s="138">
        <f t="shared" si="1"/>
        <v>0.88087018050187993</v>
      </c>
      <c r="J11" s="143">
        <v>8845063383</v>
      </c>
      <c r="K11" s="139">
        <f t="shared" si="2"/>
        <v>0.5071215746605463</v>
      </c>
      <c r="L11" s="139">
        <f t="shared" si="3"/>
        <v>0.57570523544299279</v>
      </c>
    </row>
    <row r="12" spans="1:12" s="25" customFormat="1" x14ac:dyDescent="0.2">
      <c r="A12" s="217"/>
      <c r="B12" s="203"/>
      <c r="C12" s="205"/>
      <c r="D12" s="133" t="s">
        <v>57</v>
      </c>
      <c r="E12" s="144">
        <v>114845000</v>
      </c>
      <c r="F12" s="144">
        <v>114844115</v>
      </c>
      <c r="G12" s="113">
        <f t="shared" si="0"/>
        <v>0.9999922939614263</v>
      </c>
      <c r="H12" s="144">
        <v>114844115</v>
      </c>
      <c r="I12" s="113">
        <f t="shared" si="1"/>
        <v>0.9999922939614263</v>
      </c>
      <c r="J12" s="144">
        <v>114844115</v>
      </c>
      <c r="K12" s="114">
        <f t="shared" si="2"/>
        <v>0.9999922939614263</v>
      </c>
      <c r="L12" s="114">
        <f t="shared" si="3"/>
        <v>1</v>
      </c>
    </row>
    <row r="13" spans="1:12" s="25" customFormat="1" ht="21" customHeight="1" x14ac:dyDescent="0.2">
      <c r="A13" s="216"/>
      <c r="B13" s="123">
        <v>7574</v>
      </c>
      <c r="C13" s="124" t="s">
        <v>61</v>
      </c>
      <c r="D13" s="125" t="s">
        <v>53</v>
      </c>
      <c r="E13" s="54">
        <v>5217681013</v>
      </c>
      <c r="F13" s="54">
        <v>5100551363</v>
      </c>
      <c r="G13" s="109">
        <f t="shared" si="0"/>
        <v>0.97755139693128645</v>
      </c>
      <c r="H13" s="54">
        <v>2754168199</v>
      </c>
      <c r="I13" s="109">
        <f t="shared" si="1"/>
        <v>0.52785292779261739</v>
      </c>
      <c r="J13" s="54">
        <v>2215693982</v>
      </c>
      <c r="K13" s="109">
        <f t="shared" si="2"/>
        <v>0.42465110007291279</v>
      </c>
      <c r="L13" s="109">
        <f t="shared" si="3"/>
        <v>0.80448753376953797</v>
      </c>
    </row>
    <row r="14" spans="1:12" s="25" customFormat="1" x14ac:dyDescent="0.2">
      <c r="A14" s="216"/>
      <c r="B14" s="223" t="s">
        <v>7</v>
      </c>
      <c r="C14" s="223"/>
      <c r="D14" s="136" t="s">
        <v>53</v>
      </c>
      <c r="E14" s="145">
        <f>+E6+E7+E10+E13</f>
        <v>34571509796</v>
      </c>
      <c r="F14" s="145">
        <f>+F6+F7+F10+F13</f>
        <v>34332462507</v>
      </c>
      <c r="G14" s="137">
        <f t="shared" si="0"/>
        <v>0.99308542524146115</v>
      </c>
      <c r="H14" s="145">
        <f>+H6+H7+H10+H13</f>
        <v>25554050174</v>
      </c>
      <c r="I14" s="137">
        <f t="shared" si="1"/>
        <v>0.73916500392345197</v>
      </c>
      <c r="J14" s="145">
        <f>+J6+J7+J10+J13</f>
        <v>15642929127</v>
      </c>
      <c r="K14" s="137">
        <f t="shared" si="2"/>
        <v>0.45248035793941294</v>
      </c>
      <c r="L14" s="137">
        <f t="shared" si="3"/>
        <v>0.61215067750457486</v>
      </c>
    </row>
    <row r="15" spans="1:12" s="25" customFormat="1" ht="24" customHeight="1" x14ac:dyDescent="0.2">
      <c r="A15" s="216"/>
      <c r="B15" s="233">
        <v>7589</v>
      </c>
      <c r="C15" s="233" t="s">
        <v>62</v>
      </c>
      <c r="D15" s="125" t="s">
        <v>53</v>
      </c>
      <c r="E15" s="54">
        <f>+E16+E17</f>
        <v>16876911922</v>
      </c>
      <c r="F15" s="54">
        <f>+F16+F17</f>
        <v>16846564816</v>
      </c>
      <c r="G15" s="109">
        <f t="shared" si="0"/>
        <v>0.99820185670576134</v>
      </c>
      <c r="H15" s="54">
        <f>+H16+H17</f>
        <v>14919339720</v>
      </c>
      <c r="I15" s="109">
        <f t="shared" si="1"/>
        <v>0.88400886305223914</v>
      </c>
      <c r="J15" s="54">
        <f>+J16+J17</f>
        <v>9355334075</v>
      </c>
      <c r="K15" s="109">
        <f t="shared" si="2"/>
        <v>0.55432736262638183</v>
      </c>
      <c r="L15" s="109">
        <f t="shared" si="3"/>
        <v>0.62706086533164618</v>
      </c>
    </row>
    <row r="16" spans="1:12" s="25" customFormat="1" x14ac:dyDescent="0.2">
      <c r="A16" s="217"/>
      <c r="B16" s="205"/>
      <c r="C16" s="205"/>
      <c r="D16" s="126" t="s">
        <v>56</v>
      </c>
      <c r="E16" s="83">
        <v>16873047084</v>
      </c>
      <c r="F16" s="83">
        <v>16842699978</v>
      </c>
      <c r="G16" s="110">
        <f t="shared" si="0"/>
        <v>0.99820144483394602</v>
      </c>
      <c r="H16" s="83">
        <v>14915474882</v>
      </c>
      <c r="I16" s="110">
        <f t="shared" si="1"/>
        <v>0.88398229482472768</v>
      </c>
      <c r="J16" s="83">
        <v>9351469237</v>
      </c>
      <c r="K16" s="110">
        <f t="shared" si="2"/>
        <v>0.5542252795505801</v>
      </c>
      <c r="L16" s="110">
        <f t="shared" si="3"/>
        <v>0.62696423083956621</v>
      </c>
    </row>
    <row r="17" spans="1:12" s="25" customFormat="1" x14ac:dyDescent="0.2">
      <c r="A17" s="217"/>
      <c r="B17" s="234"/>
      <c r="C17" s="234"/>
      <c r="D17" s="127" t="s">
        <v>57</v>
      </c>
      <c r="E17" s="83">
        <v>3864838</v>
      </c>
      <c r="F17" s="83">
        <v>3864838</v>
      </c>
      <c r="G17" s="110">
        <f t="shared" si="0"/>
        <v>1</v>
      </c>
      <c r="H17" s="83">
        <v>3864838</v>
      </c>
      <c r="I17" s="110">
        <f t="shared" si="1"/>
        <v>1</v>
      </c>
      <c r="J17" s="83">
        <v>3864838</v>
      </c>
      <c r="K17" s="110">
        <f t="shared" si="2"/>
        <v>1</v>
      </c>
      <c r="L17" s="110">
        <f t="shared" si="3"/>
        <v>1</v>
      </c>
    </row>
    <row r="18" spans="1:12" s="25" customFormat="1" x14ac:dyDescent="0.2">
      <c r="A18" s="216"/>
      <c r="B18" s="223" t="s">
        <v>39</v>
      </c>
      <c r="C18" s="223"/>
      <c r="D18" s="136" t="s">
        <v>53</v>
      </c>
      <c r="E18" s="146">
        <f>+E15</f>
        <v>16876911922</v>
      </c>
      <c r="F18" s="146">
        <f>+F15</f>
        <v>16846564816</v>
      </c>
      <c r="G18" s="137">
        <f t="shared" si="0"/>
        <v>0.99820185670576134</v>
      </c>
      <c r="H18" s="146">
        <f>+H15</f>
        <v>14919339720</v>
      </c>
      <c r="I18" s="137">
        <f t="shared" si="1"/>
        <v>0.88400886305223914</v>
      </c>
      <c r="J18" s="146">
        <f>+J15</f>
        <v>9355334075</v>
      </c>
      <c r="K18" s="137">
        <f t="shared" si="2"/>
        <v>0.55432736262638183</v>
      </c>
      <c r="L18" s="137">
        <f t="shared" si="3"/>
        <v>0.62706086533164618</v>
      </c>
    </row>
    <row r="19" spans="1:12" s="25" customFormat="1" x14ac:dyDescent="0.2">
      <c r="A19" s="216"/>
      <c r="B19" s="224" t="s">
        <v>1</v>
      </c>
      <c r="C19" s="224"/>
      <c r="D19" s="162" t="s">
        <v>53</v>
      </c>
      <c r="E19" s="163">
        <f>+E14+E18</f>
        <v>51448421718</v>
      </c>
      <c r="F19" s="163">
        <f>+F14+F18</f>
        <v>51179027323</v>
      </c>
      <c r="G19" s="164">
        <f t="shared" si="0"/>
        <v>0.99476379671126536</v>
      </c>
      <c r="H19" s="163">
        <f>+H14+H18</f>
        <v>40473389894</v>
      </c>
      <c r="I19" s="164">
        <f t="shared" si="1"/>
        <v>0.78667894062607913</v>
      </c>
      <c r="J19" s="163">
        <f>+J14+J18</f>
        <v>24998263202</v>
      </c>
      <c r="K19" s="164">
        <f t="shared" si="2"/>
        <v>0.48588979733957482</v>
      </c>
      <c r="L19" s="164">
        <f t="shared" si="3"/>
        <v>0.61764688521200151</v>
      </c>
    </row>
    <row r="20" spans="1:12" s="25" customFormat="1" ht="19.5" customHeight="1" x14ac:dyDescent="0.2">
      <c r="A20" s="216"/>
      <c r="B20" s="128">
        <v>7596</v>
      </c>
      <c r="C20" s="124" t="s">
        <v>63</v>
      </c>
      <c r="D20" s="125" t="s">
        <v>53</v>
      </c>
      <c r="E20" s="54">
        <v>9166383869</v>
      </c>
      <c r="F20" s="54">
        <v>9166383869</v>
      </c>
      <c r="G20" s="109">
        <f t="shared" si="0"/>
        <v>1</v>
      </c>
      <c r="H20" s="65">
        <v>4765400451</v>
      </c>
      <c r="I20" s="109">
        <f t="shared" si="1"/>
        <v>0.51987790595550065</v>
      </c>
      <c r="J20" s="65">
        <v>2959141010</v>
      </c>
      <c r="K20" s="109">
        <f t="shared" si="2"/>
        <v>0.32282534228220416</v>
      </c>
      <c r="L20" s="109">
        <f t="shared" si="3"/>
        <v>0.62096376588436264</v>
      </c>
    </row>
    <row r="21" spans="1:12" s="25" customFormat="1" x14ac:dyDescent="0.2">
      <c r="A21" s="216"/>
      <c r="B21" s="229">
        <v>7588</v>
      </c>
      <c r="C21" s="204" t="s">
        <v>64</v>
      </c>
      <c r="D21" s="125" t="s">
        <v>53</v>
      </c>
      <c r="E21" s="54">
        <f>SUM(E22:E23)</f>
        <v>9828799731</v>
      </c>
      <c r="F21" s="54">
        <f>SUM(F22:F23)</f>
        <v>9818932886</v>
      </c>
      <c r="G21" s="109">
        <f t="shared" si="0"/>
        <v>0.99899612920498526</v>
      </c>
      <c r="H21" s="54">
        <f>SUM(H22:H23)</f>
        <v>8857012602</v>
      </c>
      <c r="I21" s="109">
        <f t="shared" si="1"/>
        <v>0.90112860617812907</v>
      </c>
      <c r="J21" s="54">
        <f>SUM(J22:J23)</f>
        <v>4751545100</v>
      </c>
      <c r="K21" s="109">
        <f t="shared" si="2"/>
        <v>0.48343085931577623</v>
      </c>
      <c r="L21" s="109">
        <f t="shared" si="3"/>
        <v>0.53647265884289863</v>
      </c>
    </row>
    <row r="22" spans="1:12" s="25" customFormat="1" x14ac:dyDescent="0.2">
      <c r="A22" s="217"/>
      <c r="B22" s="212"/>
      <c r="C22" s="205"/>
      <c r="D22" s="126" t="s">
        <v>56</v>
      </c>
      <c r="E22" s="143">
        <v>8983799731</v>
      </c>
      <c r="F22" s="147">
        <v>8973932888</v>
      </c>
      <c r="G22" s="111">
        <f t="shared" si="0"/>
        <v>0.99890170715115645</v>
      </c>
      <c r="H22" s="147">
        <v>8012012604</v>
      </c>
      <c r="I22" s="111">
        <f t="shared" si="1"/>
        <v>0.89182894141699343</v>
      </c>
      <c r="J22" s="147">
        <v>3906545102</v>
      </c>
      <c r="K22" s="112">
        <f t="shared" si="2"/>
        <v>0.43484329782195141</v>
      </c>
      <c r="L22" s="112">
        <f t="shared" si="3"/>
        <v>0.48758599057241325</v>
      </c>
    </row>
    <row r="23" spans="1:12" s="25" customFormat="1" x14ac:dyDescent="0.2">
      <c r="A23" s="217"/>
      <c r="B23" s="212"/>
      <c r="C23" s="205"/>
      <c r="D23" s="127" t="s">
        <v>57</v>
      </c>
      <c r="E23" s="144">
        <v>845000000</v>
      </c>
      <c r="F23" s="148">
        <v>844999998</v>
      </c>
      <c r="G23" s="113">
        <f t="shared" si="0"/>
        <v>0.99999999763313607</v>
      </c>
      <c r="H23" s="148">
        <v>844999998</v>
      </c>
      <c r="I23" s="113">
        <f t="shared" si="1"/>
        <v>0.99999999763313607</v>
      </c>
      <c r="J23" s="148">
        <v>844999998</v>
      </c>
      <c r="K23" s="114">
        <f t="shared" si="2"/>
        <v>0.99999999763313607</v>
      </c>
      <c r="L23" s="114">
        <f t="shared" si="3"/>
        <v>1</v>
      </c>
    </row>
    <row r="24" spans="1:12" s="25" customFormat="1" ht="20.25" customHeight="1" x14ac:dyDescent="0.2">
      <c r="A24" s="216"/>
      <c r="B24" s="129">
        <v>7583</v>
      </c>
      <c r="C24" s="124" t="s">
        <v>65</v>
      </c>
      <c r="D24" s="125" t="s">
        <v>53</v>
      </c>
      <c r="E24" s="54">
        <v>5664550000</v>
      </c>
      <c r="F24" s="54">
        <v>5664550000</v>
      </c>
      <c r="G24" s="109">
        <f t="shared" si="0"/>
        <v>1</v>
      </c>
      <c r="H24" s="65">
        <v>4711034147</v>
      </c>
      <c r="I24" s="109">
        <f t="shared" si="1"/>
        <v>0.83166962018165613</v>
      </c>
      <c r="J24" s="65">
        <v>2438360263</v>
      </c>
      <c r="K24" s="109">
        <f t="shared" si="2"/>
        <v>0.43045965928449742</v>
      </c>
      <c r="L24" s="109">
        <f t="shared" si="3"/>
        <v>0.51758492656071164</v>
      </c>
    </row>
    <row r="25" spans="1:12" s="25" customFormat="1" ht="21" customHeight="1" x14ac:dyDescent="0.2">
      <c r="A25" s="216"/>
      <c r="B25" s="129">
        <v>7579</v>
      </c>
      <c r="C25" s="124" t="s">
        <v>66</v>
      </c>
      <c r="D25" s="125" t="s">
        <v>53</v>
      </c>
      <c r="E25" s="54">
        <v>10956419534</v>
      </c>
      <c r="F25" s="65">
        <v>10956419534</v>
      </c>
      <c r="G25" s="109">
        <f t="shared" si="0"/>
        <v>1</v>
      </c>
      <c r="H25" s="65">
        <v>7854116952</v>
      </c>
      <c r="I25" s="109">
        <f t="shared" si="1"/>
        <v>0.71685069448345573</v>
      </c>
      <c r="J25" s="65">
        <v>3371262157</v>
      </c>
      <c r="K25" s="109">
        <f t="shared" si="2"/>
        <v>0.30769743222576385</v>
      </c>
      <c r="L25" s="109">
        <f t="shared" si="3"/>
        <v>0.42923503400869656</v>
      </c>
    </row>
    <row r="26" spans="1:12" s="25" customFormat="1" x14ac:dyDescent="0.2">
      <c r="A26" s="217"/>
      <c r="B26" s="223" t="s">
        <v>40</v>
      </c>
      <c r="C26" s="223"/>
      <c r="D26" s="136" t="s">
        <v>53</v>
      </c>
      <c r="E26" s="145">
        <f>+E20+E21+E24+E25</f>
        <v>35616153134</v>
      </c>
      <c r="F26" s="145">
        <f>+F20+F21+F24+F25</f>
        <v>35606286289</v>
      </c>
      <c r="G26" s="137">
        <f t="shared" si="0"/>
        <v>0.99972296713339937</v>
      </c>
      <c r="H26" s="149">
        <f>+H20+H21+H24+H25</f>
        <v>26187564152</v>
      </c>
      <c r="I26" s="137">
        <f t="shared" si="1"/>
        <v>0.73527211244497792</v>
      </c>
      <c r="J26" s="149">
        <f t="shared" ref="J26" si="7">+J20+J21+J24+J25</f>
        <v>13520308530</v>
      </c>
      <c r="K26" s="137">
        <f t="shared" si="2"/>
        <v>0.37961170256462096</v>
      </c>
      <c r="L26" s="137">
        <f t="shared" si="3"/>
        <v>0.51628736645853435</v>
      </c>
    </row>
    <row r="27" spans="1:12" s="25" customFormat="1" ht="12" customHeight="1" x14ac:dyDescent="0.2">
      <c r="A27" s="216"/>
      <c r="B27" s="130">
        <v>7581</v>
      </c>
      <c r="C27" s="131" t="s">
        <v>67</v>
      </c>
      <c r="D27" s="125" t="s">
        <v>53</v>
      </c>
      <c r="E27" s="54">
        <v>6656503000</v>
      </c>
      <c r="F27" s="65">
        <v>6642974345</v>
      </c>
      <c r="G27" s="109">
        <f t="shared" si="0"/>
        <v>0.99796760325954936</v>
      </c>
      <c r="H27" s="65">
        <v>5187857354</v>
      </c>
      <c r="I27" s="109">
        <f t="shared" si="1"/>
        <v>0.77936678673471638</v>
      </c>
      <c r="J27" s="169">
        <v>3461115272</v>
      </c>
      <c r="K27" s="101">
        <f t="shared" si="2"/>
        <v>0.51995999581161456</v>
      </c>
      <c r="L27" s="101">
        <f t="shared" si="3"/>
        <v>0.66715698521112421</v>
      </c>
    </row>
    <row r="28" spans="1:12" ht="12" customHeight="1" x14ac:dyDescent="0.2">
      <c r="A28" s="216"/>
      <c r="B28" s="223" t="s">
        <v>7</v>
      </c>
      <c r="C28" s="223"/>
      <c r="D28" s="136" t="s">
        <v>53</v>
      </c>
      <c r="E28" s="146">
        <f>+E27</f>
        <v>6656503000</v>
      </c>
      <c r="F28" s="146">
        <f t="shared" ref="F28" si="8">+F27</f>
        <v>6642974345</v>
      </c>
      <c r="G28" s="137">
        <f t="shared" si="0"/>
        <v>0.99796760325954936</v>
      </c>
      <c r="H28" s="146">
        <f t="shared" ref="H28" si="9">+H27</f>
        <v>5187857354</v>
      </c>
      <c r="I28" s="137">
        <f t="shared" si="1"/>
        <v>0.77936678673471638</v>
      </c>
      <c r="J28" s="146">
        <f t="shared" ref="J28" si="10">+J27</f>
        <v>3461115272</v>
      </c>
      <c r="K28" s="137">
        <f t="shared" si="2"/>
        <v>0.51995999581161456</v>
      </c>
      <c r="L28" s="137">
        <f t="shared" si="3"/>
        <v>0.66715698521112421</v>
      </c>
    </row>
    <row r="29" spans="1:12" ht="24" customHeight="1" x14ac:dyDescent="0.2">
      <c r="A29" s="216"/>
      <c r="B29" s="211">
        <v>7573</v>
      </c>
      <c r="C29" s="230" t="s">
        <v>68</v>
      </c>
      <c r="D29" s="125" t="s">
        <v>53</v>
      </c>
      <c r="E29" s="54">
        <f>+E30+E31</f>
        <v>68542871000</v>
      </c>
      <c r="F29" s="54">
        <f>+F30+F31</f>
        <v>68447921478</v>
      </c>
      <c r="G29" s="109">
        <f t="shared" si="0"/>
        <v>0.9986147425601708</v>
      </c>
      <c r="H29" s="65">
        <f>+H30+H31</f>
        <v>27748646058</v>
      </c>
      <c r="I29" s="109">
        <f t="shared" si="1"/>
        <v>0.40483635501641008</v>
      </c>
      <c r="J29" s="65">
        <f>SUM(J30:J31)</f>
        <v>21233874313</v>
      </c>
      <c r="K29" s="109">
        <f t="shared" si="2"/>
        <v>0.30978968349604147</v>
      </c>
      <c r="L29" s="109">
        <f t="shared" si="3"/>
        <v>0.76522199564681914</v>
      </c>
    </row>
    <row r="30" spans="1:12" x14ac:dyDescent="0.2">
      <c r="A30" s="217"/>
      <c r="B30" s="212"/>
      <c r="C30" s="228"/>
      <c r="D30" s="126" t="s">
        <v>56</v>
      </c>
      <c r="E30" s="83">
        <v>68522496380</v>
      </c>
      <c r="F30" s="84">
        <v>68427546858</v>
      </c>
      <c r="G30" s="110">
        <f t="shared" si="0"/>
        <v>0.99861433066487471</v>
      </c>
      <c r="H30" s="84">
        <v>27728271438</v>
      </c>
      <c r="I30" s="110">
        <f t="shared" si="1"/>
        <v>0.40465938783417105</v>
      </c>
      <c r="J30" s="84">
        <v>21213499693</v>
      </c>
      <c r="K30" s="110">
        <f t="shared" si="2"/>
        <v>0.30958445494101539</v>
      </c>
      <c r="L30" s="110">
        <f t="shared" si="3"/>
        <v>0.76504948173322196</v>
      </c>
    </row>
    <row r="31" spans="1:12" x14ac:dyDescent="0.2">
      <c r="A31" s="217"/>
      <c r="B31" s="232"/>
      <c r="C31" s="231"/>
      <c r="D31" s="127" t="s">
        <v>57</v>
      </c>
      <c r="E31" s="83">
        <v>20374620</v>
      </c>
      <c r="F31" s="84">
        <v>20374620</v>
      </c>
      <c r="G31" s="110">
        <f t="shared" si="0"/>
        <v>1</v>
      </c>
      <c r="H31" s="84">
        <v>20374620</v>
      </c>
      <c r="I31" s="110">
        <f t="shared" si="1"/>
        <v>1</v>
      </c>
      <c r="J31" s="84">
        <v>20374620</v>
      </c>
      <c r="K31" s="110">
        <f t="shared" si="2"/>
        <v>1</v>
      </c>
      <c r="L31" s="110">
        <f t="shared" si="3"/>
        <v>1</v>
      </c>
    </row>
    <row r="32" spans="1:12" ht="21.75" customHeight="1" x14ac:dyDescent="0.2">
      <c r="A32" s="216"/>
      <c r="B32" s="129">
        <v>7576</v>
      </c>
      <c r="C32" s="132" t="s">
        <v>69</v>
      </c>
      <c r="D32" s="125" t="s">
        <v>53</v>
      </c>
      <c r="E32" s="54">
        <v>11061571000</v>
      </c>
      <c r="F32" s="65">
        <v>10477395656</v>
      </c>
      <c r="G32" s="109">
        <f t="shared" si="0"/>
        <v>0.94718875429177285</v>
      </c>
      <c r="H32" s="65">
        <v>6060018341</v>
      </c>
      <c r="I32" s="109">
        <f t="shared" si="1"/>
        <v>0.54784427465140351</v>
      </c>
      <c r="J32" s="65">
        <v>4795177913</v>
      </c>
      <c r="K32" s="109">
        <f t="shared" si="2"/>
        <v>0.43349881431850862</v>
      </c>
      <c r="L32" s="109">
        <f t="shared" si="3"/>
        <v>0.79128108912764761</v>
      </c>
    </row>
    <row r="33" spans="1:12" x14ac:dyDescent="0.2">
      <c r="A33" s="216"/>
      <c r="B33" s="225">
        <v>7587</v>
      </c>
      <c r="C33" s="227" t="s">
        <v>70</v>
      </c>
      <c r="D33" s="125" t="s">
        <v>53</v>
      </c>
      <c r="E33" s="54">
        <f>SUM(E34:E35)</f>
        <v>61041544501</v>
      </c>
      <c r="F33" s="54">
        <f>SUM(F34:F35)</f>
        <v>60601378074</v>
      </c>
      <c r="G33" s="109">
        <f t="shared" si="0"/>
        <v>0.99278906799298317</v>
      </c>
      <c r="H33" s="54">
        <f>SUM(H34:H35)</f>
        <v>44731303279</v>
      </c>
      <c r="I33" s="109">
        <f t="shared" si="1"/>
        <v>0.73280097423267521</v>
      </c>
      <c r="J33" s="54">
        <f>SUM(J34:J35)</f>
        <v>22349659213</v>
      </c>
      <c r="K33" s="109">
        <f t="shared" si="2"/>
        <v>0.36613849462203341</v>
      </c>
      <c r="L33" s="109">
        <f t="shared" si="3"/>
        <v>0.49964247796671046</v>
      </c>
    </row>
    <row r="34" spans="1:12" x14ac:dyDescent="0.2">
      <c r="A34" s="216"/>
      <c r="B34" s="226"/>
      <c r="C34" s="228"/>
      <c r="D34" s="126" t="s">
        <v>56</v>
      </c>
      <c r="E34" s="143">
        <v>50282714501</v>
      </c>
      <c r="F34" s="147">
        <v>50003568886</v>
      </c>
      <c r="G34" s="111">
        <f t="shared" si="0"/>
        <v>0.99444847761760258</v>
      </c>
      <c r="H34" s="147">
        <v>34571912298</v>
      </c>
      <c r="I34" s="111">
        <f t="shared" si="1"/>
        <v>0.68755063526477767</v>
      </c>
      <c r="J34" s="147">
        <v>12190268232</v>
      </c>
      <c r="K34" s="112">
        <f t="shared" si="2"/>
        <v>0.24243456927444848</v>
      </c>
      <c r="L34" s="112">
        <f t="shared" si="3"/>
        <v>0.3526061308649453</v>
      </c>
    </row>
    <row r="35" spans="1:12" x14ac:dyDescent="0.2">
      <c r="A35" s="216"/>
      <c r="B35" s="226"/>
      <c r="C35" s="228"/>
      <c r="D35" s="127" t="s">
        <v>57</v>
      </c>
      <c r="E35" s="144">
        <v>10758830000</v>
      </c>
      <c r="F35" s="148">
        <v>10597809188</v>
      </c>
      <c r="G35" s="113">
        <f t="shared" si="0"/>
        <v>0.98503361313451365</v>
      </c>
      <c r="H35" s="148">
        <v>10159390981</v>
      </c>
      <c r="I35" s="113">
        <f t="shared" si="1"/>
        <v>0.94428399565752041</v>
      </c>
      <c r="J35" s="148">
        <v>10159390981</v>
      </c>
      <c r="K35" s="114">
        <f t="shared" si="2"/>
        <v>0.94428399565752041</v>
      </c>
      <c r="L35" s="114">
        <f t="shared" si="3"/>
        <v>1</v>
      </c>
    </row>
    <row r="36" spans="1:12" x14ac:dyDescent="0.2">
      <c r="A36" s="216"/>
      <c r="B36" s="225">
        <v>7578</v>
      </c>
      <c r="C36" s="227" t="s">
        <v>71</v>
      </c>
      <c r="D36" s="125" t="s">
        <v>53</v>
      </c>
      <c r="E36" s="54">
        <f>SUM(E37:E38)</f>
        <v>131464021526</v>
      </c>
      <c r="F36" s="54">
        <f>SUM(F37:F38)</f>
        <v>131142026645</v>
      </c>
      <c r="G36" s="109">
        <f t="shared" si="0"/>
        <v>0.99755069959626697</v>
      </c>
      <c r="H36" s="54">
        <f>SUM(H37:H38)</f>
        <v>102653462326</v>
      </c>
      <c r="I36" s="109">
        <f t="shared" si="1"/>
        <v>0.78084833503817574</v>
      </c>
      <c r="J36" s="54">
        <f>SUM(J37:J38)</f>
        <v>49359074303</v>
      </c>
      <c r="K36" s="109">
        <f t="shared" si="2"/>
        <v>0.37545690242891377</v>
      </c>
      <c r="L36" s="109">
        <f t="shared" si="3"/>
        <v>0.4808320458422411</v>
      </c>
    </row>
    <row r="37" spans="1:12" x14ac:dyDescent="0.2">
      <c r="A37" s="216"/>
      <c r="B37" s="226"/>
      <c r="C37" s="228"/>
      <c r="D37" s="126" t="s">
        <v>56</v>
      </c>
      <c r="E37" s="143">
        <v>102569764526</v>
      </c>
      <c r="F37" s="147">
        <v>102247769645</v>
      </c>
      <c r="G37" s="111">
        <f t="shared" si="0"/>
        <v>0.99686072321128927</v>
      </c>
      <c r="H37" s="147">
        <v>77607308954</v>
      </c>
      <c r="I37" s="111">
        <f t="shared" si="1"/>
        <v>0.75662949322972883</v>
      </c>
      <c r="J37" s="147">
        <v>24312920931</v>
      </c>
      <c r="K37" s="112">
        <f t="shared" si="2"/>
        <v>0.23703789360691196</v>
      </c>
      <c r="L37" s="112">
        <f t="shared" si="3"/>
        <v>0.31328132953831633</v>
      </c>
    </row>
    <row r="38" spans="1:12" x14ac:dyDescent="0.2">
      <c r="A38" s="216"/>
      <c r="B38" s="226"/>
      <c r="C38" s="228"/>
      <c r="D38" s="127" t="s">
        <v>57</v>
      </c>
      <c r="E38" s="144">
        <v>28894257000</v>
      </c>
      <c r="F38" s="148">
        <v>28894257000</v>
      </c>
      <c r="G38" s="113">
        <f t="shared" si="0"/>
        <v>1</v>
      </c>
      <c r="H38" s="148">
        <v>25046153372</v>
      </c>
      <c r="I38" s="113">
        <f t="shared" si="1"/>
        <v>0.86682116006651422</v>
      </c>
      <c r="J38" s="148">
        <v>25046153372</v>
      </c>
      <c r="K38" s="114">
        <f t="shared" si="2"/>
        <v>0.86682116006651422</v>
      </c>
      <c r="L38" s="114">
        <f t="shared" si="3"/>
        <v>1</v>
      </c>
    </row>
    <row r="39" spans="1:12" x14ac:dyDescent="0.2">
      <c r="A39" s="216"/>
      <c r="B39" s="223" t="s">
        <v>41</v>
      </c>
      <c r="C39" s="223"/>
      <c r="D39" s="136" t="s">
        <v>53</v>
      </c>
      <c r="E39" s="145">
        <f>+E29+E32+E33+E36</f>
        <v>272110008027</v>
      </c>
      <c r="F39" s="145">
        <f>+F29+F32+F33+F36</f>
        <v>270668721853</v>
      </c>
      <c r="G39" s="137">
        <f t="shared" si="0"/>
        <v>0.99470329597779072</v>
      </c>
      <c r="H39" s="145">
        <f>+H29+H32+H33+H36</f>
        <v>181193430004</v>
      </c>
      <c r="I39" s="137">
        <f t="shared" si="1"/>
        <v>0.66588300561889346</v>
      </c>
      <c r="J39" s="145">
        <f>+J29+J32+J33+J36</f>
        <v>97737785742</v>
      </c>
      <c r="K39" s="137">
        <f t="shared" si="2"/>
        <v>0.35918482547066777</v>
      </c>
      <c r="L39" s="137">
        <f t="shared" si="3"/>
        <v>0.53941131165651179</v>
      </c>
    </row>
    <row r="40" spans="1:12" ht="24" customHeight="1" x14ac:dyDescent="0.2">
      <c r="A40" s="216"/>
      <c r="B40" s="213">
        <v>7593</v>
      </c>
      <c r="C40" s="230" t="s">
        <v>72</v>
      </c>
      <c r="D40" s="125" t="s">
        <v>53</v>
      </c>
      <c r="E40" s="54">
        <f>+E41+E42</f>
        <v>32986497927</v>
      </c>
      <c r="F40" s="54">
        <f>+F41+F42</f>
        <v>32983168000</v>
      </c>
      <c r="G40" s="109">
        <f t="shared" si="0"/>
        <v>0.99989905181788719</v>
      </c>
      <c r="H40" s="65">
        <f>+H41+H42</f>
        <v>32708358999</v>
      </c>
      <c r="I40" s="109">
        <f t="shared" si="1"/>
        <v>0.99156809769210641</v>
      </c>
      <c r="J40" s="65">
        <f>+J41+J42</f>
        <v>16630126307</v>
      </c>
      <c r="K40" s="109">
        <f>+J40/E40</f>
        <v>0.50414949606966197</v>
      </c>
      <c r="L40" s="109">
        <f t="shared" si="3"/>
        <v>0.50843658367295153</v>
      </c>
    </row>
    <row r="41" spans="1:12" x14ac:dyDescent="0.2">
      <c r="A41" s="217"/>
      <c r="B41" s="214"/>
      <c r="C41" s="228"/>
      <c r="D41" s="134" t="s">
        <v>56</v>
      </c>
      <c r="E41" s="83">
        <v>32973608860</v>
      </c>
      <c r="F41" s="83">
        <v>32970278933</v>
      </c>
      <c r="G41" s="110">
        <f t="shared" si="0"/>
        <v>0.99989901235821232</v>
      </c>
      <c r="H41" s="84">
        <v>32695469932</v>
      </c>
      <c r="I41" s="110">
        <f t="shared" si="1"/>
        <v>0.99156480174248052</v>
      </c>
      <c r="J41" s="84">
        <v>16617237240</v>
      </c>
      <c r="K41" s="110">
        <f t="shared" ref="K41:K42" si="11">+J41/E41</f>
        <v>0.50395567287019727</v>
      </c>
      <c r="L41" s="110">
        <f t="shared" si="3"/>
        <v>0.50824280166520042</v>
      </c>
    </row>
    <row r="42" spans="1:12" x14ac:dyDescent="0.2">
      <c r="A42" s="217"/>
      <c r="B42" s="215"/>
      <c r="C42" s="231"/>
      <c r="D42" s="135" t="s">
        <v>57</v>
      </c>
      <c r="E42" s="83">
        <v>12889067</v>
      </c>
      <c r="F42" s="83">
        <v>12889067</v>
      </c>
      <c r="G42" s="110">
        <f t="shared" si="0"/>
        <v>1</v>
      </c>
      <c r="H42" s="84">
        <v>12889067</v>
      </c>
      <c r="I42" s="110">
        <f t="shared" si="1"/>
        <v>1</v>
      </c>
      <c r="J42" s="84">
        <v>12889067</v>
      </c>
      <c r="K42" s="110">
        <f t="shared" si="11"/>
        <v>1</v>
      </c>
      <c r="L42" s="110">
        <f t="shared" si="3"/>
        <v>1</v>
      </c>
    </row>
    <row r="43" spans="1:12" ht="24" customHeight="1" x14ac:dyDescent="0.2">
      <c r="A43" s="216"/>
      <c r="B43" s="211">
        <v>7653</v>
      </c>
      <c r="C43" s="230" t="s">
        <v>73</v>
      </c>
      <c r="D43" s="125" t="s">
        <v>53</v>
      </c>
      <c r="E43" s="54">
        <f>+E44+E45</f>
        <v>23946209728</v>
      </c>
      <c r="F43" s="54">
        <f>+F44+F45</f>
        <v>23850852201</v>
      </c>
      <c r="G43" s="109">
        <f t="shared" si="0"/>
        <v>0.99601784465754095</v>
      </c>
      <c r="H43" s="65">
        <f>+H44+H45</f>
        <v>22669219209</v>
      </c>
      <c r="I43" s="109">
        <f t="shared" si="1"/>
        <v>0.94667254093632902</v>
      </c>
      <c r="J43" s="65">
        <f>+J44+J45</f>
        <v>13437043272</v>
      </c>
      <c r="K43" s="109">
        <f t="shared" si="2"/>
        <v>0.56113445194995659</v>
      </c>
      <c r="L43" s="109">
        <f t="shared" si="3"/>
        <v>0.59274398240700343</v>
      </c>
    </row>
    <row r="44" spans="1:12" x14ac:dyDescent="0.2">
      <c r="A44" s="218"/>
      <c r="B44" s="212"/>
      <c r="C44" s="228"/>
      <c r="D44" s="134" t="s">
        <v>56</v>
      </c>
      <c r="E44" s="83">
        <v>23635505293</v>
      </c>
      <c r="F44" s="84">
        <v>23540147766</v>
      </c>
      <c r="G44" s="110">
        <f t="shared" si="0"/>
        <v>0.99596549657737843</v>
      </c>
      <c r="H44" s="84">
        <v>22358514774</v>
      </c>
      <c r="I44" s="110">
        <f t="shared" si="1"/>
        <v>0.94597151602347174</v>
      </c>
      <c r="J44" s="84">
        <v>13126338837</v>
      </c>
      <c r="K44" s="110">
        <f t="shared" si="2"/>
        <v>0.55536527246944689</v>
      </c>
      <c r="L44" s="110">
        <f t="shared" si="3"/>
        <v>0.58708456128151221</v>
      </c>
    </row>
    <row r="45" spans="1:12" x14ac:dyDescent="0.2">
      <c r="A45" s="218"/>
      <c r="B45" s="232"/>
      <c r="C45" s="231"/>
      <c r="D45" s="135" t="s">
        <v>57</v>
      </c>
      <c r="E45" s="83">
        <v>310704435</v>
      </c>
      <c r="F45" s="84">
        <v>310704435</v>
      </c>
      <c r="G45" s="110">
        <f t="shared" si="0"/>
        <v>1</v>
      </c>
      <c r="H45" s="84">
        <v>310704435</v>
      </c>
      <c r="I45" s="110">
        <f t="shared" si="1"/>
        <v>1</v>
      </c>
      <c r="J45" s="84">
        <v>310704435</v>
      </c>
      <c r="K45" s="110">
        <f t="shared" si="2"/>
        <v>1</v>
      </c>
      <c r="L45" s="110">
        <f t="shared" si="3"/>
        <v>1</v>
      </c>
    </row>
    <row r="46" spans="1:12" ht="22.5" customHeight="1" x14ac:dyDescent="0.2">
      <c r="A46" s="219"/>
      <c r="B46" s="129">
        <v>7595</v>
      </c>
      <c r="C46" s="132" t="s">
        <v>74</v>
      </c>
      <c r="D46" s="125" t="s">
        <v>53</v>
      </c>
      <c r="E46" s="54">
        <v>3912190000</v>
      </c>
      <c r="F46" s="65">
        <v>3872881697</v>
      </c>
      <c r="G46" s="109">
        <f t="shared" si="0"/>
        <v>0.98995235328549991</v>
      </c>
      <c r="H46" s="65">
        <v>3693535268</v>
      </c>
      <c r="I46" s="109">
        <f t="shared" si="1"/>
        <v>0.94410937812325069</v>
      </c>
      <c r="J46" s="65">
        <v>2190223703</v>
      </c>
      <c r="K46" s="109">
        <f t="shared" si="2"/>
        <v>0.55984594383197139</v>
      </c>
      <c r="L46" s="109">
        <f t="shared" si="3"/>
        <v>0.59298843630264753</v>
      </c>
    </row>
    <row r="47" spans="1:12" ht="24" customHeight="1" x14ac:dyDescent="0.2">
      <c r="A47" s="218"/>
      <c r="B47" s="129">
        <v>7907</v>
      </c>
      <c r="C47" s="132" t="s">
        <v>83</v>
      </c>
      <c r="D47" s="125" t="s">
        <v>53</v>
      </c>
      <c r="E47" s="54">
        <v>1188255466</v>
      </c>
      <c r="F47" s="65">
        <v>1188255466</v>
      </c>
      <c r="G47" s="109">
        <f t="shared" si="0"/>
        <v>1</v>
      </c>
      <c r="H47" s="65">
        <v>966597744</v>
      </c>
      <c r="I47" s="109">
        <f t="shared" si="1"/>
        <v>0.81345953934791326</v>
      </c>
      <c r="J47" s="65">
        <v>276170784</v>
      </c>
      <c r="K47" s="109">
        <f t="shared" si="2"/>
        <v>0.23241701124226094</v>
      </c>
      <c r="L47" s="109">
        <f t="shared" si="3"/>
        <v>0.2857142857142857</v>
      </c>
    </row>
    <row r="48" spans="1:12" x14ac:dyDescent="0.2">
      <c r="A48" s="219"/>
      <c r="B48" s="223" t="s">
        <v>42</v>
      </c>
      <c r="C48" s="223"/>
      <c r="D48" s="136" t="s">
        <v>53</v>
      </c>
      <c r="E48" s="146">
        <f>+E40+E43+E46+E47</f>
        <v>62033153121</v>
      </c>
      <c r="F48" s="146">
        <f>+F40+F43+F46+F47</f>
        <v>61895157364</v>
      </c>
      <c r="G48" s="137">
        <f t="shared" ref="G48:G50" si="12">F48/E48</f>
        <v>0.99777545151169678</v>
      </c>
      <c r="H48" s="146">
        <f>+H40+H43+H46+H47</f>
        <v>60037711220</v>
      </c>
      <c r="I48" s="137">
        <f t="shared" ref="I48:I50" si="13">+H48/E48</f>
        <v>0.96783265398249629</v>
      </c>
      <c r="J48" s="146">
        <f>+J40+J43+J46+J47</f>
        <v>32533564066</v>
      </c>
      <c r="K48" s="137">
        <f t="shared" ref="K48:K50" si="14">+J48/E48</f>
        <v>0.52445446393061801</v>
      </c>
      <c r="L48" s="137">
        <f t="shared" ref="L48:L50" si="15">+J48/H48</f>
        <v>0.54188548172306561</v>
      </c>
    </row>
    <row r="49" spans="1:12" x14ac:dyDescent="0.2">
      <c r="A49" s="219"/>
      <c r="B49" s="224" t="s">
        <v>20</v>
      </c>
      <c r="C49" s="224"/>
      <c r="D49" s="162" t="s">
        <v>53</v>
      </c>
      <c r="E49" s="163">
        <f>+E26+E28+E39+E48</f>
        <v>376415817282</v>
      </c>
      <c r="F49" s="163">
        <f>+F26+F28+F39+F48</f>
        <v>374813139851</v>
      </c>
      <c r="G49" s="164">
        <f t="shared" si="12"/>
        <v>0.99574226863639126</v>
      </c>
      <c r="H49" s="163">
        <f>+H26+H28+H39+H48</f>
        <v>272606562730</v>
      </c>
      <c r="I49" s="164">
        <f t="shared" si="13"/>
        <v>0.72421654514526135</v>
      </c>
      <c r="J49" s="163">
        <f>+J26+J28+J39+J48</f>
        <v>147252773610</v>
      </c>
      <c r="K49" s="164">
        <f t="shared" si="14"/>
        <v>0.3911970933455286</v>
      </c>
      <c r="L49" s="164">
        <f t="shared" si="15"/>
        <v>0.54016591579948425</v>
      </c>
    </row>
    <row r="50" spans="1:12" x14ac:dyDescent="0.2">
      <c r="A50" s="51"/>
      <c r="B50" s="220" t="s">
        <v>76</v>
      </c>
      <c r="C50" s="221"/>
      <c r="D50" s="222"/>
      <c r="E50" s="70">
        <f>+E19+E49</f>
        <v>427864239000</v>
      </c>
      <c r="F50" s="70">
        <f>+F19+F49</f>
        <v>425992167174</v>
      </c>
      <c r="G50" s="71">
        <f t="shared" si="12"/>
        <v>0.99562461253977341</v>
      </c>
      <c r="H50" s="70">
        <f>+H19+H49</f>
        <v>313079952624</v>
      </c>
      <c r="I50" s="71">
        <f t="shared" si="13"/>
        <v>0.73172731929110812</v>
      </c>
      <c r="J50" s="70">
        <f>+J19+J49</f>
        <v>172251036812</v>
      </c>
      <c r="K50" s="71">
        <f t="shared" si="14"/>
        <v>0.40258339237367302</v>
      </c>
      <c r="L50" s="71">
        <f t="shared" si="15"/>
        <v>0.55018226292779771</v>
      </c>
    </row>
    <row r="52" spans="1:12" x14ac:dyDescent="0.2">
      <c r="E52" s="55"/>
      <c r="J52" s="55"/>
      <c r="K52" s="56"/>
    </row>
    <row r="53" spans="1:12" x14ac:dyDescent="0.2">
      <c r="J53" s="55"/>
      <c r="K53" s="56"/>
    </row>
  </sheetData>
  <autoFilter ref="A5:L50">
    <filterColumn colId="1" showButton="0"/>
    <filterColumn colId="3" showButton="0"/>
  </autoFilter>
  <mergeCells count="33">
    <mergeCell ref="C43:C45"/>
    <mergeCell ref="B43:B45"/>
    <mergeCell ref="B29:B31"/>
    <mergeCell ref="C29:C31"/>
    <mergeCell ref="B15:B17"/>
    <mergeCell ref="C15:C17"/>
    <mergeCell ref="B40:B42"/>
    <mergeCell ref="C40:C42"/>
    <mergeCell ref="A6:A49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B10:B12"/>
    <mergeCell ref="C10:C12"/>
    <mergeCell ref="B1:L1"/>
    <mergeCell ref="B2:L2"/>
    <mergeCell ref="B3:L3"/>
    <mergeCell ref="B5:C5"/>
    <mergeCell ref="D5:E5"/>
    <mergeCell ref="C7:C9"/>
    <mergeCell ref="B7:B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zoomScaleSheetLayoutView="90" workbookViewId="0">
      <pane ySplit="5" topLeftCell="A48" activePane="bottomLeft" state="frozen"/>
      <selection activeCell="D35" sqref="D35"/>
      <selection pane="bottomLeft" activeCell="E51" sqref="E51"/>
    </sheetView>
  </sheetViews>
  <sheetFormatPr baseColWidth="10" defaultRowHeight="12" x14ac:dyDescent="0.2"/>
  <cols>
    <col min="1" max="1" width="11.42578125" style="23"/>
    <col min="2" max="2" width="15.42578125" style="23" customWidth="1"/>
    <col min="3" max="3" width="35" style="24" customWidth="1"/>
    <col min="4" max="4" width="10.42578125" style="25" customWidth="1"/>
    <col min="5" max="6" width="17.85546875" style="23" customWidth="1"/>
    <col min="7" max="7" width="16.710937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5" width="14.42578125" style="23" bestFit="1" customWidth="1"/>
    <col min="16" max="16384" width="11.42578125" style="23"/>
  </cols>
  <sheetData>
    <row r="1" spans="1:15" x14ac:dyDescent="0.2">
      <c r="B1" s="206" t="s">
        <v>50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5" x14ac:dyDescent="0.2">
      <c r="B2" s="206" t="s">
        <v>51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5" x14ac:dyDescent="0.2"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5" ht="12.75" thickBot="1" x14ac:dyDescent="0.25"/>
    <row r="5" spans="1:15" ht="60" x14ac:dyDescent="0.2">
      <c r="B5" s="250" t="s">
        <v>0</v>
      </c>
      <c r="C5" s="251"/>
      <c r="D5" s="252" t="s">
        <v>79</v>
      </c>
      <c r="E5" s="253"/>
      <c r="F5" s="87" t="s">
        <v>81</v>
      </c>
      <c r="G5" s="88" t="s">
        <v>82</v>
      </c>
      <c r="H5" s="66" t="s">
        <v>2</v>
      </c>
      <c r="I5" s="67" t="s">
        <v>3</v>
      </c>
      <c r="J5" s="67" t="s">
        <v>4</v>
      </c>
      <c r="K5" s="67" t="s">
        <v>43</v>
      </c>
      <c r="L5" s="68" t="s">
        <v>5</v>
      </c>
      <c r="M5" s="69" t="s">
        <v>48</v>
      </c>
      <c r="N5" s="69" t="s">
        <v>49</v>
      </c>
    </row>
    <row r="6" spans="1:15" s="25" customFormat="1" ht="36" x14ac:dyDescent="0.2">
      <c r="A6" s="217" t="s">
        <v>75</v>
      </c>
      <c r="B6" s="188">
        <v>7563</v>
      </c>
      <c r="C6" s="189" t="s">
        <v>58</v>
      </c>
      <c r="D6" s="73" t="s">
        <v>53</v>
      </c>
      <c r="E6" s="54">
        <f>+'[1]EJECUCION TOTAL'!E6</f>
        <v>213521974</v>
      </c>
      <c r="F6" s="54"/>
      <c r="G6" s="54">
        <f>+E6-F6</f>
        <v>213521974</v>
      </c>
      <c r="H6" s="54">
        <f>+'[1]EJECUCION TOTAL'!F6</f>
        <v>200865999</v>
      </c>
      <c r="I6" s="176">
        <f>H6/E6</f>
        <v>0.94072752905515944</v>
      </c>
      <c r="J6" s="54">
        <f>+'[1]EJECUCION TOTAL'!H6</f>
        <v>200865987</v>
      </c>
      <c r="K6" s="53">
        <f>+J6/G6</f>
        <v>0.9407274728548547</v>
      </c>
      <c r="L6" s="54">
        <f>+'[1]EJECUCION TOTAL'!J6</f>
        <v>97205140</v>
      </c>
      <c r="M6" s="53">
        <f>+L6/G6</f>
        <v>0.45524654057385211</v>
      </c>
      <c r="N6" s="53">
        <f>+L6/J6</f>
        <v>0.48393031319931734</v>
      </c>
    </row>
    <row r="7" spans="1:15" s="25" customFormat="1" ht="24" customHeight="1" x14ac:dyDescent="0.2">
      <c r="A7" s="217"/>
      <c r="B7" s="237">
        <v>7568</v>
      </c>
      <c r="C7" s="243" t="s">
        <v>59</v>
      </c>
      <c r="D7" s="73" t="s">
        <v>53</v>
      </c>
      <c r="E7" s="54">
        <f>+'[1]EJECUCION TOTAL'!E7</f>
        <v>11583759809</v>
      </c>
      <c r="F7" s="54"/>
      <c r="G7" s="54">
        <f>+E7-F7</f>
        <v>11583759809</v>
      </c>
      <c r="H7" s="54">
        <f>+'[1]EJECUCION TOTAL'!F7</f>
        <v>11474499030</v>
      </c>
      <c r="I7" s="176">
        <f t="shared" ref="I7:I50" si="0">H7/E7</f>
        <v>0.99056776203913433</v>
      </c>
      <c r="J7" s="54">
        <f>+'[1]EJECUCION TOTAL'!H7</f>
        <v>7120296684</v>
      </c>
      <c r="K7" s="53">
        <f>+'[1]EJECUCION TOTAL'!I7</f>
        <v>0.61467924071318247</v>
      </c>
      <c r="L7" s="54">
        <f>+'[1]EJECUCION TOTAL'!J7</f>
        <v>4370122507</v>
      </c>
      <c r="M7" s="53">
        <f>+'[1]EJECUCION TOTAL'!K7</f>
        <v>0.3772628731134976</v>
      </c>
      <c r="N7" s="53">
        <f>+'[1]EJECUCION TOTAL'!L7</f>
        <v>0.61375567633580363</v>
      </c>
      <c r="O7" s="161"/>
    </row>
    <row r="8" spans="1:15" s="25" customFormat="1" x14ac:dyDescent="0.2">
      <c r="A8" s="217"/>
      <c r="B8" s="238"/>
      <c r="C8" s="244"/>
      <c r="D8" s="74" t="s">
        <v>56</v>
      </c>
      <c r="E8" s="154">
        <f>+'[1]EJECUCION TOTAL'!E8</f>
        <v>11579514809</v>
      </c>
      <c r="F8" s="154"/>
      <c r="G8" s="154"/>
      <c r="H8" s="154">
        <f>+'[1]EJECUCION TOTAL'!F7</f>
        <v>11474499030</v>
      </c>
      <c r="I8" s="177">
        <f t="shared" si="0"/>
        <v>0.99093089989242222</v>
      </c>
      <c r="J8" s="154">
        <f>+'[1]EJECUCION TOTAL'!H8</f>
        <v>7119198884</v>
      </c>
      <c r="K8" s="155">
        <f>+'[1]EJECUCION TOTAL'!I8</f>
        <v>0.61480977410786786</v>
      </c>
      <c r="L8" s="154">
        <f>+'[1]EJECUCION TOTAL'!J8</f>
        <v>4369024707</v>
      </c>
      <c r="M8" s="155">
        <f>+'[1]EJECUCION TOTAL'!K8</f>
        <v>0.37730637069562212</v>
      </c>
      <c r="N8" s="155">
        <f>+'[1]EJECUCION TOTAL'!L8</f>
        <v>0.61369611640140265</v>
      </c>
    </row>
    <row r="9" spans="1:15" s="25" customFormat="1" x14ac:dyDescent="0.2">
      <c r="A9" s="217"/>
      <c r="B9" s="239"/>
      <c r="C9" s="245"/>
      <c r="D9" s="75" t="s">
        <v>57</v>
      </c>
      <c r="E9" s="154">
        <f>+'[1]EJECUCION TOTAL'!E9</f>
        <v>4245000</v>
      </c>
      <c r="F9" s="154"/>
      <c r="G9" s="154"/>
      <c r="H9" s="154">
        <f>+'[1]EJECUCION TOTAL'!F9</f>
        <v>1097800</v>
      </c>
      <c r="I9" s="177">
        <f t="shared" si="0"/>
        <v>0.25861012956419316</v>
      </c>
      <c r="J9" s="154">
        <f>+'[1]EJECUCION TOTAL'!H9</f>
        <v>1097800</v>
      </c>
      <c r="K9" s="155">
        <f>+'[1]EJECUCION TOTAL'!I9</f>
        <v>0.25861012956419316</v>
      </c>
      <c r="L9" s="154">
        <f>+'[1]EJECUCION TOTAL'!J9</f>
        <v>1097800</v>
      </c>
      <c r="M9" s="155">
        <f>+'[1]EJECUCION TOTAL'!K9</f>
        <v>0.25861012956419316</v>
      </c>
      <c r="N9" s="155">
        <f>+'[1]EJECUCION TOTAL'!L9</f>
        <v>1</v>
      </c>
    </row>
    <row r="10" spans="1:15" s="25" customFormat="1" x14ac:dyDescent="0.2">
      <c r="A10" s="217"/>
      <c r="B10" s="254">
        <v>7570</v>
      </c>
      <c r="C10" s="256" t="s">
        <v>60</v>
      </c>
      <c r="D10" s="73" t="s">
        <v>53</v>
      </c>
      <c r="E10" s="54">
        <f>+'[1]EJECUCION TOTAL'!E10</f>
        <v>17556547000</v>
      </c>
      <c r="F10" s="54">
        <v>1169260000</v>
      </c>
      <c r="G10" s="54">
        <f t="shared" ref="G10:G50" si="1">+E10-F10</f>
        <v>16387287000</v>
      </c>
      <c r="H10" s="54">
        <f>+'[1]EJECUCION TOTAL'!F10</f>
        <v>17556546115</v>
      </c>
      <c r="I10" s="176">
        <f t="shared" si="0"/>
        <v>0.99999994959145444</v>
      </c>
      <c r="J10" s="54">
        <f>+'[1]EJECUCION TOTAL'!H10</f>
        <v>15478719304</v>
      </c>
      <c r="K10" s="53">
        <f t="shared" ref="K10:K50" si="2">+J10/G10</f>
        <v>0.94455655191734911</v>
      </c>
      <c r="L10" s="54">
        <f>+'[1]EJECUCION TOTAL'!J10</f>
        <v>8959907498</v>
      </c>
      <c r="M10" s="53">
        <f t="shared" ref="M10:M50" si="3">+L10/G10</f>
        <v>0.54675966180368962</v>
      </c>
      <c r="N10" s="53">
        <f t="shared" ref="N10:N50" si="4">+L10/J10</f>
        <v>0.57885328379102963</v>
      </c>
    </row>
    <row r="11" spans="1:15" s="25" customFormat="1" x14ac:dyDescent="0.2">
      <c r="A11" s="217"/>
      <c r="B11" s="255"/>
      <c r="C11" s="257"/>
      <c r="D11" s="74" t="s">
        <v>56</v>
      </c>
      <c r="E11" s="143">
        <f>+'[1]EJECUCION TOTAL'!E11</f>
        <v>17441702000</v>
      </c>
      <c r="F11" s="143">
        <f>1169260000+445900000</f>
        <v>1615160000</v>
      </c>
      <c r="G11" s="156">
        <f t="shared" si="1"/>
        <v>15826542000</v>
      </c>
      <c r="H11" s="143">
        <f>+'[1]EJECUCION TOTAL'!F11</f>
        <v>17441702000</v>
      </c>
      <c r="I11" s="178">
        <f t="shared" si="0"/>
        <v>1</v>
      </c>
      <c r="J11" s="143">
        <f>+'[1]EJECUCION TOTAL'!H11</f>
        <v>15363875189</v>
      </c>
      <c r="K11" s="157">
        <f t="shared" si="2"/>
        <v>0.97076639919193974</v>
      </c>
      <c r="L11" s="143">
        <f>+'[1]EJECUCION TOTAL'!J11</f>
        <v>8845063383</v>
      </c>
      <c r="M11" s="158">
        <f t="shared" si="3"/>
        <v>0.55887529840694194</v>
      </c>
      <c r="N11" s="158">
        <f t="shared" si="4"/>
        <v>0.57570523544299279</v>
      </c>
    </row>
    <row r="12" spans="1:15" s="25" customFormat="1" x14ac:dyDescent="0.2">
      <c r="A12" s="217"/>
      <c r="B12" s="255"/>
      <c r="C12" s="257"/>
      <c r="D12" s="75" t="s">
        <v>57</v>
      </c>
      <c r="E12" s="144">
        <f>+'[1]EJECUCION TOTAL'!E12</f>
        <v>114845000</v>
      </c>
      <c r="F12" s="144"/>
      <c r="G12" s="156">
        <f t="shared" si="1"/>
        <v>114845000</v>
      </c>
      <c r="H12" s="144">
        <f>+'[1]EJECUCION TOTAL'!F12</f>
        <v>114844115</v>
      </c>
      <c r="I12" s="179">
        <f t="shared" si="0"/>
        <v>0.9999922939614263</v>
      </c>
      <c r="J12" s="144">
        <f>+'[1]EJECUCION TOTAL'!H12</f>
        <v>114844115</v>
      </c>
      <c r="K12" s="159">
        <f t="shared" si="2"/>
        <v>0.9999922939614263</v>
      </c>
      <c r="L12" s="144">
        <f>+'[1]EJECUCION TOTAL'!J12</f>
        <v>114844115</v>
      </c>
      <c r="M12" s="160">
        <f t="shared" si="3"/>
        <v>0.9999922939614263</v>
      </c>
      <c r="N12" s="160">
        <f t="shared" si="4"/>
        <v>1</v>
      </c>
    </row>
    <row r="13" spans="1:15" s="25" customFormat="1" ht="24" x14ac:dyDescent="0.2">
      <c r="A13" s="217"/>
      <c r="B13" s="188">
        <v>7574</v>
      </c>
      <c r="C13" s="189" t="s">
        <v>61</v>
      </c>
      <c r="D13" s="73" t="s">
        <v>53</v>
      </c>
      <c r="E13" s="54">
        <f>+'[1]EJECUCION TOTAL'!E13</f>
        <v>5217681013</v>
      </c>
      <c r="F13" s="54"/>
      <c r="G13" s="54">
        <f t="shared" si="1"/>
        <v>5217681013</v>
      </c>
      <c r="H13" s="54">
        <f>+'[1]EJECUCION TOTAL'!F13</f>
        <v>5100551363</v>
      </c>
      <c r="I13" s="176">
        <f t="shared" si="0"/>
        <v>0.97755139693128645</v>
      </c>
      <c r="J13" s="54">
        <f>+'[1]EJECUCION TOTAL'!H13</f>
        <v>2754168199</v>
      </c>
      <c r="K13" s="53">
        <f t="shared" si="2"/>
        <v>0.52785292779261739</v>
      </c>
      <c r="L13" s="54">
        <f>+'[1]EJECUCION TOTAL'!J13</f>
        <v>2215693982</v>
      </c>
      <c r="M13" s="53">
        <f t="shared" si="3"/>
        <v>0.42465110007291279</v>
      </c>
      <c r="N13" s="53">
        <f t="shared" si="4"/>
        <v>0.80448753376953797</v>
      </c>
    </row>
    <row r="14" spans="1:15" s="25" customFormat="1" x14ac:dyDescent="0.2">
      <c r="A14" s="217"/>
      <c r="B14" s="236" t="s">
        <v>7</v>
      </c>
      <c r="C14" s="236"/>
      <c r="D14" s="194" t="s">
        <v>53</v>
      </c>
      <c r="E14" s="54">
        <f>+'[1]EJECUCION TOTAL'!E14</f>
        <v>34571509796</v>
      </c>
      <c r="F14" s="54">
        <f>+F11</f>
        <v>1615160000</v>
      </c>
      <c r="G14" s="54">
        <f t="shared" si="1"/>
        <v>32956349796</v>
      </c>
      <c r="H14" s="54">
        <f>+'[1]EJECUCION TOTAL'!F14</f>
        <v>34332462507</v>
      </c>
      <c r="I14" s="176">
        <f t="shared" si="0"/>
        <v>0.99308542524146115</v>
      </c>
      <c r="J14" s="54">
        <f>+'[1]EJECUCION TOTAL'!H14</f>
        <v>25554050174</v>
      </c>
      <c r="K14" s="53">
        <f t="shared" si="2"/>
        <v>0.77539079212897433</v>
      </c>
      <c r="L14" s="54">
        <f>+'[1]EJECUCION TOTAL'!J14</f>
        <v>15642929127</v>
      </c>
      <c r="M14" s="53">
        <f t="shared" si="3"/>
        <v>0.47465599873256059</v>
      </c>
      <c r="N14" s="53">
        <f t="shared" si="4"/>
        <v>0.61215067750457486</v>
      </c>
    </row>
    <row r="15" spans="1:15" s="25" customFormat="1" ht="24" customHeight="1" x14ac:dyDescent="0.2">
      <c r="A15" s="217"/>
      <c r="B15" s="258">
        <v>7589</v>
      </c>
      <c r="C15" s="258" t="s">
        <v>62</v>
      </c>
      <c r="D15" s="73" t="s">
        <v>53</v>
      </c>
      <c r="E15" s="54">
        <f>+'[1]EJECUCION TOTAL'!E15</f>
        <v>16876911922</v>
      </c>
      <c r="F15" s="54">
        <f>+F16+F17</f>
        <v>1722765865</v>
      </c>
      <c r="G15" s="54">
        <f t="shared" si="1"/>
        <v>15154146057</v>
      </c>
      <c r="H15" s="54">
        <f>+'[1]EJECUCION TOTAL'!F15</f>
        <v>16846564816</v>
      </c>
      <c r="I15" s="176">
        <f t="shared" si="0"/>
        <v>0.99820185670576134</v>
      </c>
      <c r="J15" s="54">
        <f>+'[1]EJECUCION TOTAL'!H15</f>
        <v>14919339720</v>
      </c>
      <c r="K15" s="53">
        <f t="shared" si="2"/>
        <v>0.98450547222411533</v>
      </c>
      <c r="L15" s="54">
        <f>+'[1]EJECUCION TOTAL'!J15</f>
        <v>9355334075</v>
      </c>
      <c r="M15" s="53">
        <f t="shared" si="3"/>
        <v>0.61734485333659472</v>
      </c>
      <c r="N15" s="53">
        <f t="shared" si="4"/>
        <v>0.62706086533164618</v>
      </c>
    </row>
    <row r="16" spans="1:15" s="25" customFormat="1" x14ac:dyDescent="0.2">
      <c r="A16" s="217"/>
      <c r="B16" s="257"/>
      <c r="C16" s="257"/>
      <c r="D16" s="74" t="s">
        <v>56</v>
      </c>
      <c r="E16" s="83">
        <f>+'[1]EJECUCION TOTAL'!E16</f>
        <v>16873047084</v>
      </c>
      <c r="F16" s="83">
        <v>1722765865</v>
      </c>
      <c r="G16" s="83">
        <f t="shared" si="1"/>
        <v>15150281219</v>
      </c>
      <c r="H16" s="83">
        <f>+'[1]EJECUCION TOTAL'!F16</f>
        <v>16842699978</v>
      </c>
      <c r="I16" s="180">
        <f t="shared" si="0"/>
        <v>0.99820144483394602</v>
      </c>
      <c r="J16" s="83">
        <f>+'[1]EJECUCION TOTAL'!H16</f>
        <v>14915474882</v>
      </c>
      <c r="K16" s="50">
        <f t="shared" si="2"/>
        <v>0.98450151956878995</v>
      </c>
      <c r="L16" s="83">
        <f>+'[1]EJECUCION TOTAL'!J16</f>
        <v>9351469237</v>
      </c>
      <c r="M16" s="50">
        <f t="shared" si="3"/>
        <v>0.61724723797683057</v>
      </c>
      <c r="N16" s="50">
        <f t="shared" si="4"/>
        <v>0.62696423083956621</v>
      </c>
    </row>
    <row r="17" spans="1:14" s="25" customFormat="1" x14ac:dyDescent="0.2">
      <c r="A17" s="217"/>
      <c r="B17" s="259"/>
      <c r="C17" s="259"/>
      <c r="D17" s="75" t="s">
        <v>57</v>
      </c>
      <c r="E17" s="83">
        <f>+'[1]EJECUCION TOTAL'!E17</f>
        <v>3864838</v>
      </c>
      <c r="F17" s="83"/>
      <c r="G17" s="83">
        <f t="shared" si="1"/>
        <v>3864838</v>
      </c>
      <c r="H17" s="83">
        <f>+'[1]EJECUCION TOTAL'!F17</f>
        <v>3864838</v>
      </c>
      <c r="I17" s="180">
        <f t="shared" si="0"/>
        <v>1</v>
      </c>
      <c r="J17" s="83">
        <f>+'[1]EJECUCION TOTAL'!H17</f>
        <v>3864838</v>
      </c>
      <c r="K17" s="50">
        <f t="shared" si="2"/>
        <v>1</v>
      </c>
      <c r="L17" s="83">
        <f>+'[1]EJECUCION TOTAL'!J17</f>
        <v>3864838</v>
      </c>
      <c r="M17" s="50">
        <f t="shared" si="3"/>
        <v>1</v>
      </c>
      <c r="N17" s="50">
        <f t="shared" si="4"/>
        <v>1</v>
      </c>
    </row>
    <row r="18" spans="1:14" s="25" customFormat="1" x14ac:dyDescent="0.2">
      <c r="A18" s="217"/>
      <c r="B18" s="236" t="s">
        <v>39</v>
      </c>
      <c r="C18" s="236"/>
      <c r="D18" s="194" t="s">
        <v>53</v>
      </c>
      <c r="E18" s="52">
        <f>+'[1]EJECUCION TOTAL'!E18</f>
        <v>16876911922</v>
      </c>
      <c r="F18" s="52">
        <f>+F15</f>
        <v>1722765865</v>
      </c>
      <c r="G18" s="54">
        <f t="shared" si="1"/>
        <v>15154146057</v>
      </c>
      <c r="H18" s="52">
        <f>+'[1]EJECUCION TOTAL'!F18</f>
        <v>16846564816</v>
      </c>
      <c r="I18" s="181">
        <f t="shared" si="0"/>
        <v>0.99820185670576134</v>
      </c>
      <c r="J18" s="52">
        <f>+'[1]EJECUCION TOTAL'!H18</f>
        <v>14919339720</v>
      </c>
      <c r="K18" s="53">
        <f t="shared" si="2"/>
        <v>0.98450547222411533</v>
      </c>
      <c r="L18" s="52">
        <f>+'[1]EJECUCION TOTAL'!J18</f>
        <v>9355334075</v>
      </c>
      <c r="M18" s="53">
        <f t="shared" si="3"/>
        <v>0.61734485333659472</v>
      </c>
      <c r="N18" s="53">
        <f t="shared" si="4"/>
        <v>0.62706086533164618</v>
      </c>
    </row>
    <row r="19" spans="1:14" s="25" customFormat="1" x14ac:dyDescent="0.2">
      <c r="A19" s="217"/>
      <c r="B19" s="249" t="s">
        <v>1</v>
      </c>
      <c r="C19" s="249"/>
      <c r="D19" s="194" t="s">
        <v>53</v>
      </c>
      <c r="E19" s="52">
        <f>+'[1]EJECUCION TOTAL'!E19</f>
        <v>51448421718</v>
      </c>
      <c r="F19" s="52">
        <f>+F14+F18</f>
        <v>3337925865</v>
      </c>
      <c r="G19" s="54">
        <f t="shared" si="1"/>
        <v>48110495853</v>
      </c>
      <c r="H19" s="52">
        <f>+'[1]EJECUCION TOTAL'!F19</f>
        <v>51179027323</v>
      </c>
      <c r="I19" s="181">
        <f t="shared" si="0"/>
        <v>0.99476379671126536</v>
      </c>
      <c r="J19" s="52">
        <f>+'[1]EJECUCION TOTAL'!H19</f>
        <v>40473389894</v>
      </c>
      <c r="K19" s="53">
        <f t="shared" si="2"/>
        <v>0.84125904704173238</v>
      </c>
      <c r="L19" s="52">
        <f>+'[1]EJECUCION TOTAL'!J19</f>
        <v>24998263202</v>
      </c>
      <c r="M19" s="53">
        <f t="shared" si="3"/>
        <v>0.51960103006174274</v>
      </c>
      <c r="N19" s="53">
        <f t="shared" si="4"/>
        <v>0.61764688521200151</v>
      </c>
    </row>
    <row r="20" spans="1:14" s="25" customFormat="1" ht="36" x14ac:dyDescent="0.2">
      <c r="A20" s="217"/>
      <c r="B20" s="82">
        <v>7596</v>
      </c>
      <c r="C20" s="189" t="s">
        <v>63</v>
      </c>
      <c r="D20" s="73" t="s">
        <v>53</v>
      </c>
      <c r="E20" s="54">
        <f>+'[1]EJECUCION TOTAL'!E20</f>
        <v>9166383869</v>
      </c>
      <c r="F20" s="54">
        <v>4323665889</v>
      </c>
      <c r="G20" s="54">
        <f t="shared" si="1"/>
        <v>4842717980</v>
      </c>
      <c r="H20" s="65">
        <f>+'[1]EJECUCION TOTAL'!F20</f>
        <v>9166383869</v>
      </c>
      <c r="I20" s="181">
        <f t="shared" si="0"/>
        <v>1</v>
      </c>
      <c r="J20" s="65">
        <f>+'[1]EJECUCION TOTAL'!H20</f>
        <v>4765400451</v>
      </c>
      <c r="K20" s="53">
        <f t="shared" si="2"/>
        <v>0.98403426973874697</v>
      </c>
      <c r="L20" s="65">
        <f>+'[1]EJECUCION TOTAL'!J20</f>
        <v>2959141010</v>
      </c>
      <c r="M20" s="53">
        <f t="shared" si="3"/>
        <v>0.61104962589624101</v>
      </c>
      <c r="N20" s="53">
        <f t="shared" si="4"/>
        <v>0.62096376588436264</v>
      </c>
    </row>
    <row r="21" spans="1:14" s="25" customFormat="1" x14ac:dyDescent="0.2">
      <c r="A21" s="217"/>
      <c r="B21" s="260">
        <v>7588</v>
      </c>
      <c r="C21" s="256" t="s">
        <v>64</v>
      </c>
      <c r="D21" s="73" t="s">
        <v>53</v>
      </c>
      <c r="E21" s="54">
        <f>+'[1]EJECUCION TOTAL'!E21</f>
        <v>9828799731</v>
      </c>
      <c r="F21" s="54">
        <f>SUM(F22:F23)</f>
        <v>953787127</v>
      </c>
      <c r="G21" s="54">
        <f t="shared" si="1"/>
        <v>8875012604</v>
      </c>
      <c r="H21" s="54">
        <f>+'[1]EJECUCION TOTAL'!F21</f>
        <v>9818932886</v>
      </c>
      <c r="I21" s="176">
        <f t="shared" si="0"/>
        <v>0.99899612920498526</v>
      </c>
      <c r="J21" s="54">
        <f>+'[1]EJECUCION TOTAL'!H21</f>
        <v>8857012602</v>
      </c>
      <c r="K21" s="53">
        <f t="shared" si="2"/>
        <v>0.99797183364090236</v>
      </c>
      <c r="L21" s="54">
        <f>+'[1]EJECUCION TOTAL'!J21</f>
        <v>4751545100</v>
      </c>
      <c r="M21" s="53">
        <f t="shared" si="3"/>
        <v>0.53538460304365787</v>
      </c>
      <c r="N21" s="53">
        <f t="shared" si="4"/>
        <v>0.53647265884289863</v>
      </c>
    </row>
    <row r="22" spans="1:14" s="25" customFormat="1" x14ac:dyDescent="0.2">
      <c r="A22" s="217"/>
      <c r="B22" s="244"/>
      <c r="C22" s="257"/>
      <c r="D22" s="74" t="s">
        <v>56</v>
      </c>
      <c r="E22" s="143">
        <f>+'[1]EJECUCION TOTAL'!E22</f>
        <v>8983799731</v>
      </c>
      <c r="F22" s="143">
        <f>779430599+174356528</f>
        <v>953787127</v>
      </c>
      <c r="G22" s="156">
        <f t="shared" si="1"/>
        <v>8030012604</v>
      </c>
      <c r="H22" s="147">
        <f>+'[1]EJECUCION TOTAL'!F22</f>
        <v>8973932888</v>
      </c>
      <c r="I22" s="185">
        <f t="shared" si="0"/>
        <v>0.99890170715115645</v>
      </c>
      <c r="J22" s="147">
        <f>+'[1]EJECUCION TOTAL'!H22</f>
        <v>8012012604</v>
      </c>
      <c r="K22" s="157">
        <f t="shared" si="2"/>
        <v>0.9977584094960158</v>
      </c>
      <c r="L22" s="147">
        <f>+'[1]EJECUCION TOTAL'!J22</f>
        <v>3906545102</v>
      </c>
      <c r="M22" s="158">
        <f t="shared" si="3"/>
        <v>0.4864930224460704</v>
      </c>
      <c r="N22" s="158">
        <f t="shared" si="4"/>
        <v>0.48758599057241325</v>
      </c>
    </row>
    <row r="23" spans="1:14" s="25" customFormat="1" x14ac:dyDescent="0.2">
      <c r="A23" s="217"/>
      <c r="B23" s="244"/>
      <c r="C23" s="257"/>
      <c r="D23" s="75" t="s">
        <v>57</v>
      </c>
      <c r="E23" s="144">
        <f>+'[1]EJECUCION TOTAL'!E23</f>
        <v>845000000</v>
      </c>
      <c r="F23" s="144"/>
      <c r="G23" s="156">
        <f t="shared" si="1"/>
        <v>845000000</v>
      </c>
      <c r="H23" s="148">
        <f>+'[1]EJECUCION TOTAL'!F23</f>
        <v>844999998</v>
      </c>
      <c r="I23" s="186">
        <f t="shared" si="0"/>
        <v>0.99999999763313607</v>
      </c>
      <c r="J23" s="148">
        <f>+'[1]EJECUCION TOTAL'!H23</f>
        <v>844999998</v>
      </c>
      <c r="K23" s="159">
        <f t="shared" si="2"/>
        <v>0.99999999763313607</v>
      </c>
      <c r="L23" s="148">
        <f>+'[1]EJECUCION TOTAL'!J23</f>
        <v>844999998</v>
      </c>
      <c r="M23" s="160">
        <f t="shared" si="3"/>
        <v>0.99999999763313607</v>
      </c>
      <c r="N23" s="160">
        <f t="shared" si="4"/>
        <v>1</v>
      </c>
    </row>
    <row r="24" spans="1:14" s="25" customFormat="1" ht="36" x14ac:dyDescent="0.2">
      <c r="A24" s="217"/>
      <c r="B24" s="192">
        <v>7583</v>
      </c>
      <c r="C24" s="189" t="s">
        <v>65</v>
      </c>
      <c r="D24" s="73" t="s">
        <v>53</v>
      </c>
      <c r="E24" s="54">
        <f>+'[1]EJECUCION TOTAL'!E24</f>
        <v>5664550000</v>
      </c>
      <c r="F24" s="54">
        <f>953513564+2289</f>
        <v>953515853</v>
      </c>
      <c r="G24" s="54">
        <f t="shared" si="1"/>
        <v>4711034147</v>
      </c>
      <c r="H24" s="65">
        <f>+'[1]EJECUCION TOTAL'!F24</f>
        <v>5664550000</v>
      </c>
      <c r="I24" s="181">
        <f t="shared" si="0"/>
        <v>1</v>
      </c>
      <c r="J24" s="65">
        <f>+'[1]EJECUCION TOTAL'!H24</f>
        <v>4711034147</v>
      </c>
      <c r="K24" s="53">
        <f t="shared" si="2"/>
        <v>1</v>
      </c>
      <c r="L24" s="65">
        <f>+'[1]EJECUCION TOTAL'!J24</f>
        <v>2438360263</v>
      </c>
      <c r="M24" s="53">
        <f t="shared" si="3"/>
        <v>0.51758492656071164</v>
      </c>
      <c r="N24" s="53">
        <f t="shared" si="4"/>
        <v>0.51758492656071164</v>
      </c>
    </row>
    <row r="25" spans="1:14" s="25" customFormat="1" ht="24" x14ac:dyDescent="0.2">
      <c r="A25" s="217"/>
      <c r="B25" s="192">
        <v>7579</v>
      </c>
      <c r="C25" s="189" t="s">
        <v>66</v>
      </c>
      <c r="D25" s="73" t="s">
        <v>53</v>
      </c>
      <c r="E25" s="54">
        <f>+'[1]EJECUCION TOTAL'!E25</f>
        <v>10956419534</v>
      </c>
      <c r="F25" s="54">
        <v>3102302582</v>
      </c>
      <c r="G25" s="54">
        <f t="shared" si="1"/>
        <v>7854116952</v>
      </c>
      <c r="H25" s="65">
        <f>+'[1]EJECUCION TOTAL'!F25</f>
        <v>10956419534</v>
      </c>
      <c r="I25" s="181">
        <f t="shared" si="0"/>
        <v>1</v>
      </c>
      <c r="J25" s="65">
        <f>+'[1]EJECUCION TOTAL'!H25</f>
        <v>7854116952</v>
      </c>
      <c r="K25" s="53">
        <f t="shared" si="2"/>
        <v>1</v>
      </c>
      <c r="L25" s="65">
        <f>+'[1]EJECUCION TOTAL'!J25</f>
        <v>3371262157</v>
      </c>
      <c r="M25" s="53">
        <f t="shared" si="3"/>
        <v>0.42923503400869656</v>
      </c>
      <c r="N25" s="53">
        <f t="shared" si="4"/>
        <v>0.42923503400869656</v>
      </c>
    </row>
    <row r="26" spans="1:14" s="25" customFormat="1" x14ac:dyDescent="0.2">
      <c r="A26" s="217"/>
      <c r="B26" s="236" t="s">
        <v>40</v>
      </c>
      <c r="C26" s="236"/>
      <c r="D26" s="190" t="s">
        <v>53</v>
      </c>
      <c r="E26" s="80">
        <f>+'[1]EJECUCION TOTAL'!E26</f>
        <v>35616153134</v>
      </c>
      <c r="F26" s="80">
        <f>+F20+F21+F24+F25</f>
        <v>9333271451</v>
      </c>
      <c r="G26" s="54">
        <f t="shared" si="1"/>
        <v>26282881683</v>
      </c>
      <c r="H26" s="81">
        <f>+'[1]EJECUCION TOTAL'!F26</f>
        <v>35606286289</v>
      </c>
      <c r="I26" s="182">
        <f t="shared" si="0"/>
        <v>0.99972296713339937</v>
      </c>
      <c r="J26" s="81">
        <f>+'[1]EJECUCION TOTAL'!H26</f>
        <v>26187564152</v>
      </c>
      <c r="K26" s="79">
        <f t="shared" si="2"/>
        <v>0.99637339877150333</v>
      </c>
      <c r="L26" s="81">
        <f>+'[1]EJECUCION TOTAL'!J26</f>
        <v>13520308530</v>
      </c>
      <c r="M26" s="79">
        <f t="shared" si="3"/>
        <v>0.51441499806107849</v>
      </c>
      <c r="N26" s="79">
        <f t="shared" si="4"/>
        <v>0.51628736645853435</v>
      </c>
    </row>
    <row r="27" spans="1:14" s="25" customFormat="1" ht="31.5" customHeight="1" x14ac:dyDescent="0.2">
      <c r="A27" s="217"/>
      <c r="B27" s="195">
        <v>7581</v>
      </c>
      <c r="C27" s="191" t="s">
        <v>67</v>
      </c>
      <c r="D27" s="73" t="s">
        <v>53</v>
      </c>
      <c r="E27" s="54">
        <f>+'[1]EJECUCION TOTAL'!E27</f>
        <v>6656503000</v>
      </c>
      <c r="F27" s="54">
        <v>1334751991</v>
      </c>
      <c r="G27" s="54">
        <f t="shared" si="1"/>
        <v>5321751009</v>
      </c>
      <c r="H27" s="65">
        <f>+'[1]EJECUCION TOTAL'!F27</f>
        <v>6642974345</v>
      </c>
      <c r="I27" s="181">
        <f t="shared" si="0"/>
        <v>0.99796760325954936</v>
      </c>
      <c r="J27" s="65">
        <f>+'[1]EJECUCION TOTAL'!H27</f>
        <v>5187857354</v>
      </c>
      <c r="K27" s="53">
        <f t="shared" si="2"/>
        <v>0.97484030072553884</v>
      </c>
      <c r="L27" s="65">
        <f>+'[1]EJECUCION TOTAL'!J27</f>
        <v>3461115272</v>
      </c>
      <c r="M27" s="53">
        <f t="shared" si="3"/>
        <v>0.65037151609435628</v>
      </c>
      <c r="N27" s="53">
        <f t="shared" si="4"/>
        <v>0.66715698521112421</v>
      </c>
    </row>
    <row r="28" spans="1:14" ht="12" customHeight="1" x14ac:dyDescent="0.2">
      <c r="A28" s="217"/>
      <c r="B28" s="236" t="s">
        <v>7</v>
      </c>
      <c r="C28" s="236"/>
      <c r="D28" s="190" t="s">
        <v>53</v>
      </c>
      <c r="E28" s="78">
        <f>+'[1]EJECUCION TOTAL'!E28</f>
        <v>6656503000</v>
      </c>
      <c r="F28" s="78">
        <f>+F27</f>
        <v>1334751991</v>
      </c>
      <c r="G28" s="54">
        <f t="shared" si="1"/>
        <v>5321751009</v>
      </c>
      <c r="H28" s="78">
        <f>+'[1]EJECUCION TOTAL'!F28</f>
        <v>6642974345</v>
      </c>
      <c r="I28" s="182">
        <f t="shared" si="0"/>
        <v>0.99796760325954936</v>
      </c>
      <c r="J28" s="78">
        <f>+'[1]EJECUCION TOTAL'!H28</f>
        <v>5187857354</v>
      </c>
      <c r="K28" s="79">
        <f t="shared" si="2"/>
        <v>0.97484030072553884</v>
      </c>
      <c r="L28" s="78">
        <f>+'[1]EJECUCION TOTAL'!J28</f>
        <v>3461115272</v>
      </c>
      <c r="M28" s="79">
        <f t="shared" si="3"/>
        <v>0.65037151609435628</v>
      </c>
      <c r="N28" s="79">
        <f t="shared" si="4"/>
        <v>0.66715698521112421</v>
      </c>
    </row>
    <row r="29" spans="1:14" ht="24" customHeight="1" x14ac:dyDescent="0.2">
      <c r="A29" s="217"/>
      <c r="B29" s="243">
        <v>7573</v>
      </c>
      <c r="C29" s="240" t="s">
        <v>68</v>
      </c>
      <c r="D29" s="73" t="s">
        <v>53</v>
      </c>
      <c r="E29" s="54">
        <f>+'[1]EJECUCION TOTAL'!E29</f>
        <v>68542871000</v>
      </c>
      <c r="F29" s="54">
        <f>+F30+F31</f>
        <v>31177733000</v>
      </c>
      <c r="G29" s="54">
        <f t="shared" si="1"/>
        <v>37365138000</v>
      </c>
      <c r="H29" s="65">
        <f>+'[1]EJECUCION TOTAL'!F29</f>
        <v>68447921478</v>
      </c>
      <c r="I29" s="181">
        <f t="shared" si="0"/>
        <v>0.9986147425601708</v>
      </c>
      <c r="J29" s="65">
        <f>+'[1]EJECUCION TOTAL'!H29</f>
        <v>27748646058</v>
      </c>
      <c r="K29" s="53">
        <f t="shared" si="2"/>
        <v>0.74263464671266566</v>
      </c>
      <c r="L29" s="65">
        <f>+'[1]EJECUCION TOTAL'!J29</f>
        <v>21233874313</v>
      </c>
      <c r="M29" s="53">
        <f t="shared" si="3"/>
        <v>0.56828036639393653</v>
      </c>
      <c r="N29" s="53">
        <f t="shared" si="4"/>
        <v>0.76522199564681914</v>
      </c>
    </row>
    <row r="30" spans="1:14" x14ac:dyDescent="0.2">
      <c r="A30" s="217"/>
      <c r="B30" s="244"/>
      <c r="C30" s="241"/>
      <c r="D30" s="74" t="s">
        <v>56</v>
      </c>
      <c r="E30" s="83">
        <f>+'[1]EJECUCION TOTAL'!E30</f>
        <v>68522496380</v>
      </c>
      <c r="F30" s="83">
        <v>31177733000</v>
      </c>
      <c r="G30" s="83">
        <f t="shared" si="1"/>
        <v>37344763380</v>
      </c>
      <c r="H30" s="84">
        <f>+'[1]EJECUCION TOTAL'!F30</f>
        <v>68427546858</v>
      </c>
      <c r="I30" s="187">
        <f t="shared" si="0"/>
        <v>0.99861433066487471</v>
      </c>
      <c r="J30" s="84">
        <f>+'[1]EJECUCION TOTAL'!H30</f>
        <v>27728271438</v>
      </c>
      <c r="K30" s="50">
        <f t="shared" si="2"/>
        <v>0.74249423288218996</v>
      </c>
      <c r="L30" s="84">
        <f>+'[1]EJECUCION TOTAL'!J30</f>
        <v>21213499693</v>
      </c>
      <c r="M30" s="50">
        <f t="shared" si="3"/>
        <v>0.56804482805642564</v>
      </c>
      <c r="N30" s="50">
        <f t="shared" si="4"/>
        <v>0.76504948173322196</v>
      </c>
    </row>
    <row r="31" spans="1:14" x14ac:dyDescent="0.2">
      <c r="A31" s="217"/>
      <c r="B31" s="245"/>
      <c r="C31" s="242"/>
      <c r="D31" s="75" t="s">
        <v>57</v>
      </c>
      <c r="E31" s="83">
        <f>+'[1]EJECUCION TOTAL'!E31</f>
        <v>20374620</v>
      </c>
      <c r="F31" s="83"/>
      <c r="G31" s="83">
        <f t="shared" si="1"/>
        <v>20374620</v>
      </c>
      <c r="H31" s="84">
        <f>+'[1]EJECUCION TOTAL'!F31</f>
        <v>20374620</v>
      </c>
      <c r="I31" s="187">
        <f t="shared" si="0"/>
        <v>1</v>
      </c>
      <c r="J31" s="84">
        <f>+'[1]EJECUCION TOTAL'!H31</f>
        <v>20374620</v>
      </c>
      <c r="K31" s="50">
        <f t="shared" si="2"/>
        <v>1</v>
      </c>
      <c r="L31" s="84">
        <f>+'[1]EJECUCION TOTAL'!J31</f>
        <v>20374620</v>
      </c>
      <c r="M31" s="50">
        <f t="shared" si="3"/>
        <v>1</v>
      </c>
      <c r="N31" s="50">
        <f t="shared" si="4"/>
        <v>1</v>
      </c>
    </row>
    <row r="32" spans="1:14" ht="36" x14ac:dyDescent="0.2">
      <c r="A32" s="217"/>
      <c r="B32" s="192">
        <v>7576</v>
      </c>
      <c r="C32" s="193" t="s">
        <v>69</v>
      </c>
      <c r="D32" s="73" t="s">
        <v>53</v>
      </c>
      <c r="E32" s="54">
        <f>+'[1]EJECUCION TOTAL'!E32</f>
        <v>11061571000</v>
      </c>
      <c r="F32" s="54">
        <f>344677000+16283115</f>
        <v>360960115</v>
      </c>
      <c r="G32" s="54">
        <f t="shared" si="1"/>
        <v>10700610885</v>
      </c>
      <c r="H32" s="65">
        <f>+'[1]EJECUCION TOTAL'!F32</f>
        <v>10477395656</v>
      </c>
      <c r="I32" s="181">
        <f t="shared" si="0"/>
        <v>0.94718875429177285</v>
      </c>
      <c r="J32" s="65">
        <f>+'[1]EJECUCION TOTAL'!H32</f>
        <v>6060018341</v>
      </c>
      <c r="K32" s="53">
        <f t="shared" si="2"/>
        <v>0.56632452166771785</v>
      </c>
      <c r="L32" s="65">
        <f>+'[1]EJECUCION TOTAL'!J32</f>
        <v>4795177913</v>
      </c>
      <c r="M32" s="53">
        <f t="shared" si="3"/>
        <v>0.44812188430492583</v>
      </c>
      <c r="N32" s="53">
        <f t="shared" si="4"/>
        <v>0.79128108912764761</v>
      </c>
    </row>
    <row r="33" spans="1:14" x14ac:dyDescent="0.2">
      <c r="A33" s="217"/>
      <c r="B33" s="246">
        <v>7587</v>
      </c>
      <c r="C33" s="248" t="s">
        <v>70</v>
      </c>
      <c r="D33" s="73" t="s">
        <v>53</v>
      </c>
      <c r="E33" s="54">
        <f>+'[1]EJECUCION TOTAL'!E33</f>
        <v>61041544501</v>
      </c>
      <c r="F33" s="54">
        <f>SUM(F34:F35)</f>
        <v>13167224096</v>
      </c>
      <c r="G33" s="54">
        <f t="shared" si="1"/>
        <v>47874320405</v>
      </c>
      <c r="H33" s="54">
        <f>+'[1]EJECUCION TOTAL'!F33</f>
        <v>60601378074</v>
      </c>
      <c r="I33" s="176">
        <f t="shared" si="0"/>
        <v>0.99278906799298317</v>
      </c>
      <c r="J33" s="54">
        <f>+'[1]EJECUCION TOTAL'!H33</f>
        <v>44731303279</v>
      </c>
      <c r="K33" s="53">
        <f t="shared" si="2"/>
        <v>0.93434857979369368</v>
      </c>
      <c r="L33" s="54">
        <f>+'[1]EJECUCION TOTAL'!J33</f>
        <v>22349659213</v>
      </c>
      <c r="M33" s="53">
        <f t="shared" si="3"/>
        <v>0.46684023969279781</v>
      </c>
      <c r="N33" s="53">
        <f t="shared" si="4"/>
        <v>0.49964247796671046</v>
      </c>
    </row>
    <row r="34" spans="1:14" x14ac:dyDescent="0.2">
      <c r="A34" s="217"/>
      <c r="B34" s="247"/>
      <c r="C34" s="241"/>
      <c r="D34" s="74" t="s">
        <v>56</v>
      </c>
      <c r="E34" s="143">
        <f>+'[1]EJECUCION TOTAL'!E34</f>
        <v>50282714501</v>
      </c>
      <c r="F34" s="143">
        <f>12932491100+234732996</f>
        <v>13167224096</v>
      </c>
      <c r="G34" s="156">
        <f t="shared" si="1"/>
        <v>37115490405</v>
      </c>
      <c r="H34" s="147">
        <f>+'[1]EJECUCION TOTAL'!F34</f>
        <v>50003568886</v>
      </c>
      <c r="I34" s="185">
        <f t="shared" si="0"/>
        <v>0.99444847761760258</v>
      </c>
      <c r="J34" s="147">
        <f>+'[1]EJECUCION TOTAL'!H34</f>
        <v>34571912298</v>
      </c>
      <c r="K34" s="157">
        <f t="shared" si="2"/>
        <v>0.93146855721843447</v>
      </c>
      <c r="L34" s="147">
        <f>+'[1]EJECUCION TOTAL'!J34</f>
        <v>12190268232</v>
      </c>
      <c r="M34" s="158">
        <f t="shared" si="3"/>
        <v>0.32844152398314513</v>
      </c>
      <c r="N34" s="158">
        <f t="shared" si="4"/>
        <v>0.3526061308649453</v>
      </c>
    </row>
    <row r="35" spans="1:14" x14ac:dyDescent="0.2">
      <c r="A35" s="217"/>
      <c r="B35" s="247"/>
      <c r="C35" s="241"/>
      <c r="D35" s="75" t="s">
        <v>57</v>
      </c>
      <c r="E35" s="144">
        <f>+'[1]EJECUCION TOTAL'!E35</f>
        <v>10758830000</v>
      </c>
      <c r="F35" s="144"/>
      <c r="G35" s="156">
        <f t="shared" si="1"/>
        <v>10758830000</v>
      </c>
      <c r="H35" s="148">
        <f>+'[1]EJECUCION TOTAL'!F35</f>
        <v>10597809188</v>
      </c>
      <c r="I35" s="186">
        <f t="shared" si="0"/>
        <v>0.98503361313451365</v>
      </c>
      <c r="J35" s="148">
        <f>+'[1]EJECUCION TOTAL'!H35</f>
        <v>10159390981</v>
      </c>
      <c r="K35" s="159">
        <f t="shared" si="2"/>
        <v>0.94428399565752041</v>
      </c>
      <c r="L35" s="148">
        <f>+'[1]EJECUCION TOTAL'!J35</f>
        <v>10159390981</v>
      </c>
      <c r="M35" s="160">
        <f t="shared" si="3"/>
        <v>0.94428399565752041</v>
      </c>
      <c r="N35" s="160">
        <f t="shared" si="4"/>
        <v>1</v>
      </c>
    </row>
    <row r="36" spans="1:14" x14ac:dyDescent="0.2">
      <c r="A36" s="217"/>
      <c r="B36" s="246">
        <v>7578</v>
      </c>
      <c r="C36" s="248" t="s">
        <v>71</v>
      </c>
      <c r="D36" s="73" t="s">
        <v>53</v>
      </c>
      <c r="E36" s="54">
        <f>+'[1]EJECUCION TOTAL'!E36</f>
        <v>131464021526</v>
      </c>
      <c r="F36" s="54">
        <f>SUM(F37:F38)</f>
        <v>5147211825</v>
      </c>
      <c r="G36" s="54">
        <f t="shared" si="1"/>
        <v>126316809701</v>
      </c>
      <c r="H36" s="54">
        <f>+'[1]EJECUCION TOTAL'!F36</f>
        <v>131142026645</v>
      </c>
      <c r="I36" s="176">
        <f t="shared" si="0"/>
        <v>0.99755069959626697</v>
      </c>
      <c r="J36" s="54">
        <f>+'[1]EJECUCION TOTAL'!H36</f>
        <v>102653462326</v>
      </c>
      <c r="K36" s="53">
        <f t="shared" si="2"/>
        <v>0.81266667966826689</v>
      </c>
      <c r="L36" s="54">
        <f>+'[1]EJECUCION TOTAL'!J36</f>
        <v>49359074303</v>
      </c>
      <c r="M36" s="53">
        <f t="shared" si="3"/>
        <v>0.39075618217271396</v>
      </c>
      <c r="N36" s="53">
        <f t="shared" si="4"/>
        <v>0.4808320458422411</v>
      </c>
    </row>
    <row r="37" spans="1:14" ht="13.5" customHeight="1" x14ac:dyDescent="0.2">
      <c r="A37" s="217"/>
      <c r="B37" s="247"/>
      <c r="C37" s="241"/>
      <c r="D37" s="74" t="s">
        <v>56</v>
      </c>
      <c r="E37" s="143">
        <f>+'[1]EJECUCION TOTAL'!E37</f>
        <v>102569764526</v>
      </c>
      <c r="F37" s="143">
        <f>4711268442+435943383</f>
        <v>5147211825</v>
      </c>
      <c r="G37" s="156">
        <f t="shared" si="1"/>
        <v>97422552701</v>
      </c>
      <c r="H37" s="147">
        <f>+'[1]EJECUCION TOTAL'!F37</f>
        <v>102247769645</v>
      </c>
      <c r="I37" s="185">
        <f t="shared" si="0"/>
        <v>0.99686072321128927</v>
      </c>
      <c r="J37" s="147">
        <f>+'[1]EJECUCION TOTAL'!H37</f>
        <v>77607308954</v>
      </c>
      <c r="K37" s="157">
        <f t="shared" si="2"/>
        <v>0.79660516792436087</v>
      </c>
      <c r="L37" s="147">
        <f>+'[1]EJECUCION TOTAL'!J37</f>
        <v>24312920931</v>
      </c>
      <c r="M37" s="158">
        <f t="shared" si="3"/>
        <v>0.24956152612443749</v>
      </c>
      <c r="N37" s="158">
        <f t="shared" si="4"/>
        <v>0.31328132953831633</v>
      </c>
    </row>
    <row r="38" spans="1:14" x14ac:dyDescent="0.2">
      <c r="A38" s="217"/>
      <c r="B38" s="247"/>
      <c r="C38" s="241"/>
      <c r="D38" s="75" t="s">
        <v>57</v>
      </c>
      <c r="E38" s="144">
        <f>+'[1]EJECUCION TOTAL'!E38</f>
        <v>28894257000</v>
      </c>
      <c r="F38" s="144"/>
      <c r="G38" s="156">
        <f t="shared" si="1"/>
        <v>28894257000</v>
      </c>
      <c r="H38" s="148">
        <f>+'[1]EJECUCION TOTAL'!F38</f>
        <v>28894257000</v>
      </c>
      <c r="I38" s="186">
        <f t="shared" si="0"/>
        <v>1</v>
      </c>
      <c r="J38" s="148">
        <f>+'[1]EJECUCION TOTAL'!H38</f>
        <v>25046153372</v>
      </c>
      <c r="K38" s="159">
        <f t="shared" si="2"/>
        <v>0.86682116006651422</v>
      </c>
      <c r="L38" s="148">
        <f>+'[1]EJECUCION TOTAL'!J38</f>
        <v>25046153372</v>
      </c>
      <c r="M38" s="160">
        <f t="shared" si="3"/>
        <v>0.86682116006651422</v>
      </c>
      <c r="N38" s="160">
        <f t="shared" si="4"/>
        <v>1</v>
      </c>
    </row>
    <row r="39" spans="1:14" x14ac:dyDescent="0.2">
      <c r="A39" s="217"/>
      <c r="B39" s="236" t="s">
        <v>41</v>
      </c>
      <c r="C39" s="236"/>
      <c r="D39" s="190" t="s">
        <v>53</v>
      </c>
      <c r="E39" s="80">
        <f>+'[1]EJECUCION TOTAL'!E39</f>
        <v>272110008027</v>
      </c>
      <c r="F39" s="80">
        <f>+F29+F32+F33+F36</f>
        <v>49853129036</v>
      </c>
      <c r="G39" s="54">
        <f t="shared" si="1"/>
        <v>222256878991</v>
      </c>
      <c r="H39" s="80">
        <f>+'[1]EJECUCION TOTAL'!F39</f>
        <v>270668721853</v>
      </c>
      <c r="I39" s="183">
        <f t="shared" si="0"/>
        <v>0.99470329597779072</v>
      </c>
      <c r="J39" s="80">
        <f>+'[1]EJECUCION TOTAL'!H39</f>
        <v>181193430004</v>
      </c>
      <c r="K39" s="79">
        <f t="shared" si="2"/>
        <v>0.81524329337557733</v>
      </c>
      <c r="L39" s="80">
        <f>+'[1]EJECUCION TOTAL'!J39</f>
        <v>97737785742</v>
      </c>
      <c r="M39" s="79">
        <f t="shared" si="3"/>
        <v>0.43975145419889461</v>
      </c>
      <c r="N39" s="79">
        <f t="shared" si="4"/>
        <v>0.53941131165651179</v>
      </c>
    </row>
    <row r="40" spans="1:14" ht="24" customHeight="1" x14ac:dyDescent="0.2">
      <c r="A40" s="217"/>
      <c r="B40" s="237">
        <v>7593</v>
      </c>
      <c r="C40" s="240" t="s">
        <v>72</v>
      </c>
      <c r="D40" s="73" t="s">
        <v>53</v>
      </c>
      <c r="E40" s="54">
        <f>+'[1]EJECUCION TOTAL'!E40</f>
        <v>32986497927</v>
      </c>
      <c r="F40" s="54">
        <f>+F41+F42</f>
        <v>142000000</v>
      </c>
      <c r="G40" s="54">
        <f t="shared" si="1"/>
        <v>32844497927</v>
      </c>
      <c r="H40" s="65">
        <f>+'[1]EJECUCION TOTAL'!F40</f>
        <v>32983168000</v>
      </c>
      <c r="I40" s="181">
        <f t="shared" si="0"/>
        <v>0.99989905181788719</v>
      </c>
      <c r="J40" s="65">
        <f>+'[1]EJECUCION TOTAL'!H40</f>
        <v>32708358999</v>
      </c>
      <c r="K40" s="53">
        <f t="shared" si="2"/>
        <v>0.99585504615407483</v>
      </c>
      <c r="L40" s="65">
        <f>+'[1]EJECUCION TOTAL'!J40</f>
        <v>16630126307</v>
      </c>
      <c r="M40" s="53">
        <f t="shared" si="3"/>
        <v>0.50632913750004727</v>
      </c>
      <c r="N40" s="53">
        <f t="shared" si="4"/>
        <v>0.50843658367295153</v>
      </c>
    </row>
    <row r="41" spans="1:14" x14ac:dyDescent="0.2">
      <c r="A41" s="217"/>
      <c r="B41" s="238"/>
      <c r="C41" s="241"/>
      <c r="D41" s="85" t="s">
        <v>56</v>
      </c>
      <c r="E41" s="83">
        <f>+'[1]EJECUCION TOTAL'!E41</f>
        <v>32973608860</v>
      </c>
      <c r="F41" s="83">
        <v>142000000</v>
      </c>
      <c r="G41" s="83">
        <f t="shared" si="1"/>
        <v>32831608860</v>
      </c>
      <c r="H41" s="84">
        <f>+'[1]EJECUCION TOTAL'!F41</f>
        <v>32970278933</v>
      </c>
      <c r="I41" s="187">
        <f t="shared" si="0"/>
        <v>0.99989901235821232</v>
      </c>
      <c r="J41" s="84">
        <f>+'[1]EJECUCION TOTAL'!H41</f>
        <v>32695469932</v>
      </c>
      <c r="K41" s="50">
        <f t="shared" si="2"/>
        <v>0.9958534189238023</v>
      </c>
      <c r="L41" s="84">
        <f>+'[1]EJECUCION TOTAL'!J41</f>
        <v>16617237240</v>
      </c>
      <c r="M41" s="50">
        <f t="shared" si="3"/>
        <v>0.50613533168170177</v>
      </c>
      <c r="N41" s="50">
        <f t="shared" si="4"/>
        <v>0.50824280166520042</v>
      </c>
    </row>
    <row r="42" spans="1:14" x14ac:dyDescent="0.2">
      <c r="A42" s="217"/>
      <c r="B42" s="239"/>
      <c r="C42" s="242"/>
      <c r="D42" s="86" t="s">
        <v>57</v>
      </c>
      <c r="E42" s="83">
        <f>+'[1]EJECUCION TOTAL'!E42</f>
        <v>12889067</v>
      </c>
      <c r="F42" s="83"/>
      <c r="G42" s="83">
        <f t="shared" si="1"/>
        <v>12889067</v>
      </c>
      <c r="H42" s="84">
        <f>+'[1]EJECUCION TOTAL'!F42</f>
        <v>12889067</v>
      </c>
      <c r="I42" s="187">
        <f t="shared" si="0"/>
        <v>1</v>
      </c>
      <c r="J42" s="84">
        <f>+'[1]EJECUCION TOTAL'!H42</f>
        <v>12889067</v>
      </c>
      <c r="K42" s="50">
        <f t="shared" si="2"/>
        <v>1</v>
      </c>
      <c r="L42" s="84">
        <f>+'[1]EJECUCION TOTAL'!J42</f>
        <v>12889067</v>
      </c>
      <c r="M42" s="50">
        <f t="shared" si="3"/>
        <v>1</v>
      </c>
      <c r="N42" s="50">
        <f t="shared" si="4"/>
        <v>1</v>
      </c>
    </row>
    <row r="43" spans="1:14" ht="24" customHeight="1" x14ac:dyDescent="0.2">
      <c r="A43" s="217"/>
      <c r="B43" s="243">
        <v>7653</v>
      </c>
      <c r="C43" s="240" t="s">
        <v>73</v>
      </c>
      <c r="D43" s="73" t="s">
        <v>53</v>
      </c>
      <c r="E43" s="54">
        <f>+'[1]EJECUCION TOTAL'!E43</f>
        <v>23946209728</v>
      </c>
      <c r="F43" s="54">
        <f>+F44+F45</f>
        <v>873549392</v>
      </c>
      <c r="G43" s="54">
        <f>+E43-F43</f>
        <v>23072660336</v>
      </c>
      <c r="H43" s="65">
        <f>+'[1]EJECUCION TOTAL'!F43</f>
        <v>23850852201</v>
      </c>
      <c r="I43" s="181">
        <f t="shared" si="0"/>
        <v>0.99601784465754095</v>
      </c>
      <c r="J43" s="65">
        <f>+'[1]EJECUCION TOTAL'!H43</f>
        <v>22669219209</v>
      </c>
      <c r="K43" s="53">
        <f t="shared" si="2"/>
        <v>0.98251432123020011</v>
      </c>
      <c r="L43" s="65">
        <f>+'[1]EJECUCION TOTAL'!J43</f>
        <v>13437043272</v>
      </c>
      <c r="M43" s="53">
        <f t="shared" si="3"/>
        <v>0.5823794515379026</v>
      </c>
      <c r="N43" s="53">
        <f t="shared" si="4"/>
        <v>0.59274398240700343</v>
      </c>
    </row>
    <row r="44" spans="1:14" x14ac:dyDescent="0.2">
      <c r="A44" s="218"/>
      <c r="B44" s="244"/>
      <c r="C44" s="241"/>
      <c r="D44" s="85" t="s">
        <v>56</v>
      </c>
      <c r="E44" s="83">
        <f>+'[1]EJECUCION TOTAL'!E44</f>
        <v>23635505293</v>
      </c>
      <c r="F44" s="83">
        <v>873549392</v>
      </c>
      <c r="G44" s="83">
        <f t="shared" si="1"/>
        <v>22761955901</v>
      </c>
      <c r="H44" s="84">
        <f>+'[1]EJECUCION TOTAL'!F44</f>
        <v>23540147766</v>
      </c>
      <c r="I44" s="187">
        <f t="shared" si="0"/>
        <v>0.99596549657737843</v>
      </c>
      <c r="J44" s="84">
        <f>+'[1]EJECUCION TOTAL'!H44</f>
        <v>22358514774</v>
      </c>
      <c r="K44" s="50">
        <f t="shared" si="2"/>
        <v>0.98227563884427538</v>
      </c>
      <c r="L44" s="84">
        <f>+'[1]EJECUCION TOTAL'!J44</f>
        <v>13126338837</v>
      </c>
      <c r="M44" s="50">
        <f t="shared" si="3"/>
        <v>0.57667886248840861</v>
      </c>
      <c r="N44" s="50">
        <f t="shared" si="4"/>
        <v>0.58708456128151221</v>
      </c>
    </row>
    <row r="45" spans="1:14" x14ac:dyDescent="0.2">
      <c r="A45" s="218"/>
      <c r="B45" s="245"/>
      <c r="C45" s="242"/>
      <c r="D45" s="86" t="s">
        <v>57</v>
      </c>
      <c r="E45" s="83">
        <f>+'[1]EJECUCION TOTAL'!E45</f>
        <v>310704435</v>
      </c>
      <c r="F45" s="83"/>
      <c r="G45" s="83">
        <f t="shared" si="1"/>
        <v>310704435</v>
      </c>
      <c r="H45" s="84">
        <f>+'[1]EJECUCION TOTAL'!F45</f>
        <v>310704435</v>
      </c>
      <c r="I45" s="187">
        <f t="shared" si="0"/>
        <v>1</v>
      </c>
      <c r="J45" s="84">
        <f>+'[1]EJECUCION TOTAL'!H45</f>
        <v>310704435</v>
      </c>
      <c r="K45" s="50">
        <f t="shared" si="2"/>
        <v>1</v>
      </c>
      <c r="L45" s="84">
        <f>+'[1]EJECUCION TOTAL'!J45</f>
        <v>310704435</v>
      </c>
      <c r="M45" s="50">
        <f t="shared" si="3"/>
        <v>1</v>
      </c>
      <c r="N45" s="50">
        <f t="shared" si="4"/>
        <v>1</v>
      </c>
    </row>
    <row r="46" spans="1:14" ht="48" x14ac:dyDescent="0.2">
      <c r="A46" s="218"/>
      <c r="B46" s="192">
        <v>7595</v>
      </c>
      <c r="C46" s="193" t="s">
        <v>74</v>
      </c>
      <c r="D46" s="73" t="s">
        <v>53</v>
      </c>
      <c r="E46" s="54">
        <f>+'[1]EJECUCION TOTAL'!E46</f>
        <v>3912190000</v>
      </c>
      <c r="F46" s="54">
        <v>179342278</v>
      </c>
      <c r="G46" s="54">
        <f t="shared" si="1"/>
        <v>3732847722</v>
      </c>
      <c r="H46" s="65">
        <f>+'[1]EJECUCION TOTAL'!F46</f>
        <v>3872881697</v>
      </c>
      <c r="I46" s="181">
        <f t="shared" si="0"/>
        <v>0.98995235328549991</v>
      </c>
      <c r="J46" s="65">
        <f>+'[1]EJECUCION TOTAL'!H46</f>
        <v>3693535268</v>
      </c>
      <c r="K46" s="53">
        <f t="shared" si="2"/>
        <v>0.98946850851474411</v>
      </c>
      <c r="L46" s="65">
        <f>+'[1]EJECUCION TOTAL'!J46</f>
        <v>2190223703</v>
      </c>
      <c r="M46" s="53">
        <f t="shared" si="3"/>
        <v>0.58674338363487089</v>
      </c>
      <c r="N46" s="53">
        <f t="shared" si="4"/>
        <v>0.59298843630264753</v>
      </c>
    </row>
    <row r="47" spans="1:14" ht="24" x14ac:dyDescent="0.2">
      <c r="A47" s="218"/>
      <c r="B47" s="192">
        <v>7907</v>
      </c>
      <c r="C47" s="193" t="s">
        <v>83</v>
      </c>
      <c r="D47" s="73" t="s">
        <v>53</v>
      </c>
      <c r="E47" s="54">
        <f>+'[1]EJECUCION TOTAL'!E47</f>
        <v>1188255466</v>
      </c>
      <c r="F47" s="54">
        <v>221657722</v>
      </c>
      <c r="G47" s="54">
        <f t="shared" si="1"/>
        <v>966597744</v>
      </c>
      <c r="H47" s="65">
        <f>+'[1]EJECUCION TOTAL'!F47</f>
        <v>1188255466</v>
      </c>
      <c r="I47" s="181">
        <f t="shared" si="0"/>
        <v>1</v>
      </c>
      <c r="J47" s="65">
        <f>+'[1]EJECUCION TOTAL'!H47</f>
        <v>966597744</v>
      </c>
      <c r="K47" s="53">
        <f t="shared" si="2"/>
        <v>1</v>
      </c>
      <c r="L47" s="65">
        <f>+'[1]EJECUCION TOTAL'!J47</f>
        <v>276170784</v>
      </c>
      <c r="M47" s="53">
        <f t="shared" si="3"/>
        <v>0.2857142857142857</v>
      </c>
      <c r="N47" s="53">
        <f t="shared" si="4"/>
        <v>0.2857142857142857</v>
      </c>
    </row>
    <row r="48" spans="1:14" x14ac:dyDescent="0.2">
      <c r="A48" s="218"/>
      <c r="B48" s="236" t="s">
        <v>42</v>
      </c>
      <c r="C48" s="236"/>
      <c r="D48" s="190" t="s">
        <v>53</v>
      </c>
      <c r="E48" s="78">
        <f>+'[1]EJECUCION TOTAL'!E48</f>
        <v>62033153121</v>
      </c>
      <c r="F48" s="78">
        <f>+F40+F43+F46+F47</f>
        <v>1416549392</v>
      </c>
      <c r="G48" s="80">
        <f t="shared" si="1"/>
        <v>60616603729</v>
      </c>
      <c r="H48" s="78">
        <f>+'[1]EJECUCION TOTAL'!F48</f>
        <v>61895157364</v>
      </c>
      <c r="I48" s="182">
        <f t="shared" si="0"/>
        <v>0.99777545151169678</v>
      </c>
      <c r="J48" s="78">
        <f>+'[1]EJECUCION TOTAL'!H48</f>
        <v>60037711220</v>
      </c>
      <c r="K48" s="79">
        <f t="shared" si="2"/>
        <v>0.99044993494541422</v>
      </c>
      <c r="L48" s="78">
        <f>+'[1]EJECUCION TOTAL'!J48</f>
        <v>32533564066</v>
      </c>
      <c r="M48" s="79">
        <f t="shared" si="3"/>
        <v>0.53671044012047475</v>
      </c>
      <c r="N48" s="79">
        <f t="shared" si="4"/>
        <v>0.54188548172306561</v>
      </c>
    </row>
    <row r="49" spans="1:14" x14ac:dyDescent="0.2">
      <c r="A49" s="218"/>
      <c r="B49" s="249" t="s">
        <v>20</v>
      </c>
      <c r="C49" s="249"/>
      <c r="D49" s="194" t="s">
        <v>53</v>
      </c>
      <c r="E49" s="52">
        <f>+'[1]EJECUCION TOTAL'!E49</f>
        <v>376415817282</v>
      </c>
      <c r="F49" s="52">
        <f>+F26+F28+F39+F48</f>
        <v>61937701870</v>
      </c>
      <c r="G49" s="54">
        <f t="shared" si="1"/>
        <v>314478115412</v>
      </c>
      <c r="H49" s="52">
        <f>+'[1]EJECUCION TOTAL'!F49</f>
        <v>374813139851</v>
      </c>
      <c r="I49" s="181">
        <f t="shared" si="0"/>
        <v>0.99574226863639126</v>
      </c>
      <c r="J49" s="52">
        <f>+'[1]EJECUCION TOTAL'!H49</f>
        <v>272606562730</v>
      </c>
      <c r="K49" s="53">
        <f t="shared" si="2"/>
        <v>0.86685384250937847</v>
      </c>
      <c r="L49" s="52">
        <f>+'[1]EJECUCION TOTAL'!J49</f>
        <v>147252773610</v>
      </c>
      <c r="M49" s="53">
        <f t="shared" si="3"/>
        <v>0.46824489970338029</v>
      </c>
      <c r="N49" s="53">
        <f t="shared" si="4"/>
        <v>0.54016591579948425</v>
      </c>
    </row>
    <row r="50" spans="1:14" x14ac:dyDescent="0.2">
      <c r="A50" s="51"/>
      <c r="B50" s="235" t="s">
        <v>76</v>
      </c>
      <c r="C50" s="235"/>
      <c r="D50" s="235"/>
      <c r="E50" s="70">
        <f>+E19+E49</f>
        <v>427864239000</v>
      </c>
      <c r="F50" s="70">
        <f>+F19+F49</f>
        <v>65275627735</v>
      </c>
      <c r="G50" s="89">
        <f t="shared" si="1"/>
        <v>362588611265</v>
      </c>
      <c r="H50" s="70">
        <f>+'[1]EJECUCION TOTAL'!F50</f>
        <v>425992167174</v>
      </c>
      <c r="I50" s="184">
        <f t="shared" si="0"/>
        <v>0.99562461253977341</v>
      </c>
      <c r="J50" s="70">
        <f>+'[1]EJECUCION TOTAL'!H50</f>
        <v>313079952624</v>
      </c>
      <c r="K50" s="71">
        <f t="shared" si="2"/>
        <v>0.86345776700411503</v>
      </c>
      <c r="L50" s="70">
        <f>+'[1]EJECUCION TOTAL'!J50</f>
        <v>172251036812</v>
      </c>
      <c r="M50" s="71">
        <f t="shared" si="3"/>
        <v>0.47505914819290707</v>
      </c>
      <c r="N50" s="71">
        <f t="shared" si="4"/>
        <v>0.55018226292779771</v>
      </c>
    </row>
    <row r="51" spans="1:14" x14ac:dyDescent="0.2">
      <c r="G51" s="55"/>
    </row>
    <row r="52" spans="1:14" x14ac:dyDescent="0.2">
      <c r="F52" s="55"/>
      <c r="L52" s="55"/>
      <c r="M52" s="56"/>
    </row>
    <row r="53" spans="1:14" ht="36" x14ac:dyDescent="0.55000000000000004">
      <c r="F53" s="165"/>
      <c r="L53" s="55"/>
      <c r="M53" s="56"/>
    </row>
    <row r="54" spans="1:14" x14ac:dyDescent="0.2">
      <c r="F54" s="166"/>
      <c r="G54" s="168"/>
    </row>
    <row r="55" spans="1:14" x14ac:dyDescent="0.2">
      <c r="F55" s="166"/>
      <c r="G55" s="168"/>
    </row>
    <row r="56" spans="1:14" x14ac:dyDescent="0.2">
      <c r="F56" s="166"/>
      <c r="G56" s="168"/>
    </row>
    <row r="57" spans="1:14" x14ac:dyDescent="0.2">
      <c r="F57" s="166"/>
      <c r="G57" s="168"/>
    </row>
    <row r="58" spans="1:14" x14ac:dyDescent="0.2">
      <c r="F58" s="167"/>
    </row>
    <row r="59" spans="1:14" x14ac:dyDescent="0.2">
      <c r="B59" s="174"/>
    </row>
    <row r="60" spans="1:14" x14ac:dyDescent="0.2">
      <c r="B60" s="174"/>
      <c r="C60" s="175"/>
    </row>
    <row r="61" spans="1:14" x14ac:dyDescent="0.2">
      <c r="B61" s="174"/>
      <c r="C61" s="175"/>
    </row>
    <row r="62" spans="1:14" x14ac:dyDescent="0.2">
      <c r="B62" s="174"/>
      <c r="C62" s="175"/>
    </row>
    <row r="63" spans="1:14" x14ac:dyDescent="0.2">
      <c r="B63" s="174"/>
    </row>
  </sheetData>
  <autoFilter ref="A5:N50">
    <filterColumn colId="1" showButton="0"/>
    <filterColumn colId="3" showButton="0"/>
  </autoFilter>
  <mergeCells count="33">
    <mergeCell ref="B48:C48"/>
    <mergeCell ref="B49:C49"/>
    <mergeCell ref="B50:D50"/>
    <mergeCell ref="B36:B38"/>
    <mergeCell ref="C36:C38"/>
    <mergeCell ref="B39:C39"/>
    <mergeCell ref="B40:B42"/>
    <mergeCell ref="C40:C42"/>
    <mergeCell ref="B43:B45"/>
    <mergeCell ref="C43:C45"/>
    <mergeCell ref="B26:C26"/>
    <mergeCell ref="B28:C28"/>
    <mergeCell ref="B29:B31"/>
    <mergeCell ref="C29:C31"/>
    <mergeCell ref="B33:B35"/>
    <mergeCell ref="C33:C35"/>
    <mergeCell ref="B14:C14"/>
    <mergeCell ref="B15:B17"/>
    <mergeCell ref="C15:C17"/>
    <mergeCell ref="B18:C18"/>
    <mergeCell ref="B19:C19"/>
    <mergeCell ref="B21:B23"/>
    <mergeCell ref="C21:C23"/>
    <mergeCell ref="B1:N1"/>
    <mergeCell ref="B2:N2"/>
    <mergeCell ref="B3:N3"/>
    <mergeCell ref="B5:C5"/>
    <mergeCell ref="D5:E5"/>
    <mergeCell ref="A6:A49"/>
    <mergeCell ref="B7:B9"/>
    <mergeCell ref="C7:C9"/>
    <mergeCell ref="B10:B12"/>
    <mergeCell ref="C10:C1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0" zoomScaleNormal="90" zoomScaleSheetLayoutView="85" workbookViewId="0">
      <selection activeCell="H16" sqref="H16"/>
    </sheetView>
  </sheetViews>
  <sheetFormatPr baseColWidth="10" defaultRowHeight="12.75" x14ac:dyDescent="0.2"/>
  <cols>
    <col min="1" max="1" width="26.140625" style="28" customWidth="1"/>
    <col min="2" max="3" width="18.140625" style="28" customWidth="1"/>
    <col min="4" max="4" width="12.570312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261" t="s">
        <v>78</v>
      </c>
      <c r="B1" s="262"/>
      <c r="C1" s="262"/>
      <c r="D1" s="262"/>
      <c r="E1" s="262"/>
      <c r="F1" s="262"/>
      <c r="G1" s="262"/>
      <c r="H1" s="263"/>
    </row>
    <row r="2" spans="1:10" x14ac:dyDescent="0.2">
      <c r="A2" s="264" t="s">
        <v>55</v>
      </c>
      <c r="B2" s="264"/>
      <c r="C2" s="264"/>
      <c r="D2" s="264"/>
      <c r="E2" s="264"/>
      <c r="F2" s="264"/>
      <c r="G2" s="264"/>
      <c r="H2" s="264"/>
    </row>
    <row r="3" spans="1:10" ht="15" customHeight="1" x14ac:dyDescent="0.2">
      <c r="A3" s="173"/>
      <c r="B3" s="173"/>
      <c r="C3" s="264"/>
      <c r="D3" s="264"/>
      <c r="E3" s="264"/>
      <c r="F3" s="173"/>
      <c r="G3" s="173"/>
      <c r="H3" s="173"/>
    </row>
    <row r="5" spans="1:10" ht="25.5" x14ac:dyDescent="0.2">
      <c r="A5" s="90" t="s">
        <v>21</v>
      </c>
      <c r="B5" s="90" t="s">
        <v>44</v>
      </c>
      <c r="C5" s="90" t="s">
        <v>2</v>
      </c>
      <c r="D5" s="91" t="s">
        <v>3</v>
      </c>
      <c r="E5" s="90" t="s">
        <v>4</v>
      </c>
      <c r="F5" s="92" t="s">
        <v>43</v>
      </c>
      <c r="G5" s="90" t="s">
        <v>5</v>
      </c>
      <c r="H5" s="93" t="s">
        <v>48</v>
      </c>
      <c r="I5" s="93" t="s">
        <v>49</v>
      </c>
      <c r="J5" s="49"/>
    </row>
    <row r="6" spans="1:10" x14ac:dyDescent="0.2">
      <c r="A6" s="94" t="s">
        <v>37</v>
      </c>
      <c r="B6" s="61">
        <v>54916220763</v>
      </c>
      <c r="C6" s="61">
        <v>45526490739</v>
      </c>
      <c r="D6" s="95">
        <f>+C6/B6</f>
        <v>0.82901718484010534</v>
      </c>
      <c r="E6" s="61">
        <v>45269081429</v>
      </c>
      <c r="F6" s="95">
        <f>+E6/B6</f>
        <v>0.82432987558204673</v>
      </c>
      <c r="G6" s="61">
        <v>43613765436</v>
      </c>
      <c r="H6" s="95">
        <f>+G6/B6</f>
        <v>0.79418730622819789</v>
      </c>
      <c r="I6" s="96">
        <f>+G6/E6</f>
        <v>0.96343385063829501</v>
      </c>
    </row>
    <row r="7" spans="1:10" ht="38.25" x14ac:dyDescent="0.2">
      <c r="A7" s="97" t="s">
        <v>77</v>
      </c>
      <c r="B7" s="61">
        <v>11736300000</v>
      </c>
      <c r="C7" s="61">
        <v>11546050663</v>
      </c>
      <c r="D7" s="95">
        <f>+C7/B7</f>
        <v>0.98378966650477573</v>
      </c>
      <c r="E7" s="61">
        <v>11206882012</v>
      </c>
      <c r="F7" s="95">
        <f>+E7/B7</f>
        <v>0.95489055426326863</v>
      </c>
      <c r="G7" s="61">
        <v>7833400071</v>
      </c>
      <c r="H7" s="95">
        <f>+G7/B7</f>
        <v>0.66745056542521919</v>
      </c>
      <c r="I7" s="96">
        <f>+G7/E7</f>
        <v>0.69898122087947612</v>
      </c>
    </row>
    <row r="8" spans="1:10" x14ac:dyDescent="0.2">
      <c r="A8" s="94" t="s">
        <v>38</v>
      </c>
      <c r="B8" s="61">
        <v>2400000000</v>
      </c>
      <c r="C8" s="61">
        <v>2300000000</v>
      </c>
      <c r="D8" s="95">
        <f>+C8/B8</f>
        <v>0.95833333333333337</v>
      </c>
      <c r="E8" s="61">
        <v>2300000000</v>
      </c>
      <c r="F8" s="95">
        <f>+E8/B8</f>
        <v>0.95833333333333337</v>
      </c>
      <c r="G8" s="61">
        <v>1441186309</v>
      </c>
      <c r="H8" s="95">
        <f>+G8/B8</f>
        <v>0.60049429541666666</v>
      </c>
      <c r="I8" s="96">
        <f>+G8/E8</f>
        <v>0.62660274304347829</v>
      </c>
    </row>
    <row r="9" spans="1:10" ht="51" x14ac:dyDescent="0.2">
      <c r="A9" s="94" t="s">
        <v>46</v>
      </c>
      <c r="B9" s="61">
        <v>2566456237</v>
      </c>
      <c r="C9" s="61">
        <v>2566456237</v>
      </c>
      <c r="D9" s="95">
        <f>+C9/B9</f>
        <v>1</v>
      </c>
      <c r="E9" s="61">
        <v>2566456237</v>
      </c>
      <c r="F9" s="95">
        <f>+E9/B9</f>
        <v>1</v>
      </c>
      <c r="G9" s="61">
        <v>2333261176</v>
      </c>
      <c r="H9" s="95">
        <f>+G9/B9</f>
        <v>0.90913733199963387</v>
      </c>
      <c r="I9" s="96">
        <f>+G9/E9</f>
        <v>0.90913733199963387</v>
      </c>
    </row>
    <row r="10" spans="1:10" s="60" customFormat="1" ht="15.75" x14ac:dyDescent="0.2">
      <c r="A10" s="140" t="s">
        <v>22</v>
      </c>
      <c r="B10" s="141">
        <f>SUM(B6:B9)</f>
        <v>71618977000</v>
      </c>
      <c r="C10" s="141">
        <f>SUM(C6:C9)</f>
        <v>61938997639</v>
      </c>
      <c r="D10" s="142">
        <f>+C10/B10</f>
        <v>0.86484058043722123</v>
      </c>
      <c r="E10" s="141">
        <f>SUM(E6:E9)</f>
        <v>61342419678</v>
      </c>
      <c r="F10" s="142">
        <f>+E10/B10</f>
        <v>0.85651069377882905</v>
      </c>
      <c r="G10" s="141">
        <f>SUM(G6:G9)</f>
        <v>55221612992</v>
      </c>
      <c r="H10" s="142">
        <f>+G10/B10</f>
        <v>0.77104721828126643</v>
      </c>
      <c r="I10" s="142">
        <f>+G10/E10</f>
        <v>0.90021902106031237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topLeftCell="A3" zoomScale="110" zoomScaleNormal="110" zoomScaleSheetLayoutView="85" workbookViewId="0">
      <pane xSplit="2" ySplit="2" topLeftCell="C32" activePane="bottomRight" state="frozen"/>
      <selection activeCell="G9" sqref="G9"/>
      <selection pane="topRight" activeCell="G9" sqref="G9"/>
      <selection pane="bottomLeft" activeCell="G9" sqref="G9"/>
      <selection pane="bottomRight" activeCell="G38" sqref="G38"/>
    </sheetView>
  </sheetViews>
  <sheetFormatPr baseColWidth="10" defaultRowHeight="12" x14ac:dyDescent="0.2"/>
  <cols>
    <col min="1" max="1" width="7.855468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266" t="s">
        <v>24</v>
      </c>
      <c r="B1" s="266"/>
      <c r="C1" s="266"/>
      <c r="D1" s="266"/>
      <c r="E1" s="266"/>
    </row>
    <row r="2" spans="1:22" ht="12.75" x14ac:dyDescent="0.2">
      <c r="A2" s="266" t="s">
        <v>54</v>
      </c>
      <c r="B2" s="266"/>
      <c r="C2" s="266"/>
      <c r="D2" s="266"/>
      <c r="E2" s="266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267" t="s">
        <v>0</v>
      </c>
      <c r="B4" s="268"/>
      <c r="C4" s="98" t="s">
        <v>80</v>
      </c>
      <c r="D4" s="98" t="s">
        <v>5</v>
      </c>
      <c r="E4" s="48" t="s">
        <v>45</v>
      </c>
    </row>
    <row r="5" spans="1:22" ht="22.5" customHeight="1" x14ac:dyDescent="0.2">
      <c r="A5" s="170">
        <v>7544</v>
      </c>
      <c r="B5" s="99" t="s">
        <v>47</v>
      </c>
      <c r="C5" s="150">
        <v>276504983</v>
      </c>
      <c r="D5" s="150">
        <v>263251314</v>
      </c>
      <c r="E5" s="100">
        <f>+D5/C5</f>
        <v>0.95206716039544215</v>
      </c>
      <c r="F5" s="63"/>
    </row>
    <row r="6" spans="1:22" ht="22.5" customHeight="1" x14ac:dyDescent="0.2">
      <c r="A6" s="171">
        <v>7589</v>
      </c>
      <c r="B6" s="59" t="s">
        <v>62</v>
      </c>
      <c r="C6" s="150">
        <v>315829870</v>
      </c>
      <c r="D6" s="150">
        <v>315829870</v>
      </c>
      <c r="E6" s="100">
        <f>+D6/C6</f>
        <v>1</v>
      </c>
      <c r="F6" s="63"/>
    </row>
    <row r="7" spans="1:22" x14ac:dyDescent="0.2">
      <c r="A7" s="269" t="s">
        <v>39</v>
      </c>
      <c r="B7" s="270"/>
      <c r="C7" s="115">
        <f>+C5+C6</f>
        <v>592334853</v>
      </c>
      <c r="D7" s="115">
        <f>+D5+D6</f>
        <v>579081184</v>
      </c>
      <c r="E7" s="101">
        <f>+D7/C7</f>
        <v>0.97762470174956939</v>
      </c>
    </row>
    <row r="8" spans="1:22" x14ac:dyDescent="0.2">
      <c r="A8" s="170">
        <v>6094</v>
      </c>
      <c r="B8" s="102" t="s">
        <v>11</v>
      </c>
      <c r="C8" s="150">
        <v>841688761</v>
      </c>
      <c r="D8" s="150">
        <v>771084284</v>
      </c>
      <c r="E8" s="100">
        <f>D8/C8</f>
        <v>0.91611569469441922</v>
      </c>
    </row>
    <row r="9" spans="1:22" ht="24" x14ac:dyDescent="0.2">
      <c r="A9" s="170">
        <v>967</v>
      </c>
      <c r="B9" s="99" t="s">
        <v>10</v>
      </c>
      <c r="C9" s="150">
        <v>313319977</v>
      </c>
      <c r="D9" s="150">
        <v>303704877</v>
      </c>
      <c r="E9" s="100">
        <f t="shared" ref="E9:E13" si="0">D9/C9</f>
        <v>0.96931220252196049</v>
      </c>
    </row>
    <row r="10" spans="1:22" ht="36" x14ac:dyDescent="0.2">
      <c r="A10" s="170">
        <v>7563</v>
      </c>
      <c r="B10" s="171" t="s">
        <v>58</v>
      </c>
      <c r="C10" s="150">
        <v>43569606</v>
      </c>
      <c r="D10" s="150">
        <v>43569606</v>
      </c>
      <c r="E10" s="100">
        <f t="shared" si="0"/>
        <v>1</v>
      </c>
    </row>
    <row r="11" spans="1:22" ht="24" x14ac:dyDescent="0.2">
      <c r="A11" s="170">
        <v>7568</v>
      </c>
      <c r="B11" s="171" t="s">
        <v>59</v>
      </c>
      <c r="C11" s="150">
        <v>1955144446</v>
      </c>
      <c r="D11" s="150">
        <v>1800043165</v>
      </c>
      <c r="E11" s="100">
        <f t="shared" si="0"/>
        <v>0.92067016771199728</v>
      </c>
    </row>
    <row r="12" spans="1:22" ht="12" customHeight="1" x14ac:dyDescent="0.2">
      <c r="A12" s="170">
        <v>7570</v>
      </c>
      <c r="B12" s="171" t="s">
        <v>60</v>
      </c>
      <c r="C12" s="150">
        <v>3980668294</v>
      </c>
      <c r="D12" s="150">
        <v>3980668095</v>
      </c>
      <c r="E12" s="100">
        <f t="shared" si="0"/>
        <v>0.99999995000839426</v>
      </c>
    </row>
    <row r="13" spans="1:22" ht="24" x14ac:dyDescent="0.2">
      <c r="A13" s="170">
        <v>7574</v>
      </c>
      <c r="B13" s="171" t="s">
        <v>61</v>
      </c>
      <c r="C13" s="150">
        <v>275366810</v>
      </c>
      <c r="D13" s="150">
        <v>275366810</v>
      </c>
      <c r="E13" s="100">
        <f t="shared" si="0"/>
        <v>1</v>
      </c>
    </row>
    <row r="14" spans="1:22" x14ac:dyDescent="0.2">
      <c r="A14" s="269" t="s">
        <v>7</v>
      </c>
      <c r="B14" s="270"/>
      <c r="C14" s="116">
        <f>SUM(C8:C13)</f>
        <v>7409757894</v>
      </c>
      <c r="D14" s="116">
        <f>SUM(D8:D13)</f>
        <v>7174436837</v>
      </c>
      <c r="E14" s="101">
        <f>+D14/C14</f>
        <v>0.96824173470086661</v>
      </c>
      <c r="F14" s="63"/>
    </row>
    <row r="15" spans="1:22" s="14" customFormat="1" x14ac:dyDescent="0.2">
      <c r="A15" s="271" t="s">
        <v>26</v>
      </c>
      <c r="B15" s="271"/>
      <c r="C15" s="117">
        <f>+C14+C7</f>
        <v>8002092747</v>
      </c>
      <c r="D15" s="117">
        <f>+D14+D7</f>
        <v>7753518021</v>
      </c>
      <c r="E15" s="103">
        <f>+D15/C15</f>
        <v>0.9689362853119653</v>
      </c>
      <c r="F15" s="36"/>
      <c r="G15" s="3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14" customFormat="1" ht="24" x14ac:dyDescent="0.2">
      <c r="A16" s="172">
        <v>339</v>
      </c>
      <c r="B16" s="104" t="s">
        <v>18</v>
      </c>
      <c r="C16" s="151">
        <v>698945658</v>
      </c>
      <c r="D16" s="151">
        <v>556641032</v>
      </c>
      <c r="E16" s="100">
        <f>D16/C16</f>
        <v>0.79640101577110023</v>
      </c>
      <c r="F16" s="36"/>
      <c r="G16" s="3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s="14" customFormat="1" x14ac:dyDescent="0.2">
      <c r="A17" s="170">
        <v>1004</v>
      </c>
      <c r="B17" s="99" t="s">
        <v>9</v>
      </c>
      <c r="C17" s="151">
        <v>109673404</v>
      </c>
      <c r="D17" s="151">
        <v>109673404</v>
      </c>
      <c r="E17" s="100">
        <f t="shared" ref="E17:E39" si="1">D17/C17</f>
        <v>1</v>
      </c>
      <c r="F17" s="36"/>
      <c r="G17" s="3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s="14" customFormat="1" ht="15" customHeight="1" x14ac:dyDescent="0.2">
      <c r="A18" s="170">
        <v>1183</v>
      </c>
      <c r="B18" s="99" t="s">
        <v>25</v>
      </c>
      <c r="C18" s="151">
        <v>31440523</v>
      </c>
      <c r="D18" s="151">
        <v>23346667</v>
      </c>
      <c r="E18" s="100">
        <f t="shared" si="1"/>
        <v>0.74256611443772735</v>
      </c>
      <c r="F18" s="36">
        <v>169498203</v>
      </c>
      <c r="G18" s="36">
        <v>162000001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4" customFormat="1" ht="36" x14ac:dyDescent="0.2">
      <c r="A19" s="172">
        <v>7596</v>
      </c>
      <c r="B19" s="171" t="s">
        <v>63</v>
      </c>
      <c r="C19" s="152">
        <v>2493117514</v>
      </c>
      <c r="D19" s="152">
        <v>2493117514</v>
      </c>
      <c r="E19" s="100">
        <f t="shared" si="1"/>
        <v>1</v>
      </c>
      <c r="F19" s="36"/>
      <c r="G19" s="3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s="14" customFormat="1" ht="13.5" customHeight="1" x14ac:dyDescent="0.2">
      <c r="A20" s="171">
        <v>7588</v>
      </c>
      <c r="B20" s="171" t="s">
        <v>64</v>
      </c>
      <c r="C20" s="152">
        <v>1016422175</v>
      </c>
      <c r="D20" s="152">
        <v>323118568</v>
      </c>
      <c r="E20" s="100">
        <f t="shared" si="1"/>
        <v>0.31789799155060738</v>
      </c>
      <c r="F20" s="36"/>
      <c r="G20" s="3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s="14" customFormat="1" ht="24" x14ac:dyDescent="0.2">
      <c r="A21" s="170">
        <v>7583</v>
      </c>
      <c r="B21" s="171" t="s">
        <v>65</v>
      </c>
      <c r="C21" s="152">
        <v>232980802</v>
      </c>
      <c r="D21" s="152">
        <v>216969076</v>
      </c>
      <c r="E21" s="100">
        <f t="shared" si="1"/>
        <v>0.93127448329412132</v>
      </c>
      <c r="F21" s="36"/>
      <c r="G21" s="3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14" customFormat="1" ht="24" x14ac:dyDescent="0.2">
      <c r="A22" s="170">
        <v>7579</v>
      </c>
      <c r="B22" s="171" t="s">
        <v>66</v>
      </c>
      <c r="C22" s="152">
        <v>1257407020</v>
      </c>
      <c r="D22" s="152">
        <v>1257407020</v>
      </c>
      <c r="E22" s="100">
        <f t="shared" si="1"/>
        <v>1</v>
      </c>
      <c r="F22" s="36"/>
      <c r="G22" s="3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14" customFormat="1" x14ac:dyDescent="0.2">
      <c r="A23" s="269" t="s">
        <v>40</v>
      </c>
      <c r="B23" s="270"/>
      <c r="C23" s="118">
        <f>SUM(C16:C22)</f>
        <v>5839987096</v>
      </c>
      <c r="D23" s="118">
        <f>SUM(D16:D22)</f>
        <v>4980273281</v>
      </c>
      <c r="E23" s="105">
        <f t="shared" si="1"/>
        <v>0.85278840503109221</v>
      </c>
      <c r="F23" s="36"/>
      <c r="G23" s="3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s="14" customFormat="1" ht="12" customHeight="1" x14ac:dyDescent="0.2">
      <c r="A24" s="170">
        <v>7581</v>
      </c>
      <c r="B24" s="171" t="s">
        <v>67</v>
      </c>
      <c r="C24" s="152">
        <v>1403822211</v>
      </c>
      <c r="D24" s="152">
        <v>1403669487</v>
      </c>
      <c r="E24" s="100">
        <f t="shared" si="1"/>
        <v>0.99989120844591051</v>
      </c>
      <c r="F24" s="36"/>
      <c r="G24" s="3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s="14" customFormat="1" ht="12" customHeight="1" x14ac:dyDescent="0.2">
      <c r="A25" s="170">
        <v>585</v>
      </c>
      <c r="B25" s="99" t="s">
        <v>16</v>
      </c>
      <c r="C25" s="151">
        <v>54623220</v>
      </c>
      <c r="D25" s="151">
        <v>54623220</v>
      </c>
      <c r="E25" s="100">
        <f t="shared" si="1"/>
        <v>1</v>
      </c>
      <c r="F25" s="36"/>
      <c r="G25" s="3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14" customFormat="1" ht="12" customHeight="1" x14ac:dyDescent="0.2">
      <c r="A26" s="269" t="s">
        <v>7</v>
      </c>
      <c r="B26" s="270"/>
      <c r="C26" s="118">
        <f>SUM(C24:C25)</f>
        <v>1458445431</v>
      </c>
      <c r="D26" s="118">
        <f>SUM(D24:D25)</f>
        <v>1458292707</v>
      </c>
      <c r="E26" s="101">
        <f t="shared" si="1"/>
        <v>0.99989528302070563</v>
      </c>
      <c r="F26" s="64"/>
      <c r="G26" s="3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24" x14ac:dyDescent="0.2">
      <c r="A27" s="170">
        <v>6219</v>
      </c>
      <c r="B27" s="106" t="s">
        <v>12</v>
      </c>
      <c r="C27" s="153">
        <v>195326258</v>
      </c>
      <c r="D27" s="153">
        <v>184892382</v>
      </c>
      <c r="E27" s="100">
        <f t="shared" si="1"/>
        <v>0.94658231767282408</v>
      </c>
      <c r="F27" s="35">
        <v>0</v>
      </c>
      <c r="G27" s="35">
        <v>0</v>
      </c>
    </row>
    <row r="28" spans="1:22" x14ac:dyDescent="0.2">
      <c r="A28" s="170">
        <v>1032</v>
      </c>
      <c r="B28" s="106" t="s">
        <v>15</v>
      </c>
      <c r="C28" s="153">
        <v>4080954270</v>
      </c>
      <c r="D28" s="153">
        <v>3620184335</v>
      </c>
      <c r="E28" s="100">
        <f t="shared" si="1"/>
        <v>0.8870926002804731</v>
      </c>
    </row>
    <row r="29" spans="1:22" ht="24" x14ac:dyDescent="0.2">
      <c r="A29" s="171">
        <v>7573</v>
      </c>
      <c r="B29" s="172" t="s">
        <v>68</v>
      </c>
      <c r="C29" s="153">
        <v>2897169919</v>
      </c>
      <c r="D29" s="153">
        <v>2820428799</v>
      </c>
      <c r="E29" s="100">
        <f t="shared" si="1"/>
        <v>0.97351169515577174</v>
      </c>
    </row>
    <row r="30" spans="1:22" ht="36" x14ac:dyDescent="0.2">
      <c r="A30" s="170">
        <v>7576</v>
      </c>
      <c r="B30" s="172" t="s">
        <v>69</v>
      </c>
      <c r="C30" s="153">
        <v>296797403</v>
      </c>
      <c r="D30" s="153">
        <v>296797403</v>
      </c>
      <c r="E30" s="100">
        <f t="shared" si="1"/>
        <v>1</v>
      </c>
    </row>
    <row r="31" spans="1:22" ht="12" customHeight="1" x14ac:dyDescent="0.2">
      <c r="A31" s="170">
        <v>7587</v>
      </c>
      <c r="B31" s="172" t="s">
        <v>70</v>
      </c>
      <c r="C31" s="153">
        <v>10183604205</v>
      </c>
      <c r="D31" s="153">
        <v>7658104869</v>
      </c>
      <c r="E31" s="100">
        <f t="shared" si="1"/>
        <v>0.75200338847026116</v>
      </c>
    </row>
    <row r="32" spans="1:22" ht="12" customHeight="1" x14ac:dyDescent="0.2">
      <c r="A32" s="170">
        <v>7578</v>
      </c>
      <c r="B32" s="172" t="s">
        <v>71</v>
      </c>
      <c r="C32" s="153">
        <v>36266300801</v>
      </c>
      <c r="D32" s="153">
        <v>32731207483</v>
      </c>
      <c r="E32" s="100">
        <f t="shared" si="1"/>
        <v>0.90252401706483054</v>
      </c>
    </row>
    <row r="33" spans="1:22" x14ac:dyDescent="0.2">
      <c r="A33" s="269" t="s">
        <v>41</v>
      </c>
      <c r="B33" s="270"/>
      <c r="C33" s="76">
        <f>SUM(C27:C32)</f>
        <v>53920152856</v>
      </c>
      <c r="D33" s="76">
        <f>SUM(D27:D32)</f>
        <v>47311615271</v>
      </c>
      <c r="E33" s="77">
        <f t="shared" si="1"/>
        <v>0.87743844861402998</v>
      </c>
    </row>
    <row r="34" spans="1:22" ht="24" x14ac:dyDescent="0.2">
      <c r="A34" s="170">
        <v>7545</v>
      </c>
      <c r="B34" s="106" t="s">
        <v>52</v>
      </c>
      <c r="C34" s="153">
        <v>1001369796</v>
      </c>
      <c r="D34" s="153">
        <v>1001369796</v>
      </c>
      <c r="E34" s="100">
        <f t="shared" si="1"/>
        <v>1</v>
      </c>
    </row>
    <row r="35" spans="1:22" x14ac:dyDescent="0.2">
      <c r="A35" s="170">
        <v>1044</v>
      </c>
      <c r="B35" s="106" t="s">
        <v>13</v>
      </c>
      <c r="C35" s="153">
        <v>2463442593</v>
      </c>
      <c r="D35" s="153">
        <v>2461231526</v>
      </c>
      <c r="E35" s="100">
        <f>D35/C35</f>
        <v>0.99910244833539741</v>
      </c>
      <c r="F35" s="35">
        <v>289591620.25</v>
      </c>
      <c r="G35" s="35">
        <v>261220532</v>
      </c>
    </row>
    <row r="36" spans="1:22" ht="24" x14ac:dyDescent="0.2">
      <c r="A36" s="170">
        <v>7593</v>
      </c>
      <c r="B36" s="172" t="s">
        <v>72</v>
      </c>
      <c r="C36" s="153">
        <v>3411189815</v>
      </c>
      <c r="D36" s="153">
        <v>3366389242</v>
      </c>
      <c r="E36" s="100">
        <f t="shared" si="1"/>
        <v>0.98686658455562959</v>
      </c>
    </row>
    <row r="37" spans="1:22" ht="24" x14ac:dyDescent="0.2">
      <c r="A37" s="171">
        <v>7653</v>
      </c>
      <c r="B37" s="72" t="s">
        <v>73</v>
      </c>
      <c r="C37" s="153">
        <v>3774898456</v>
      </c>
      <c r="D37" s="153">
        <v>3727766019</v>
      </c>
      <c r="E37" s="100">
        <f t="shared" si="1"/>
        <v>0.98751425037007667</v>
      </c>
    </row>
    <row r="38" spans="1:22" ht="36" x14ac:dyDescent="0.2">
      <c r="A38" s="170">
        <v>7595</v>
      </c>
      <c r="B38" s="172" t="s">
        <v>74</v>
      </c>
      <c r="C38" s="153">
        <v>1141865836</v>
      </c>
      <c r="D38" s="153">
        <v>1140928061</v>
      </c>
      <c r="E38" s="100">
        <f t="shared" si="1"/>
        <v>0.99917873451465622</v>
      </c>
    </row>
    <row r="39" spans="1:22" x14ac:dyDescent="0.2">
      <c r="A39" s="269" t="s">
        <v>42</v>
      </c>
      <c r="B39" s="270"/>
      <c r="C39" s="116">
        <f>SUM(C34:C38)</f>
        <v>11792766496</v>
      </c>
      <c r="D39" s="116">
        <f>SUM(D34:D38)</f>
        <v>11697684644</v>
      </c>
      <c r="E39" s="101">
        <f t="shared" si="1"/>
        <v>0.99193727340974225</v>
      </c>
      <c r="F39" s="62"/>
    </row>
    <row r="40" spans="1:22" x14ac:dyDescent="0.2">
      <c r="A40" s="272" t="s">
        <v>27</v>
      </c>
      <c r="B40" s="272"/>
      <c r="C40" s="117">
        <f>+C39+C33+C26+C23</f>
        <v>73011351879</v>
      </c>
      <c r="D40" s="117">
        <f>+D39+D33+D26+D23</f>
        <v>65447865903</v>
      </c>
      <c r="E40" s="103">
        <f>D40/C40</f>
        <v>0.89640671236255443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265" t="s">
        <v>28</v>
      </c>
      <c r="B42" s="265"/>
      <c r="C42" s="107">
        <f>+C40+C15</f>
        <v>81013444626</v>
      </c>
      <c r="D42" s="107">
        <f>+D40+D15</f>
        <v>73201383924</v>
      </c>
      <c r="E42" s="108">
        <f>+D42/C42</f>
        <v>0.90357081175767162</v>
      </c>
      <c r="F42" s="37"/>
      <c r="G42" s="37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</vt:lpstr>
      <vt:lpstr>EJECUCION TOTAL + SUSPENSION</vt:lpstr>
      <vt:lpstr>RESUMEN FUNCIONAMIENTO</vt:lpstr>
      <vt:lpstr>RESUMEN RESERVAS</vt:lpstr>
      <vt:lpstr>'EJECUCION BMT  CONCEJO'!Área_de_impresión</vt:lpstr>
      <vt:lpstr>'EJECUCION TOTAL'!Área_de_impresión</vt:lpstr>
      <vt:lpstr>'EJECUCION TOTAL + SUSPENSION'!Área_de_impresión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2021-12-01T20:57:01Z</dcterms:modified>
</cp:coreProperties>
</file>