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3A7E9329-2406-4350-9547-CFD6CDD6EA41}" xr6:coauthVersionLast="47" xr6:coauthVersionMax="47" xr10:uidLastSave="{00000000-0000-0000-0000-000000000000}"/>
  <bookViews>
    <workbookView xWindow="-120" yWindow="-120" windowWidth="29040" windowHeight="15720" firstSheet="2" activeTab="10" xr2:uid="{00000000-000D-0000-FFFF-FFFF00000000}"/>
  </bookViews>
  <sheets>
    <sheet name="1. Generalidades" sheetId="1" r:id="rId1"/>
    <sheet name="Anexo_Hoja de vida Indicado " sheetId="17" r:id="rId2"/>
    <sheet name="2.Actividad_tareas_subtareas" sheetId="3" r:id="rId3"/>
    <sheet name="3. Actividades Proyecto" sheetId="5" r:id="rId4"/>
    <sheet name="4.Magnitud_Presupuesto" sheetId="6" r:id="rId5"/>
    <sheet name="5. Metas_PDD" sheetId="7" r:id="rId6"/>
    <sheet name="ANEXO_ODS" sheetId="8" state="hidden" r:id="rId7"/>
    <sheet name="ANEXO_VARIABLES" sheetId="9" state="hidden" r:id="rId8"/>
    <sheet name="GLOSARIO" sheetId="10" state="hidden" r:id="rId9"/>
    <sheet name="INSTRUCCIÓN DE DILIGENCIAMIENTO" sheetId="11" state="hidden" r:id="rId10"/>
    <sheet name="6. Territorialización" sheetId="12" r:id="rId11"/>
    <sheet name="LISTAS 1" sheetId="18" r:id="rId12"/>
    <sheet name="INSTRUCTIVO DE DILIGENCIAMIENTO" sheetId="13" state="hidden" r:id="rId13"/>
  </sheets>
  <externalReferences>
    <externalReference r:id="rId14"/>
  </externalReferences>
  <definedNames>
    <definedName name="_xlnm._FilterDatabase" localSheetId="2" hidden="1">'2.Actividad_tareas_subtareas'!$D$7:$AR$7</definedName>
    <definedName name="_xlnm._FilterDatabase" localSheetId="4" hidden="1">'4.Magnitud_Presupuesto'!$A$8:$AO$19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20" roundtripDataChecksum="5x/aoQ7/bnzMMnxQQUREN67ds7X9AWHZDuDqKN5+xLE="/>
    </ext>
  </extLst>
</workbook>
</file>

<file path=xl/calcChain.xml><?xml version="1.0" encoding="utf-8"?>
<calcChain xmlns="http://schemas.openxmlformats.org/spreadsheetml/2006/main">
  <c r="AF60" i="12" l="1"/>
  <c r="P19" i="6" l="1"/>
  <c r="Q19" i="6"/>
  <c r="R19" i="6"/>
  <c r="S19" i="6"/>
  <c r="T19" i="6"/>
  <c r="V19" i="6"/>
  <c r="W19" i="6"/>
  <c r="X19" i="6"/>
  <c r="Y19" i="6"/>
  <c r="Z19" i="6"/>
  <c r="AA19" i="6"/>
  <c r="AC19" i="6"/>
  <c r="AD19" i="6"/>
  <c r="AE19" i="6"/>
  <c r="AF19" i="6"/>
  <c r="AG19" i="6"/>
  <c r="AI19" i="6"/>
  <c r="O19" i="6"/>
  <c r="S18" i="7" l="1"/>
  <c r="T18" i="7"/>
  <c r="R18" i="7"/>
  <c r="AG60" i="12"/>
  <c r="AL60" i="12"/>
  <c r="AI60" i="12"/>
  <c r="AL38" i="12"/>
  <c r="AI38" i="12"/>
  <c r="AC60" i="12"/>
  <c r="AC38" i="12"/>
  <c r="AH13" i="3" l="1"/>
  <c r="AG13" i="3"/>
  <c r="U57" i="12"/>
  <c r="U58" i="12"/>
  <c r="U37" i="12"/>
  <c r="AL12" i="3"/>
  <c r="L8" i="12"/>
  <c r="X29" i="12"/>
  <c r="W29" i="12"/>
  <c r="X30" i="12"/>
  <c r="W30" i="12"/>
  <c r="R60" i="12" l="1"/>
  <c r="T60" i="12"/>
  <c r="AI13" i="3"/>
  <c r="AI12" i="3"/>
  <c r="AH10" i="3"/>
  <c r="AI10" i="3" s="1"/>
  <c r="AH8" i="3"/>
  <c r="AI8" i="3" s="1"/>
  <c r="AZ9" i="5" l="1"/>
  <c r="AR10" i="5"/>
  <c r="AR9" i="5"/>
  <c r="AL9" i="3"/>
  <c r="AL10" i="3"/>
  <c r="AL11" i="3"/>
  <c r="AL13" i="3"/>
  <c r="AL14" i="3"/>
  <c r="AL8" i="3"/>
  <c r="AB13" i="3" l="1"/>
  <c r="W38" i="12" l="1"/>
  <c r="AM10" i="5" l="1"/>
  <c r="AM9" i="5"/>
  <c r="AC13" i="3" l="1"/>
  <c r="AB12" i="3"/>
  <c r="AC12" i="3" s="1"/>
  <c r="AB10" i="3"/>
  <c r="AC10" i="3" s="1"/>
  <c r="AB8" i="3"/>
  <c r="AC8" i="3" s="1"/>
  <c r="AF8" i="3"/>
  <c r="AF14" i="3"/>
  <c r="AF13" i="3"/>
  <c r="AF12" i="3"/>
  <c r="AF11" i="3"/>
  <c r="AF10" i="3"/>
  <c r="AF9" i="3"/>
  <c r="T38" i="12"/>
  <c r="X38" i="12"/>
  <c r="R38" i="12"/>
  <c r="Z60" i="12"/>
  <c r="W60" i="12"/>
  <c r="Z38" i="12"/>
  <c r="L12" i="12"/>
  <c r="L11" i="12"/>
  <c r="L9" i="12"/>
  <c r="L13" i="12" l="1"/>
  <c r="L10" i="12"/>
  <c r="J13" i="12"/>
  <c r="I13" i="12"/>
  <c r="H13" i="12"/>
  <c r="G13" i="12"/>
  <c r="F13" i="12"/>
  <c r="E13" i="12"/>
  <c r="D13" i="12"/>
  <c r="C13" i="12"/>
  <c r="K12" i="12"/>
  <c r="K11" i="12"/>
  <c r="J10" i="12"/>
  <c r="I10" i="12"/>
  <c r="H10" i="12"/>
  <c r="G10" i="12"/>
  <c r="F10" i="12"/>
  <c r="E10" i="12"/>
  <c r="D10" i="12"/>
  <c r="C10" i="12"/>
  <c r="K9" i="12"/>
  <c r="K8" i="12"/>
  <c r="G14" i="6"/>
  <c r="F14" i="6"/>
  <c r="G9" i="6"/>
  <c r="F9" i="6"/>
  <c r="K13" i="12" l="1"/>
  <c r="K10" i="12"/>
  <c r="AQ8" i="5"/>
  <c r="AP8" i="5"/>
  <c r="AL8" i="5"/>
  <c r="AK8" i="5"/>
  <c r="AG8" i="5"/>
  <c r="AF8" i="5"/>
  <c r="AB8" i="5"/>
  <c r="AA8" i="5"/>
  <c r="AI15" i="6"/>
  <c r="Y60" i="12" s="1"/>
  <c r="AI10" i="6"/>
  <c r="Z10" i="3"/>
  <c r="Z11" i="3"/>
  <c r="Z12" i="3"/>
  <c r="Z13" i="3"/>
  <c r="Z14" i="3"/>
  <c r="Z9" i="3"/>
  <c r="Z8" i="3"/>
  <c r="V13" i="3"/>
  <c r="W13" i="3" s="1"/>
  <c r="V12" i="3"/>
  <c r="W12" i="3" s="1"/>
  <c r="V10" i="3"/>
  <c r="W10" i="3" s="1"/>
  <c r="V8" i="3"/>
  <c r="W8" i="3" s="1"/>
  <c r="AA60" i="12"/>
  <c r="X60" i="12"/>
  <c r="Q60" i="12"/>
  <c r="L10" i="6"/>
  <c r="AA38" i="12"/>
  <c r="N10" i="6" s="1"/>
  <c r="G10" i="6" s="1"/>
  <c r="Q38" i="12"/>
  <c r="G15" i="6" l="1"/>
  <c r="AC10" i="5" l="1"/>
  <c r="AC9" i="5"/>
  <c r="P13" i="3" l="1"/>
  <c r="Q13" i="3" s="1"/>
  <c r="P12" i="3"/>
  <c r="Q12" i="3" s="1"/>
  <c r="P10" i="3"/>
  <c r="Q10" i="3" s="1"/>
  <c r="P8" i="3"/>
  <c r="Q8" i="3" s="1"/>
  <c r="S12" i="7" l="1"/>
  <c r="S11" i="7"/>
  <c r="AI17" i="6"/>
  <c r="AI16" i="6"/>
  <c r="AI14" i="6"/>
  <c r="AH14" i="6"/>
  <c r="Z16" i="6"/>
  <c r="AI11" i="6"/>
  <c r="AI12" i="6"/>
  <c r="Z12" i="6"/>
  <c r="Z11" i="6"/>
  <c r="T17" i="6"/>
  <c r="U17" i="6" s="1"/>
  <c r="T16" i="6"/>
  <c r="U16" i="6" s="1"/>
  <c r="U60" i="12"/>
  <c r="Z14" i="6"/>
  <c r="T14" i="6"/>
  <c r="U14" i="6" s="1"/>
  <c r="H14" i="6"/>
  <c r="AI9" i="6"/>
  <c r="AH9" i="6"/>
  <c r="Z9" i="6"/>
  <c r="T9" i="6"/>
  <c r="U9" i="6" s="1"/>
  <c r="H9" i="6"/>
  <c r="T12" i="6"/>
  <c r="U12" i="6" s="1"/>
  <c r="T11" i="6"/>
  <c r="V60" i="12" l="1"/>
  <c r="Z17" i="6"/>
  <c r="AA17" i="6" s="1"/>
  <c r="AA12" i="6"/>
  <c r="U10" i="6"/>
  <c r="U38" i="12"/>
  <c r="V38" i="12"/>
  <c r="AA9" i="6"/>
  <c r="AB12" i="6"/>
  <c r="AH12" i="6" s="1"/>
  <c r="AJ12" i="6" s="1"/>
  <c r="AA11" i="6"/>
  <c r="U11" i="6"/>
  <c r="U19" i="6" s="1"/>
  <c r="AJ9" i="6"/>
  <c r="AA16" i="6"/>
  <c r="AA14" i="6"/>
  <c r="AB15" i="6"/>
  <c r="AH15" i="6" s="1"/>
  <c r="AJ14" i="6"/>
  <c r="AB17" i="6"/>
  <c r="AH17" i="6" s="1"/>
  <c r="AJ17" i="6" s="1"/>
  <c r="AB10" i="6"/>
  <c r="AH10" i="6" s="1"/>
  <c r="AA10" i="6"/>
  <c r="U15" i="6"/>
  <c r="AA15" i="6"/>
  <c r="AB11" i="6"/>
  <c r="AB16" i="6"/>
  <c r="AH16" i="6" s="1"/>
  <c r="AJ16" i="6" l="1"/>
  <c r="AE60" i="12"/>
  <c r="AH11" i="6"/>
  <c r="AB19" i="6"/>
  <c r="AJ10" i="6"/>
  <c r="Y38" i="12"/>
  <c r="S60" i="12"/>
  <c r="AJ15" i="6"/>
  <c r="S38" i="12"/>
  <c r="BB39" i="12"/>
  <c r="BB18" i="12"/>
  <c r="BB19" i="12"/>
  <c r="BB20" i="12"/>
  <c r="BB21" i="12"/>
  <c r="BB22" i="12"/>
  <c r="BB23" i="12"/>
  <c r="BB24" i="12"/>
  <c r="BB25" i="12"/>
  <c r="BB26" i="12"/>
  <c r="BB27" i="12"/>
  <c r="BB28" i="12"/>
  <c r="BB29" i="12"/>
  <c r="BB30" i="12"/>
  <c r="BB31" i="12"/>
  <c r="BB32" i="12"/>
  <c r="BB33" i="12"/>
  <c r="BB34" i="12"/>
  <c r="BB35" i="12"/>
  <c r="BB36" i="12"/>
  <c r="BB37" i="12"/>
  <c r="BB17" i="12"/>
  <c r="AH19" i="6" l="1"/>
  <c r="AE38" i="12"/>
  <c r="AJ11" i="6"/>
  <c r="AJ19" i="6" s="1"/>
  <c r="AP60" i="12"/>
  <c r="R9" i="7" l="1"/>
  <c r="Y10" i="5"/>
  <c r="Y9" i="5"/>
  <c r="AN14" i="3" l="1"/>
  <c r="AN13" i="3"/>
  <c r="AN12" i="3"/>
  <c r="AN11" i="3"/>
  <c r="AN10" i="3"/>
  <c r="AN9" i="3"/>
  <c r="AN8" i="3"/>
  <c r="AM8" i="3"/>
  <c r="AP8" i="3" s="1"/>
  <c r="AM14" i="3"/>
  <c r="AM13" i="3"/>
  <c r="AM12" i="3"/>
  <c r="AM11" i="3"/>
  <c r="AM10" i="3"/>
  <c r="AM9" i="3"/>
  <c r="AP38" i="12" l="1"/>
  <c r="AO38" i="12"/>
  <c r="AD60" i="12"/>
  <c r="BA59" i="12"/>
  <c r="BA58" i="12"/>
  <c r="BA57" i="12"/>
  <c r="BA56" i="12"/>
  <c r="BA55" i="12"/>
  <c r="BA54" i="12"/>
  <c r="BA53" i="12"/>
  <c r="BA52" i="12"/>
  <c r="BA51" i="12"/>
  <c r="BA50" i="12"/>
  <c r="BA49" i="12"/>
  <c r="BA48" i="12"/>
  <c r="BA47" i="12"/>
  <c r="BA46" i="12"/>
  <c r="BA45" i="12"/>
  <c r="BA44" i="12"/>
  <c r="BA43" i="12"/>
  <c r="BA42" i="12"/>
  <c r="BA41" i="12"/>
  <c r="BA40" i="12"/>
  <c r="BA39" i="12"/>
  <c r="AD38" i="12"/>
  <c r="BA37" i="12"/>
  <c r="BA36" i="12"/>
  <c r="BA35" i="12"/>
  <c r="BA34" i="12"/>
  <c r="BA33" i="12"/>
  <c r="BA32" i="12"/>
  <c r="BA31" i="12"/>
  <c r="BA30" i="12"/>
  <c r="BA29" i="12"/>
  <c r="BA28" i="12"/>
  <c r="BA27" i="12"/>
  <c r="BA26" i="12"/>
  <c r="BA25" i="12"/>
  <c r="BA24" i="12"/>
  <c r="BA23" i="12"/>
  <c r="BA22" i="12"/>
  <c r="BA21" i="12"/>
  <c r="BA20" i="12"/>
  <c r="BA19" i="12"/>
  <c r="BA18" i="12"/>
  <c r="BA17" i="12"/>
  <c r="BH59" i="12"/>
  <c r="BG59" i="12"/>
  <c r="BF59" i="12"/>
  <c r="BE59" i="12"/>
  <c r="BD59" i="12"/>
  <c r="BC59" i="12"/>
  <c r="BB59" i="12"/>
  <c r="BH58" i="12"/>
  <c r="BG58" i="12"/>
  <c r="BF58" i="12"/>
  <c r="BE58" i="12"/>
  <c r="BD58" i="12"/>
  <c r="BC58" i="12"/>
  <c r="BB58" i="12"/>
  <c r="BH57" i="12"/>
  <c r="BG57" i="12"/>
  <c r="BF57" i="12"/>
  <c r="BE57" i="12"/>
  <c r="BD57" i="12"/>
  <c r="BC57" i="12"/>
  <c r="BB57" i="12"/>
  <c r="BH56" i="12"/>
  <c r="BG56" i="12"/>
  <c r="BF56" i="12"/>
  <c r="BE56" i="12"/>
  <c r="BD56" i="12"/>
  <c r="BC56" i="12"/>
  <c r="BB56" i="12"/>
  <c r="BH55" i="12"/>
  <c r="BG55" i="12"/>
  <c r="BF55" i="12"/>
  <c r="BE55" i="12"/>
  <c r="BD55" i="12"/>
  <c r="BC55" i="12"/>
  <c r="BB55" i="12"/>
  <c r="BH54" i="12"/>
  <c r="BG54" i="12"/>
  <c r="BF54" i="12"/>
  <c r="BE54" i="12"/>
  <c r="BD54" i="12"/>
  <c r="BC54" i="12"/>
  <c r="BB54" i="12"/>
  <c r="BH53" i="12"/>
  <c r="BG53" i="12"/>
  <c r="BF53" i="12"/>
  <c r="BE53" i="12"/>
  <c r="BD53" i="12"/>
  <c r="BC53" i="12"/>
  <c r="BB53" i="12"/>
  <c r="BH52" i="12"/>
  <c r="BG52" i="12"/>
  <c r="BF52" i="12"/>
  <c r="BE52" i="12"/>
  <c r="BD52" i="12"/>
  <c r="BC52" i="12"/>
  <c r="BB52" i="12"/>
  <c r="BH51" i="12"/>
  <c r="BG51" i="12"/>
  <c r="BF51" i="12"/>
  <c r="BE51" i="12"/>
  <c r="BD51" i="12"/>
  <c r="BC51" i="12"/>
  <c r="BB51" i="12"/>
  <c r="BH50" i="12"/>
  <c r="BG50" i="12"/>
  <c r="BF50" i="12"/>
  <c r="BE50" i="12"/>
  <c r="BD50" i="12"/>
  <c r="BC50" i="12"/>
  <c r="BB50" i="12"/>
  <c r="BH49" i="12"/>
  <c r="BG49" i="12"/>
  <c r="BF49" i="12"/>
  <c r="BE49" i="12"/>
  <c r="BD49" i="12"/>
  <c r="BC49" i="12"/>
  <c r="BB49" i="12"/>
  <c r="BH48" i="12"/>
  <c r="BG48" i="12"/>
  <c r="BF48" i="12"/>
  <c r="BE48" i="12"/>
  <c r="BD48" i="12"/>
  <c r="BC48" i="12"/>
  <c r="BB48" i="12"/>
  <c r="BH47" i="12"/>
  <c r="BG47" i="12"/>
  <c r="BF47" i="12"/>
  <c r="BE47" i="12"/>
  <c r="BD47" i="12"/>
  <c r="BC47" i="12"/>
  <c r="BB47" i="12"/>
  <c r="BH46" i="12"/>
  <c r="BG46" i="12"/>
  <c r="BF46" i="12"/>
  <c r="BE46" i="12"/>
  <c r="BD46" i="12"/>
  <c r="BC46" i="12"/>
  <c r="BB46" i="12"/>
  <c r="BH45" i="12"/>
  <c r="BG45" i="12"/>
  <c r="BF45" i="12"/>
  <c r="BE45" i="12"/>
  <c r="BD45" i="12"/>
  <c r="BC45" i="12"/>
  <c r="BB45" i="12"/>
  <c r="BH44" i="12"/>
  <c r="BG44" i="12"/>
  <c r="BF44" i="12"/>
  <c r="BE44" i="12"/>
  <c r="BD44" i="12"/>
  <c r="BC44" i="12"/>
  <c r="BB44" i="12"/>
  <c r="BH43" i="12"/>
  <c r="BG43" i="12"/>
  <c r="BF43" i="12"/>
  <c r="BE43" i="12"/>
  <c r="BD43" i="12"/>
  <c r="BC43" i="12"/>
  <c r="BB43" i="12"/>
  <c r="BH42" i="12"/>
  <c r="BG42" i="12"/>
  <c r="BF42" i="12"/>
  <c r="BE42" i="12"/>
  <c r="BD42" i="12"/>
  <c r="BC42" i="12"/>
  <c r="BB42" i="12"/>
  <c r="BH41" i="12"/>
  <c r="BG41" i="12"/>
  <c r="BF41" i="12"/>
  <c r="BE41" i="12"/>
  <c r="BD41" i="12"/>
  <c r="BC41" i="12"/>
  <c r="BB41" i="12"/>
  <c r="BH40" i="12"/>
  <c r="BG40" i="12"/>
  <c r="BF40" i="12"/>
  <c r="BE40" i="12"/>
  <c r="BD40" i="12"/>
  <c r="BC40" i="12"/>
  <c r="BB40" i="12"/>
  <c r="BH39" i="12"/>
  <c r="BG39" i="12"/>
  <c r="BF39" i="12"/>
  <c r="BE39" i="12"/>
  <c r="BD39" i="12"/>
  <c r="BC39" i="12"/>
  <c r="BH37" i="12"/>
  <c r="BG37" i="12"/>
  <c r="BF37" i="12"/>
  <c r="BD37" i="12"/>
  <c r="BC37" i="12"/>
  <c r="BH36" i="12"/>
  <c r="BG36" i="12"/>
  <c r="BF36" i="12"/>
  <c r="BD36" i="12"/>
  <c r="BC36" i="12"/>
  <c r="BH35" i="12"/>
  <c r="BG35" i="12"/>
  <c r="BF35" i="12"/>
  <c r="BD35" i="12"/>
  <c r="BC35" i="12"/>
  <c r="BH34" i="12"/>
  <c r="BG34" i="12"/>
  <c r="BF34" i="12"/>
  <c r="BD34" i="12"/>
  <c r="BC34" i="12"/>
  <c r="BH33" i="12"/>
  <c r="BG33" i="12"/>
  <c r="BF33" i="12"/>
  <c r="BD33" i="12"/>
  <c r="BC33" i="12"/>
  <c r="BH32" i="12"/>
  <c r="BG32" i="12"/>
  <c r="BF32" i="12"/>
  <c r="BD32" i="12"/>
  <c r="BC32" i="12"/>
  <c r="BH31" i="12"/>
  <c r="BG31" i="12"/>
  <c r="BF31" i="12"/>
  <c r="BD31" i="12"/>
  <c r="BC31" i="12"/>
  <c r="BH30" i="12"/>
  <c r="BG30" i="12"/>
  <c r="BF30" i="12"/>
  <c r="BD30" i="12"/>
  <c r="BC30" i="12"/>
  <c r="BH29" i="12"/>
  <c r="BG29" i="12"/>
  <c r="BF29" i="12"/>
  <c r="BD29" i="12"/>
  <c r="BC29" i="12"/>
  <c r="BH28" i="12"/>
  <c r="BG28" i="12"/>
  <c r="BF28" i="12"/>
  <c r="BD28" i="12"/>
  <c r="BC28" i="12"/>
  <c r="BH27" i="12"/>
  <c r="BG27" i="12"/>
  <c r="BF27" i="12"/>
  <c r="BD27" i="12"/>
  <c r="BC27" i="12"/>
  <c r="BH26" i="12"/>
  <c r="BG26" i="12"/>
  <c r="BF26" i="12"/>
  <c r="BD26" i="12"/>
  <c r="BC26" i="12"/>
  <c r="BH25" i="12"/>
  <c r="BG25" i="12"/>
  <c r="BF25" i="12"/>
  <c r="BD25" i="12"/>
  <c r="BC25" i="12"/>
  <c r="BH24" i="12"/>
  <c r="BG24" i="12"/>
  <c r="BF24" i="12"/>
  <c r="BD24" i="12"/>
  <c r="BC24" i="12"/>
  <c r="BH23" i="12"/>
  <c r="BG23" i="12"/>
  <c r="BF23" i="12"/>
  <c r="BD23" i="12"/>
  <c r="BC23" i="12"/>
  <c r="BH22" i="12"/>
  <c r="BG22" i="12"/>
  <c r="BF22" i="12"/>
  <c r="BD22" i="12"/>
  <c r="BC22" i="12"/>
  <c r="BH21" i="12"/>
  <c r="BG21" i="12"/>
  <c r="BF21" i="12"/>
  <c r="BD21" i="12"/>
  <c r="BC21" i="12"/>
  <c r="BH20" i="12"/>
  <c r="BG20" i="12"/>
  <c r="BF20" i="12"/>
  <c r="BD20" i="12"/>
  <c r="BC20" i="12"/>
  <c r="BH19" i="12"/>
  <c r="BG19" i="12"/>
  <c r="BF19" i="12"/>
  <c r="BD19" i="12"/>
  <c r="BC19" i="12"/>
  <c r="BH18" i="12"/>
  <c r="BG18" i="12"/>
  <c r="BF18" i="12"/>
  <c r="BD18" i="12"/>
  <c r="BC18" i="12"/>
  <c r="BH17" i="12"/>
  <c r="BG17" i="12"/>
  <c r="BF17" i="12"/>
  <c r="BD17" i="12"/>
  <c r="BC17" i="12"/>
  <c r="AY60" i="12"/>
  <c r="AW60" i="12"/>
  <c r="AV60" i="12"/>
  <c r="AS60" i="12"/>
  <c r="AR60" i="12"/>
  <c r="AQ60" i="12"/>
  <c r="AY38" i="12"/>
  <c r="AW38" i="12"/>
  <c r="AV38" i="12"/>
  <c r="AS38" i="12"/>
  <c r="AR38" i="12"/>
  <c r="AQ38" i="12"/>
  <c r="AM60" i="12"/>
  <c r="AK60" i="12"/>
  <c r="AJ60" i="12"/>
  <c r="AM38" i="12"/>
  <c r="AK38" i="12"/>
  <c r="AJ38" i="12"/>
  <c r="AG38" i="12"/>
  <c r="AF38" i="12"/>
  <c r="BD38" i="12" l="1"/>
  <c r="BF60" i="12"/>
  <c r="BH38" i="12"/>
  <c r="BC60" i="12"/>
  <c r="AO60" i="12"/>
  <c r="BB38" i="12"/>
  <c r="BF38" i="12"/>
  <c r="BD60" i="12"/>
  <c r="BH60" i="12"/>
  <c r="BG60" i="12"/>
  <c r="BC38" i="12"/>
  <c r="BG38" i="12"/>
  <c r="BE60" i="12"/>
  <c r="BB60" i="12"/>
  <c r="BA60" i="12" l="1"/>
  <c r="BA38" i="12"/>
  <c r="T12" i="7"/>
  <c r="T11" i="7"/>
  <c r="G9" i="7"/>
  <c r="AG18" i="6"/>
  <c r="AF18" i="6"/>
  <c r="AE18" i="6"/>
  <c r="AD18" i="6"/>
  <c r="AC18" i="6"/>
  <c r="AB18" i="6"/>
  <c r="AG13" i="6"/>
  <c r="AF13" i="6"/>
  <c r="AE13" i="6"/>
  <c r="AD13" i="6"/>
  <c r="AC13" i="6"/>
  <c r="AB13" i="6"/>
  <c r="Y18" i="6"/>
  <c r="X18" i="6"/>
  <c r="W18" i="6"/>
  <c r="V18" i="6"/>
  <c r="S18" i="6"/>
  <c r="R18" i="6"/>
  <c r="Q18" i="6"/>
  <c r="P18" i="6"/>
  <c r="O18" i="6"/>
  <c r="H17" i="6"/>
  <c r="H16" i="6"/>
  <c r="C14" i="6"/>
  <c r="B9" i="7" s="1"/>
  <c r="B14" i="6"/>
  <c r="Y13" i="6"/>
  <c r="X13" i="6"/>
  <c r="W13" i="6"/>
  <c r="V13" i="6"/>
  <c r="S13" i="6"/>
  <c r="R13" i="6"/>
  <c r="Q13" i="6"/>
  <c r="P13" i="6"/>
  <c r="O13" i="6"/>
  <c r="H12" i="6"/>
  <c r="H11" i="6"/>
  <c r="Z13" i="6"/>
  <c r="C9" i="6"/>
  <c r="B11" i="7" s="1"/>
  <c r="B9" i="6"/>
  <c r="AZ10" i="5"/>
  <c r="S10" i="7" s="1"/>
  <c r="AY10" i="5"/>
  <c r="AH10" i="5"/>
  <c r="X10" i="5"/>
  <c r="A11" i="12" s="1"/>
  <c r="G13" i="6"/>
  <c r="AY9" i="5"/>
  <c r="AH9" i="5"/>
  <c r="X9" i="5"/>
  <c r="A8" i="12" s="1"/>
  <c r="AQ13" i="3"/>
  <c r="AO9" i="3"/>
  <c r="AQ12" i="3"/>
  <c r="K10" i="3"/>
  <c r="K8" i="3"/>
  <c r="T10" i="7" l="1"/>
  <c r="R13" i="7"/>
  <c r="F18" i="6"/>
  <c r="H15" i="6"/>
  <c r="BA9" i="5"/>
  <c r="AH13" i="6"/>
  <c r="BA10" i="5"/>
  <c r="AI18" i="6"/>
  <c r="Z18" i="6"/>
  <c r="AI13" i="6"/>
  <c r="T18" i="6"/>
  <c r="U18" i="6" s="1"/>
  <c r="T13" i="6"/>
  <c r="AH18" i="6"/>
  <c r="AP13" i="3"/>
  <c r="AR13" i="3" s="1"/>
  <c r="AQ8" i="3"/>
  <c r="AO14" i="3"/>
  <c r="AP12" i="3"/>
  <c r="AR12" i="3" s="1"/>
  <c r="AQ10" i="3"/>
  <c r="AO11" i="3"/>
  <c r="F13" i="6" l="1"/>
  <c r="H13" i="6" s="1"/>
  <c r="H10" i="6"/>
  <c r="AA18" i="6"/>
  <c r="AJ18" i="6"/>
  <c r="AJ13" i="6"/>
  <c r="S9" i="7"/>
  <c r="G18" i="6"/>
  <c r="H18" i="6" s="1"/>
  <c r="U13" i="6"/>
  <c r="AA13" i="6"/>
  <c r="AP10" i="3"/>
  <c r="AR10" i="3" s="1"/>
  <c r="AO10" i="3"/>
  <c r="AR8" i="3"/>
  <c r="AO13" i="3"/>
  <c r="AO12" i="3"/>
  <c r="AO8" i="3"/>
  <c r="T9" i="7" l="1"/>
  <c r="S13" i="7"/>
  <c r="T13" i="7" s="1"/>
  <c r="T25" i="9" l="1"/>
  <c r="S25" i="9"/>
  <c r="R25" i="9"/>
  <c r="BE17" i="12" l="1"/>
  <c r="BE34" i="12"/>
  <c r="BE33" i="12"/>
  <c r="BE31" i="12"/>
  <c r="BE32" i="12"/>
  <c r="BE35" i="12"/>
  <c r="BE36" i="12"/>
  <c r="BE18" i="12"/>
  <c r="BE22" i="12"/>
  <c r="BE24" i="12"/>
  <c r="BE26" i="12"/>
  <c r="BE30" i="12"/>
  <c r="BE20" i="12"/>
  <c r="BE28" i="12"/>
  <c r="BE19" i="12"/>
  <c r="BE21" i="12"/>
  <c r="BE23" i="12"/>
  <c r="BE25" i="12"/>
  <c r="BE27" i="12"/>
  <c r="BE29" i="12"/>
  <c r="BE37" i="12"/>
  <c r="BE38" i="12" l="1"/>
</calcChain>
</file>

<file path=xl/sharedStrings.xml><?xml version="1.0" encoding="utf-8"?>
<sst xmlns="http://schemas.openxmlformats.org/spreadsheetml/2006/main" count="1788" uniqueCount="1028">
  <si>
    <t>SISTEMA INTEGRADO DE GESTION DISTRITAL  BAJO EL ESTÁNDAR MIPG</t>
  </si>
  <si>
    <t>PROCESO DIRECCIONAMIENTO ESTRATÉGICO</t>
  </si>
  <si>
    <t>Programación y seguimiento al Plan Operativo Anual de Proyectos de Inversión</t>
  </si>
  <si>
    <t>Plan de Desarrollo</t>
  </si>
  <si>
    <t>Bogotá Camina Segura</t>
  </si>
  <si>
    <t>Propósito del Plan de Desarrollo</t>
  </si>
  <si>
    <t>Programa Plan de Desarrollo</t>
  </si>
  <si>
    <t>Indice</t>
  </si>
  <si>
    <t>Metas Estratégicas</t>
  </si>
  <si>
    <t>Número y nombre del Proyecto de Inversión</t>
  </si>
  <si>
    <t>Objetivo general del Proyecto de Inversión</t>
  </si>
  <si>
    <t>Código BPIN</t>
  </si>
  <si>
    <t>Dimensión MIPG</t>
  </si>
  <si>
    <t>Política MIPG</t>
  </si>
  <si>
    <t>Subsecretaría Responsable</t>
  </si>
  <si>
    <t>Dependencia</t>
  </si>
  <si>
    <t>Subsecretaría de Política de Movilidad</t>
  </si>
  <si>
    <t>Ordenador(a) de gasto</t>
  </si>
  <si>
    <t>Período de seguimiento</t>
  </si>
  <si>
    <t>De</t>
  </si>
  <si>
    <t>A</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</si>
  <si>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</si>
  <si>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</si>
  <si>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</si>
  <si>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</si>
  <si>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</si>
  <si>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</si>
  <si>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</si>
  <si>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CUADRO DE CONTROL VIGENCIA</t>
  </si>
  <si>
    <t>Ene-Mar</t>
  </si>
  <si>
    <t>Abr-Jun</t>
  </si>
  <si>
    <t>Jul-Sep</t>
  </si>
  <si>
    <t>Oct-Dic</t>
  </si>
  <si>
    <t>TAREAS VIGENCIA</t>
  </si>
  <si>
    <t>% Avance actividades período</t>
  </si>
  <si>
    <t>% Avance tareas perído</t>
  </si>
  <si>
    <t>% Avance tareas período</t>
  </si>
  <si>
    <t>Ubicación estratégica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</si>
  <si>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</si>
  <si>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</si>
  <si>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</si>
  <si>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</si>
  <si>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</si>
  <si>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</si>
  <si>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</si>
  <si>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</si>
  <si>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</si>
  <si>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</si>
  <si>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</si>
  <si>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</si>
  <si>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</si>
  <si>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 xml:space="preserve">Objetivo </t>
  </si>
  <si>
    <t>Indicador de Objetivo</t>
  </si>
  <si>
    <t>Producto</t>
  </si>
  <si>
    <t>Indicador de Producto</t>
  </si>
  <si>
    <t>Tazador Presupuestal</t>
  </si>
  <si>
    <t>Indicador</t>
  </si>
  <si>
    <t>Meta PDD/Meta Proeycto de inversión</t>
  </si>
  <si>
    <t>El avance en la magnitud corresponde al avance en las actividades?</t>
  </si>
  <si>
    <t>Avances y Logros</t>
  </si>
  <si>
    <t>Retrasos y Soluciones</t>
  </si>
  <si>
    <t>Población beneficiada</t>
  </si>
  <si>
    <t>SI</t>
  </si>
  <si>
    <t>Presupuesto _Giros</t>
  </si>
  <si>
    <t>Objetivo específico proyecto de inversión</t>
  </si>
  <si>
    <t>Tipo de Anualización</t>
  </si>
  <si>
    <t>Vigencia</t>
  </si>
  <si>
    <t>Magnitud programada</t>
  </si>
  <si>
    <t>Apropiación_
diponible</t>
  </si>
  <si>
    <t>% presupuesto comprometido</t>
  </si>
  <si>
    <t>Reserva constituida</t>
  </si>
  <si>
    <t>Giros_reserva
Ene-Mar</t>
  </si>
  <si>
    <t>Giros_reserva
Abr-Jun</t>
  </si>
  <si>
    <t>Giros_reserva
Jul-Sep</t>
  </si>
  <si>
    <t>Giros_reserva
Oct-Dic</t>
  </si>
  <si>
    <t>Anulaciones</t>
  </si>
  <si>
    <t>Total reserva definitiva</t>
  </si>
  <si>
    <t>Total_Giros de la reserva</t>
  </si>
  <si>
    <t>% Giros de la reserva</t>
  </si>
  <si>
    <t>Magnitud-Vigencia</t>
  </si>
  <si>
    <t>Ejecutada
Ene - Mar</t>
  </si>
  <si>
    <t>Ejetuada
Abril - Jun</t>
  </si>
  <si>
    <t>Ejecutada
Jul - Sept</t>
  </si>
  <si>
    <t>Ejecutada
Oct - Dic</t>
  </si>
  <si>
    <t xml:space="preserve">Programación </t>
  </si>
  <si>
    <t xml:space="preserve">Ejecución </t>
  </si>
  <si>
    <t>% Ejecución</t>
  </si>
  <si>
    <t>TOTAL PDD</t>
  </si>
  <si>
    <t>CÁLCULO DEL PORCENTAJE DE AVANCE DE LOS INDICADORES SEGÚN TIPO DE ANUALIZACIÓN</t>
  </si>
  <si>
    <t>SUMA</t>
  </si>
  <si>
    <r>
      <rPr>
        <sz val="10"/>
        <color theme="5"/>
        <rFont val="Calibri"/>
        <family val="2"/>
      </rPr>
      <t>A la vigencia</t>
    </r>
    <r>
      <rPr>
        <sz val="10"/>
        <color theme="1"/>
        <rFont val="Calibri"/>
        <family val="2"/>
      </rPr>
      <t xml:space="preserve"> Ejecutado vigencia / Programado Vigencia</t>
    </r>
  </si>
  <si>
    <r>
      <rPr>
        <sz val="10"/>
        <color theme="5"/>
        <rFont val="Calibri"/>
        <family val="2"/>
      </rPr>
      <t>Al transcurrido del Plan</t>
    </r>
    <r>
      <rPr>
        <sz val="10"/>
        <color theme="1"/>
        <rFont val="Calibri"/>
        <family val="2"/>
      </rPr>
      <t xml:space="preserve"> Suma Ejecutado a la Vigencia del Informe / Suma Programado a la Vigencia del Informe</t>
    </r>
  </si>
  <si>
    <r>
      <rPr>
        <sz val="10"/>
        <color theme="5"/>
        <rFont val="Calibri"/>
        <family val="2"/>
      </rPr>
      <t>Plan de Desarrollo</t>
    </r>
    <r>
      <rPr>
        <sz val="10"/>
        <color theme="1"/>
        <rFont val="Calibri"/>
        <family val="2"/>
      </rPr>
      <t xml:space="preserve"> Suma Ejecutado a la Vigencia del Informe / Total Programado para el Plan</t>
    </r>
  </si>
  <si>
    <t>CONSTANTE</t>
  </si>
  <si>
    <t>La ejecución es independiente en cada vigencia</t>
  </si>
  <si>
    <r>
      <rPr>
        <sz val="10"/>
        <color theme="5"/>
        <rFont val="Calibri"/>
        <family val="2"/>
      </rPr>
      <t>A la vigencia</t>
    </r>
    <r>
      <rPr>
        <sz val="10"/>
        <color theme="1"/>
        <rFont val="Calibri"/>
        <family val="2"/>
      </rPr>
      <t xml:space="preserve"> Ejecutado Vigencia / Programado Vigencia</t>
    </r>
  </si>
  <si>
    <r>
      <rPr>
        <sz val="10"/>
        <color theme="5"/>
        <rFont val="Calibri"/>
        <family val="2"/>
      </rPr>
      <t xml:space="preserve">Al transcurrido del Plan </t>
    </r>
    <r>
      <rPr>
        <sz val="10"/>
        <color theme="1"/>
        <rFont val="Calibri"/>
        <family val="2"/>
      </rPr>
      <t>Promedio Ejecutado de los años programados a la vigencia seleccionada / Promedio Programado a la Vigencia Seleccionada</t>
    </r>
  </si>
  <si>
    <r>
      <rPr>
        <sz val="10"/>
        <color theme="5"/>
        <rFont val="Calibri"/>
        <family val="2"/>
      </rPr>
      <t>Plan de Desarrollo</t>
    </r>
    <r>
      <rPr>
        <sz val="10"/>
        <color theme="1"/>
        <rFont val="Calibri"/>
        <family val="2"/>
      </rPr>
      <t xml:space="preserve"> Promedio Ejecutado de los años programados / Promedio Años Programados del Plan</t>
    </r>
  </si>
  <si>
    <t>CRECIENTE SIN LÍNEA BASE</t>
  </si>
  <si>
    <t>La ejecución, es el último valor reportado por la entidad sin importar la vigencia</t>
  </si>
  <si>
    <r>
      <rPr>
        <sz val="10"/>
        <color theme="5"/>
        <rFont val="Calibri"/>
        <family val="2"/>
      </rPr>
      <t>A la vigencia</t>
    </r>
    <r>
      <rPr>
        <sz val="10"/>
        <color theme="1"/>
        <rFont val="Calibri"/>
        <family val="2"/>
      </rPr>
      <t xml:space="preserve"> Última Ejecución a la Vigencia del Informe / Programado Vigencia</t>
    </r>
  </si>
  <si>
    <r>
      <rPr>
        <sz val="10"/>
        <color theme="5"/>
        <rFont val="Calibri"/>
        <family val="2"/>
      </rPr>
      <t>Al transcurrido del Plan</t>
    </r>
    <r>
      <rPr>
        <sz val="10"/>
        <color theme="1"/>
        <rFont val="Calibri"/>
        <family val="2"/>
      </rPr>
      <t xml:space="preserve"> Última ejecución a la Vigencia del Informe / Programado Vigencia del Informe</t>
    </r>
  </si>
  <si>
    <r>
      <rPr>
        <sz val="10"/>
        <color theme="5"/>
        <rFont val="Calibri"/>
        <family val="2"/>
      </rPr>
      <t>Plan de Desarrollo</t>
    </r>
    <r>
      <rPr>
        <sz val="10"/>
        <color theme="1"/>
        <rFont val="Calibri"/>
        <family val="2"/>
      </rPr>
      <t xml:space="preserve"> Última ejecución del Plan / Programado para el Plan</t>
    </r>
  </si>
  <si>
    <t>CRECIENTE CON LÍNEA BASE</t>
  </si>
  <si>
    <t>La línea base debe ser menor o igual al valor de la primera vigencia programada. En caso de ser mayor, el resultado será cero.</t>
  </si>
  <si>
    <t>Si el resultado del cálculo es negativo el porcentaje de avance se colocará en 0</t>
  </si>
  <si>
    <r>
      <rPr>
        <sz val="10"/>
        <color theme="5"/>
        <rFont val="Calibri"/>
        <family val="2"/>
      </rPr>
      <t>A la vigencia</t>
    </r>
    <r>
      <rPr>
        <sz val="10"/>
        <color theme="1"/>
        <rFont val="Calibri"/>
        <family val="2"/>
      </rPr>
      <t xml:space="preserve"> (Ejecutado Vigencia - Ejecutado Vigencia Anterior) / (Programado Vigencia - Ejecutado Vigencia Anterior)</t>
    </r>
  </si>
  <si>
    <t>Para la primer vigencia, el ejecutado vigencia anterior es la línea base</t>
  </si>
  <si>
    <t>Si el programado es igual a la línea base y el ejecutado es superior a lo programado:</t>
  </si>
  <si>
    <t>(Ejecutado Vigencia - Línea base) / (Programado para el Plan - línea base)</t>
  </si>
  <si>
    <r>
      <rPr>
        <sz val="10"/>
        <color theme="5"/>
        <rFont val="Calibri"/>
        <family val="2"/>
      </rPr>
      <t>Al transcurrido del Plan</t>
    </r>
    <r>
      <rPr>
        <sz val="10"/>
        <color theme="1"/>
        <rFont val="Calibri"/>
        <family val="2"/>
      </rPr>
      <t xml:space="preserve"> (Última Ejecución a la Vigencia del Informe - línea base) / (Programado en la Vigencia del Informe - línea base)</t>
    </r>
  </si>
  <si>
    <t>(Última Ejecución a la Vigencia del Informe - línea base) / (Programado para el Plan - línea base)</t>
  </si>
  <si>
    <r>
      <rPr>
        <sz val="10"/>
        <color theme="5"/>
        <rFont val="Calibri"/>
        <family val="2"/>
      </rPr>
      <t>Plan de Desarrollo</t>
    </r>
    <r>
      <rPr>
        <sz val="10"/>
        <color theme="1"/>
        <rFont val="Calibri"/>
        <family val="2"/>
      </rPr>
      <t xml:space="preserve"> (Última Ejecución del Plan - línea base) / (Programado para el Plan - línea base)</t>
    </r>
  </si>
  <si>
    <t>DECRECIENTE SIN LÍNEA BASE</t>
  </si>
  <si>
    <t>A la vigencia Programado Vigencia / Última Ejecución a la Vigencia</t>
  </si>
  <si>
    <t>Al transcurrido del Plan Programado vigencia / Última Ejecución a la Vigencia del Informe</t>
  </si>
  <si>
    <t>Plan de Desarrollo Programado para el Plan / Última Ejecución</t>
  </si>
  <si>
    <t>DECRECIENTE CON LÍNEA BASE</t>
  </si>
  <si>
    <t>La línea base debe ser mayor o igual al valor de la primera vigencia programada En caso de ser menor, el resultado será cero.</t>
  </si>
  <si>
    <r>
      <rPr>
        <sz val="10"/>
        <color theme="5"/>
        <rFont val="Calibri"/>
        <family val="2"/>
      </rPr>
      <t>A la vigencia</t>
    </r>
    <r>
      <rPr>
        <sz val="10"/>
        <color theme="1"/>
        <rFont val="Calibri"/>
        <family val="2"/>
      </rPr>
      <t xml:space="preserve"> (Ejecutado Vigencia Anterior - ejecutado vigencia) / (Ejecutado Vigencia Anterior - Programado Vigencia)</t>
    </r>
  </si>
  <si>
    <r>
      <rPr>
        <sz val="10"/>
        <color theme="5"/>
        <rFont val="Calibri"/>
        <family val="2"/>
      </rPr>
      <t>Para la primer vigencia</t>
    </r>
    <r>
      <rPr>
        <sz val="10"/>
        <color theme="1"/>
        <rFont val="Calibri"/>
        <family val="2"/>
      </rPr>
      <t>, el ejecutado vigencia anterior es línea base</t>
    </r>
  </si>
  <si>
    <t>(Ejecutado Vigencia - línea base) / (línea base - Programado para el Plan)</t>
  </si>
  <si>
    <r>
      <rPr>
        <sz val="10"/>
        <color theme="5"/>
        <rFont val="Calibri"/>
        <family val="2"/>
      </rPr>
      <t>Al transcurrido del Pla</t>
    </r>
    <r>
      <rPr>
        <sz val="10"/>
        <color theme="1"/>
        <rFont val="Calibri"/>
        <family val="2"/>
      </rPr>
      <t>n (línea base - Última Ejecución a la Vigencia del Informe) / (línea base - Programado en la Vigencia del Informe)</t>
    </r>
  </si>
  <si>
    <t>(Última ejecución a la Vigencia del informe - línea base) / (línea base - Programado para el Plan)</t>
  </si>
  <si>
    <r>
      <rPr>
        <sz val="10"/>
        <color theme="5"/>
        <rFont val="Calibri"/>
        <family val="2"/>
      </rPr>
      <t>Plan de Desarrollo</t>
    </r>
    <r>
      <rPr>
        <sz val="10"/>
        <color theme="1"/>
        <rFont val="Calibri"/>
        <family val="2"/>
      </rPr>
      <t xml:space="preserve"> (línea base - Última ejecución del Plan) / (línea base - Programado para el Plan)</t>
    </r>
  </si>
  <si>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</si>
  <si>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</si>
  <si>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</si>
  <si>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</si>
  <si>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</si>
  <si>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</si>
  <si>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</si>
  <si>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</si>
  <si>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</si>
  <si>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</si>
  <si>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</si>
  <si>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</si>
  <si>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</si>
  <si>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</si>
  <si>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</si>
  <si>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</si>
  <si>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</si>
  <si>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</si>
  <si>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</si>
  <si>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</si>
  <si>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</si>
  <si>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</si>
  <si>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</si>
  <si>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</si>
  <si>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</si>
  <si>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</si>
  <si>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</si>
  <si>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</si>
  <si>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</si>
  <si>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</si>
  <si>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</si>
  <si>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</si>
  <si>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</si>
  <si>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</si>
  <si>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</si>
  <si>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</si>
  <si>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</si>
  <si>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</si>
  <si>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</si>
  <si>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</si>
  <si>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</si>
  <si>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</si>
  <si>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</si>
  <si>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</si>
  <si>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</si>
  <si>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</si>
  <si>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</si>
  <si>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</si>
  <si>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</si>
  <si>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</si>
  <si>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</si>
  <si>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</si>
  <si>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</si>
  <si>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</si>
  <si>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</si>
  <si>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</si>
  <si>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</si>
  <si>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</si>
  <si>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</si>
  <si>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</si>
  <si>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</si>
  <si>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</si>
  <si>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</si>
  <si>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</si>
  <si>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</si>
  <si>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</si>
  <si>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</si>
  <si>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</si>
  <si>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</si>
  <si>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</si>
  <si>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</si>
  <si>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</si>
  <si>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</si>
  <si>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</si>
  <si>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</si>
  <si>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</si>
  <si>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</si>
  <si>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</si>
  <si>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</si>
  <si>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</si>
  <si>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</si>
  <si>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</si>
  <si>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</si>
  <si>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</si>
  <si>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</si>
  <si>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</si>
  <si>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</si>
  <si>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</si>
  <si>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</si>
  <si>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</si>
  <si>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</si>
  <si>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</si>
  <si>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</si>
  <si>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</si>
  <si>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</si>
  <si>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</si>
  <si>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</si>
  <si>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</si>
  <si>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</si>
  <si>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</si>
  <si>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</si>
  <si>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</si>
  <si>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</si>
  <si>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</si>
  <si>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</si>
  <si>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</si>
  <si>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</si>
  <si>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</si>
  <si>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</si>
  <si>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</si>
  <si>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</si>
  <si>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</si>
  <si>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</si>
  <si>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</si>
  <si>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</si>
  <si>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</si>
  <si>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</si>
  <si>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</si>
  <si>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</si>
  <si>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</si>
  <si>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</si>
  <si>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</si>
  <si>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</si>
  <si>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</si>
  <si>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</si>
  <si>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</si>
  <si>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</si>
  <si>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</si>
  <si>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</si>
  <si>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</si>
  <si>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</si>
  <si>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</si>
  <si>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</si>
  <si>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</si>
  <si>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</si>
  <si>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</si>
  <si>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</si>
  <si>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</si>
  <si>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</si>
  <si>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</si>
  <si>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</si>
  <si>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</si>
  <si>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</si>
  <si>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</si>
  <si>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</si>
  <si>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</si>
  <si>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</si>
  <si>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</si>
  <si>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</si>
  <si>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</si>
  <si>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</si>
  <si>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</si>
  <si>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</si>
  <si>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</si>
  <si>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</si>
  <si>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</si>
  <si>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</si>
  <si>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</si>
  <si>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</si>
  <si>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</si>
  <si>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</si>
  <si>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</si>
  <si>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</si>
  <si>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</si>
  <si>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</si>
  <si>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</si>
  <si>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</si>
  <si>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</si>
  <si>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</si>
  <si>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</si>
  <si>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</si>
  <si>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</si>
  <si>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</si>
  <si>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</si>
  <si>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</si>
  <si>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</si>
  <si>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</si>
  <si>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</si>
  <si>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</si>
  <si>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</si>
  <si>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</si>
  <si>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</si>
  <si>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</si>
  <si>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</si>
  <si>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</si>
  <si>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</si>
  <si>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</si>
  <si>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</si>
  <si>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</si>
  <si>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</si>
  <si>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</si>
  <si>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</si>
  <si>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</si>
  <si>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</si>
  <si>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</si>
  <si>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</si>
  <si>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</si>
  <si>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</si>
  <si>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</si>
  <si>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</si>
  <si>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</si>
  <si>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</si>
  <si>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</si>
  <si>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</si>
  <si>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</si>
  <si>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</si>
  <si>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</si>
  <si>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</si>
  <si>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</si>
  <si>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</si>
  <si>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</si>
  <si>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</si>
  <si>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</si>
  <si>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</si>
  <si>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</si>
  <si>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</si>
  <si>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</si>
  <si>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</si>
  <si>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</si>
  <si>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</si>
  <si>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</si>
  <si>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</si>
  <si>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</si>
  <si>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</si>
  <si>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</si>
  <si>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</si>
  <si>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</si>
  <si>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</si>
  <si>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</si>
  <si>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</si>
  <si>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</si>
  <si>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</si>
  <si>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</si>
  <si>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</si>
  <si>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</si>
  <si>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</si>
  <si>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</si>
  <si>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</si>
  <si>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</si>
  <si>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</si>
  <si>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</si>
  <si>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</si>
  <si>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</si>
  <si>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</si>
  <si>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</si>
  <si>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</si>
  <si>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</si>
  <si>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</si>
  <si>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</si>
  <si>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</si>
  <si>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</si>
  <si>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</si>
  <si>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</si>
  <si>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</si>
  <si>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</si>
  <si>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</si>
  <si>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</si>
  <si>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</si>
  <si>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</si>
  <si>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</si>
  <si>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</si>
  <si>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</si>
  <si>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</si>
  <si>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</si>
  <si>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</si>
  <si>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</si>
  <si>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</si>
  <si>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</si>
  <si>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</si>
  <si>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</si>
  <si>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</si>
  <si>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</si>
  <si>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</si>
  <si>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</si>
  <si>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</si>
  <si>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</si>
  <si>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</si>
  <si>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</si>
  <si>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</si>
  <si>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</si>
  <si>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</si>
  <si>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</si>
  <si>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</si>
  <si>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</si>
  <si>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</si>
  <si>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</si>
  <si>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</si>
  <si>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</si>
  <si>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</si>
  <si>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</si>
  <si>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</si>
  <si>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</si>
  <si>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</si>
  <si>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</si>
  <si>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</si>
  <si>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</si>
  <si>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</si>
  <si>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</si>
  <si>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</si>
  <si>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</si>
  <si>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</si>
  <si>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</si>
  <si>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</si>
  <si>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</si>
  <si>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</si>
  <si>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</si>
  <si>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</si>
  <si>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</si>
  <si>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</si>
  <si>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</si>
  <si>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</si>
  <si>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</si>
  <si>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</si>
  <si>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</si>
  <si>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</si>
  <si>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</si>
  <si>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</si>
  <si>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</si>
  <si>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</si>
  <si>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</si>
  <si>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</si>
  <si>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</si>
  <si>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</si>
  <si>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</si>
  <si>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</si>
  <si>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</si>
  <si>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</si>
  <si>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</si>
  <si>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</si>
  <si>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</si>
  <si>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</si>
  <si>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</si>
  <si>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</si>
  <si>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</si>
  <si>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</si>
  <si>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</si>
  <si>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</si>
  <si>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</si>
  <si>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</si>
  <si>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</si>
  <si>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</si>
  <si>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</si>
  <si>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</si>
  <si>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</si>
  <si>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</si>
  <si>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</si>
  <si>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</si>
  <si>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</si>
  <si>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</si>
  <si>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</si>
  <si>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</si>
  <si>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</si>
  <si>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</si>
  <si>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</si>
  <si>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</si>
  <si>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</si>
  <si>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</si>
  <si>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</si>
  <si>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</si>
  <si>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</si>
  <si>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</si>
  <si>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</si>
  <si>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</si>
  <si>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</si>
  <si>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</si>
  <si>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</si>
  <si>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</si>
  <si>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</si>
  <si>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</si>
  <si>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</si>
  <si>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</si>
  <si>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</si>
  <si>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</si>
  <si>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</si>
  <si>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</si>
  <si>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</si>
  <si>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</si>
  <si>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</si>
  <si>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</si>
  <si>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</si>
  <si>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</si>
  <si>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</si>
  <si>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</si>
  <si>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</si>
  <si>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</si>
  <si>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</si>
  <si>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</si>
  <si>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</si>
  <si>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</si>
  <si>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</si>
  <si>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</si>
  <si>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</si>
  <si>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</si>
  <si>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</si>
  <si>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</si>
  <si>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</si>
  <si>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</si>
  <si>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</si>
  <si>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</si>
  <si>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</si>
  <si>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</si>
  <si>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</si>
  <si>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</si>
  <si>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</si>
  <si>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</si>
  <si>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</si>
  <si>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</si>
  <si>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</si>
  <si>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</si>
  <si>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</si>
  <si>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</si>
  <si>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</si>
  <si>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</si>
  <si>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</si>
  <si>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</si>
  <si>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</si>
  <si>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</si>
  <si>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</si>
  <si>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</si>
  <si>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</si>
  <si>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</si>
  <si>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</si>
  <si>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</si>
  <si>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</si>
  <si>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</si>
  <si>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</si>
  <si>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</si>
  <si>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</si>
  <si>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</si>
  <si>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</si>
  <si>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</si>
  <si>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</si>
  <si>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</si>
  <si>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</si>
  <si>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</si>
  <si>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</si>
  <si>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</si>
  <si>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</si>
  <si>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</si>
  <si>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</si>
  <si>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</si>
  <si>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Resumen programación y ejecución física</t>
  </si>
  <si>
    <t>Oct- Dic</t>
  </si>
  <si>
    <t>Total Programado</t>
  </si>
  <si>
    <t>Programado</t>
  </si>
  <si>
    <t>Ejecutado</t>
  </si>
  <si>
    <t>Reservas</t>
  </si>
  <si>
    <t>TOTAL</t>
  </si>
  <si>
    <t>No. Localidad</t>
  </si>
  <si>
    <t>Localidad</t>
  </si>
  <si>
    <t>Presupuesto vigencia</t>
  </si>
  <si>
    <t>Magnitud vigencia</t>
  </si>
  <si>
    <t>Presupuesto reserva</t>
  </si>
  <si>
    <t>Magnitud reserva</t>
  </si>
  <si>
    <t>Usaquén</t>
  </si>
  <si>
    <t>San Cristóbal</t>
  </si>
  <si>
    <t>Fontibón</t>
  </si>
  <si>
    <t>Engativá</t>
  </si>
  <si>
    <t>Los Mártires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</si>
  <si>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</si>
  <si>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</si>
  <si>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</si>
  <si>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</si>
  <si>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</si>
  <si>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</si>
  <si>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</si>
  <si>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r>
      <rPr>
        <b/>
        <sz val="10"/>
        <color theme="1"/>
        <rFont val="Calibri"/>
        <family val="2"/>
      </rPr>
      <t xml:space="preserve">Periodicidad informe: SEGUN CRONOGRAMA DE LA VIGENCIA </t>
    </r>
    <r>
      <rPr>
        <sz val="10"/>
        <color theme="1"/>
        <rFont val="Calibri"/>
        <family val="2"/>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</si>
  <si>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r>
      <rPr>
        <sz val="10"/>
        <color theme="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rPr>
      <t xml:space="preserve">ciudad, claros y concretos
- </t>
    </r>
    <r>
      <rPr>
        <sz val="10"/>
        <color theme="1"/>
        <rFont val="Calibri"/>
        <family val="2"/>
      </rPr>
      <t>Si la programación vigente es diferente a la inicialmente programada favor justificar en Observaciones
Con corte trimestral  debe existir coherencia entre lo relacionado en el formato y los productos entregables señalados en la programación del plan de acción.</t>
    </r>
  </si>
  <si>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</si>
  <si>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actual-2024-2027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</si>
  <si>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</si>
  <si>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 xml:space="preserve">Plan de Desarrollo </t>
  </si>
  <si>
    <t>Meses</t>
  </si>
  <si>
    <t>Años</t>
  </si>
  <si>
    <t>Tipo_Meta</t>
  </si>
  <si>
    <t>ProcesosInst</t>
  </si>
  <si>
    <t>Subsistema</t>
  </si>
  <si>
    <t>TipoInd</t>
  </si>
  <si>
    <t>Periodicidad</t>
  </si>
  <si>
    <t>Si_No</t>
  </si>
  <si>
    <t>Etnia</t>
  </si>
  <si>
    <t>Sexo</t>
  </si>
  <si>
    <t>Localidades</t>
  </si>
  <si>
    <t>Componente PMM</t>
  </si>
  <si>
    <t>Misión</t>
  </si>
  <si>
    <t>Visión</t>
  </si>
  <si>
    <t>OBJETIVO ESTRATÉGICO</t>
  </si>
  <si>
    <t>Dimensiones MIPG</t>
  </si>
  <si>
    <t>Politicas MIPG</t>
  </si>
  <si>
    <t>Enero</t>
  </si>
  <si>
    <t>Suma</t>
  </si>
  <si>
    <t>Direccionamiento político</t>
  </si>
  <si>
    <t>SubsistemaSIG</t>
  </si>
  <si>
    <t>Eficacia</t>
  </si>
  <si>
    <t>Mensual</t>
  </si>
  <si>
    <t>Indigena</t>
  </si>
  <si>
    <t>Hombre</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</si>
  <si>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</si>
  <si>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1. Talento Humano</t>
  </si>
  <si>
    <t>1. Política de Gestión Estratégica del Talento Humano</t>
  </si>
  <si>
    <t>5. Mejorar las condiciones de seguridad vial y el comportamiento de los actores en la vía</t>
  </si>
  <si>
    <t>1. Número de personas fallecidas en siniestros viales</t>
  </si>
  <si>
    <t>PDD</t>
  </si>
  <si>
    <t>Febrero</t>
  </si>
  <si>
    <t>Subsecretaría de Gestión de Movilidad</t>
  </si>
  <si>
    <t>Constante</t>
  </si>
  <si>
    <t>Direccionamiento de los servicios sociales</t>
  </si>
  <si>
    <t>Subsistema de Gestión Ambiental</t>
  </si>
  <si>
    <t>Eficiencia</t>
  </si>
  <si>
    <t>Trimestral</t>
  </si>
  <si>
    <t>NO</t>
  </si>
  <si>
    <t>Afrodescendiente</t>
  </si>
  <si>
    <t>Mujer</t>
  </si>
  <si>
    <t>2. Direccionamiento Estrategico</t>
  </si>
  <si>
    <t>2. Política de Integridad</t>
  </si>
  <si>
    <t>Marzo</t>
  </si>
  <si>
    <t>Subsecretaría de Servicios a la Ciudadanía</t>
  </si>
  <si>
    <t>Creciente</t>
  </si>
  <si>
    <t>Direccionamiento estratégico</t>
  </si>
  <si>
    <t>Subsistema de Gestión de Seguridad y Salud en el Trabajo</t>
  </si>
  <si>
    <t>Efectividad</t>
  </si>
  <si>
    <t>Semestral</t>
  </si>
  <si>
    <t/>
  </si>
  <si>
    <t>Room</t>
  </si>
  <si>
    <t>Santafé</t>
  </si>
  <si>
    <t>OSGGA-Garantizar el uso racional y eficiente de energía en las diferentes sedes de la SDM</t>
  </si>
  <si>
    <t>3. Gestión con Valores para los resultados</t>
  </si>
  <si>
    <t>3. Política de Planeación Institucional</t>
  </si>
  <si>
    <t>3.  Número de señales verticales de pedestal instaladas</t>
  </si>
  <si>
    <t>Abril</t>
  </si>
  <si>
    <t>Subsecretaría de Gestión Jurídica</t>
  </si>
  <si>
    <t>Decreciente</t>
  </si>
  <si>
    <t>Construcción e implementación de políticas sociales</t>
  </si>
  <si>
    <t>Subsistema de Gestión de Seguridad de la Información</t>
  </si>
  <si>
    <t>Anual</t>
  </si>
  <si>
    <t>Raizal</t>
  </si>
  <si>
    <t>OSGGA-Garantizar el uso racional y eficiente del recurso hídrico en las diferentes sedes de la SDM</t>
  </si>
  <si>
    <t>4. Evaluación de Resultados</t>
  </si>
  <si>
    <t>4. Política de Gestión Presupuestal y Eficiencia del Gasto Público</t>
  </si>
  <si>
    <t>Mayo</t>
  </si>
  <si>
    <t>Subsecretaría de Gestión Corporativa</t>
  </si>
  <si>
    <t>Análisis y seguimiento de políticas sociales</t>
  </si>
  <si>
    <t>Subsistema Interno de Gestión Documental y Archivo</t>
  </si>
  <si>
    <t>Palenquero</t>
  </si>
  <si>
    <t>OSGGA-Promover la gestión integral de los residuos generados en la SDM</t>
  </si>
  <si>
    <t>5. Información y Comunicación</t>
  </si>
  <si>
    <t>5. Política compras y contratación pública</t>
  </si>
  <si>
    <t>N/A</t>
  </si>
  <si>
    <t>Junio</t>
  </si>
  <si>
    <t>Dirección de inteligencia para la movilidad</t>
  </si>
  <si>
    <t>Prestación de los servicios sociales</t>
  </si>
  <si>
    <t>Subsistema de Responsabilidad Social</t>
  </si>
  <si>
    <t>Otro</t>
  </si>
  <si>
    <t>OSGGA-Fortalecer la aplicación de criterios ambientales en la adquisición de bienes y servicios contratados por la entidad en el desarrollo de sus actividades</t>
  </si>
  <si>
    <t>6. Gestión del Conocimiento</t>
  </si>
  <si>
    <t>6. Política de Fortalecimiento Institucional y Simplificación de Procesos</t>
  </si>
  <si>
    <t>Julio</t>
  </si>
  <si>
    <t>Dirección de planeación para la movilidad</t>
  </si>
  <si>
    <t>Mantenimiento y soporte TIC</t>
  </si>
  <si>
    <t>Subsistema de Control Interno</t>
  </si>
  <si>
    <t>No Aplica</t>
  </si>
  <si>
    <t>OSGGA-Promover acciones que contribuyan a la adaptación y mitigación al cambio climático y mejora de la calidad del paisaje de la sede principal de la SDM.</t>
  </si>
  <si>
    <t>7. Control Interno</t>
  </si>
  <si>
    <t>7. Política Gobierno Digital</t>
  </si>
  <si>
    <t>Agosto</t>
  </si>
  <si>
    <t>Dirección de ingienería y tránsito</t>
  </si>
  <si>
    <t>Adquisiciones</t>
  </si>
  <si>
    <t>No aplica</t>
  </si>
  <si>
    <t>OSGAS-Mantener las buenas prácticas antisoborno contenidas en la norma ISO 37001 y las demás adoptadas por la Entidad</t>
  </si>
  <si>
    <t>8. Política de Seguridad Digital</t>
  </si>
  <si>
    <t>Septiembre</t>
  </si>
  <si>
    <t>Dirección de Gestión de tránsito y control de transito y transporte</t>
  </si>
  <si>
    <t>Construir 59 kilómetros lineales de la red de cicloinfraestructura</t>
  </si>
  <si>
    <t>Gestión del talento humano</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</si>
  <si>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</si>
  <si>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9. Política de Defensa Jurídica</t>
  </si>
  <si>
    <t>Octubre</t>
  </si>
  <si>
    <t>Dirección de atención al ciudadano</t>
  </si>
  <si>
    <t>Gestión de bienes y servicios</t>
  </si>
  <si>
    <t>OSGAS-Fortalecer el reporte de las denuncias presentadas por presuntos actos de soborno, asegurando la protección de la identidad del denunciante en buena fe y bajo una sospecha razonable, y evitar represalias a este.</t>
  </si>
  <si>
    <t>10. Política de Mejora normativa</t>
  </si>
  <si>
    <t>Noviembre</t>
  </si>
  <si>
    <t>Dirección de investigaciones administrativas al tránsito y y¡transporte</t>
  </si>
  <si>
    <t>Gestión jurídica</t>
  </si>
  <si>
    <t>OSGAS-Gestionar las denuncias presentadas por presuntos actos de soborno, asegurando la protección de la identidad del denunciante en buena fe y bajo una sospecha razonable, y evitar represalias a este</t>
  </si>
  <si>
    <t>11. Política de Servicio al ciudadano</t>
  </si>
  <si>
    <t>Diciembre</t>
  </si>
  <si>
    <t>Dirección de representación judicial</t>
  </si>
  <si>
    <t>2024110010114</t>
  </si>
  <si>
    <t>7998-Fortalecimiento de la red de cicloinfraestructura en la ciudad de Bogotá D.C.</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</si>
  <si>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</si>
  <si>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</si>
  <si>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</si>
  <si>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12. Política de Racionalización de trámites</t>
  </si>
  <si>
    <t>Dirección de normatividad y conceptos</t>
  </si>
  <si>
    <t>Gestión del conocimiento</t>
  </si>
  <si>
    <t>OSGSST- Identificar continua y sistemáticamente los peligros, evaluar, valorar los riesgos en SST y determinar los controles operacionales para su eliminación o mitigación</t>
  </si>
  <si>
    <t>13. Política de Participación Ciudadana en la Gestión Pública</t>
  </si>
  <si>
    <t>Dirección de contratación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</si>
  <si>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</si>
  <si>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14. Política de Seguimiento y Evaluación del Desempeño Institucional</t>
  </si>
  <si>
    <t>Dirección de gestión de cobro</t>
  </si>
  <si>
    <t xml:space="preserve">OSGSST-Cumplir la normatividad nacional vigente en materia de riesgos laborales y de otra índole, teniendo en cuenta los requisitos aplicables a la Secretaría. </t>
  </si>
  <si>
    <t>15. Política de Transparencia, acceso a la información pública y lucha contra la corrupción</t>
  </si>
  <si>
    <t>Dirección administrativa y financiera</t>
  </si>
  <si>
    <t xml:space="preserve">OSGSST-Definir e implementar planes y estrategias para el mejoramiento continuo de las condiciones de salud y seguridad en el trabajo. </t>
  </si>
  <si>
    <t>16. Política de Gestión Documental</t>
  </si>
  <si>
    <t>Dirección de talento humano</t>
  </si>
  <si>
    <t>OSGSI- Gestionar los activos de información, salvaguardandolos ante cualquier incidente que pueda provocar su destrucción, divulgación, indisponibilidad o uso no compartido</t>
  </si>
  <si>
    <t>17. Política de Gestión de la Información Estadística</t>
  </si>
  <si>
    <t>Oficina asesora de comunicaciones y cultura para la movilidad</t>
  </si>
  <si>
    <t>Rafael Uribe</t>
  </si>
  <si>
    <t>OSGSI-Gestionar los riesgos de seguridad de la información aplicando los controles necesarios para cada situación, garantizando la sostenibilidad de las operaciones</t>
  </si>
  <si>
    <t>18. Política de Gestión del Conocimiento y la Innovación</t>
  </si>
  <si>
    <t>Oficina de tecnologías de la información y las comunicaciones</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</si>
  <si>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</si>
  <si>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</si>
  <si>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19. Política de Control Interno</t>
  </si>
  <si>
    <t>Oficina de seguridad vial</t>
  </si>
  <si>
    <t>OSGSI-Establecer mecanismos que permitan mantener la seguridad de la información durante una interrupción de la infraestructura tecnológica que soporta la operación de los servicios ofrecidos por la Entidad</t>
  </si>
  <si>
    <t>Oficina de gestión social</t>
  </si>
  <si>
    <t>OSGSI-Gestionar los eventos e incidentes de seguridad de la información, fortaleciendo la capacidad de la Secretaría Distrital de Movilidad para hacer frente a las amenazas y ataques informáticos</t>
  </si>
  <si>
    <t>Oficina aseora de planeación institucional</t>
  </si>
  <si>
    <t>OSGCN-Identificar los procesos, servicios y trámites críticos de la entidad, que requieren de una estrategia de continuidad, debido al impacto que podría tener para la entidad su interrupción a causa de un incidente o crisis</t>
  </si>
  <si>
    <t>Oficina de control disciplinario</t>
  </si>
  <si>
    <t>OSGCN-Implementar planes y medios necesarios para desarrollar en la entidad la capacidad de recuperación para responder a los diferentes escenarios de interrupción</t>
  </si>
  <si>
    <t>Oficina de control interno</t>
  </si>
  <si>
    <t>OSGCN-Gestionar el óptimo manejo de incidentes de continuidad del negocio en la Secretaría Distrital de Movilidad</t>
  </si>
  <si>
    <t>Subdirección de transporte público</t>
  </si>
  <si>
    <t>OSGCN-Desarrollar las competencias mínimas requeridas para cada uno de los roles que hacen parte de la estructura de recuperación de la entidad</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</si>
  <si>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</si>
  <si>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</si>
  <si>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</si>
  <si>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</si>
  <si>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</si>
  <si>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</si>
  <si>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</si>
  <si>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</si>
  <si>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</si>
  <si>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</si>
  <si>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</si>
  <si>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</si>
  <si>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1. Generalidades</t>
  </si>
  <si>
    <t>2. Actividades_tareas_vigencia</t>
  </si>
  <si>
    <t>3. Metas Proyecto de Inv</t>
  </si>
  <si>
    <t xml:space="preserve">4.Magnitud_Presupuesto
</t>
  </si>
  <si>
    <t>5. Metas_PDD</t>
  </si>
  <si>
    <t>6. Territorialización</t>
  </si>
  <si>
    <t>20. Gestión ambiental para el buen uso de los recursos públicos</t>
  </si>
  <si>
    <t>Formato de Ficha Técnica del Indicador de la Secretaría Distrital de Movilidad</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</si>
  <si>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</si>
  <si>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</si>
  <si>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</si>
  <si>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</si>
  <si>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</si>
  <si>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</si>
  <si>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</si>
  <si>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</si>
  <si>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</si>
  <si>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</si>
  <si>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01</t>
  </si>
  <si>
    <t>2024</t>
  </si>
  <si>
    <t>10. Fin de la Serie</t>
  </si>
  <si>
    <t>31</t>
  </si>
  <si>
    <t>12</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</si>
  <si>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</si>
  <si>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</si>
  <si>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</si>
  <si>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</si>
  <si>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</si>
  <si>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</si>
  <si>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</si>
  <si>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</si>
  <si>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</si>
  <si>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</si>
  <si>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</si>
  <si>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</si>
  <si>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</si>
  <si>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</si>
  <si>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</si>
  <si>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</si>
  <si>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</si>
  <si>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</si>
  <si>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</si>
  <si>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</si>
  <si>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</si>
  <si>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</si>
  <si>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</si>
  <si>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</si>
  <si>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</si>
  <si>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</si>
  <si>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</si>
  <si>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</si>
  <si>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</si>
  <si>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</si>
  <si>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</si>
  <si>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</si>
  <si>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</si>
  <si>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</si>
  <si>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</si>
  <si>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</si>
  <si>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</si>
  <si>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</si>
  <si>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</si>
  <si>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</si>
  <si>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</si>
  <si>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Fecha</t>
  </si>
  <si>
    <t>Modificación a la Hoja de Vida del Indicador</t>
  </si>
  <si>
    <t>Versión hoja de vida del indicador</t>
  </si>
  <si>
    <t>07</t>
  </si>
  <si>
    <t>PONDERACION ACTIVIDAD</t>
  </si>
  <si>
    <t>DESCRIPCIÓN ACTIVIDAD</t>
  </si>
  <si>
    <t>No. TAREA</t>
  </si>
  <si>
    <t>Descripción de la Tarea</t>
  </si>
  <si>
    <t>% Ponderación Vertical Tarea</t>
  </si>
  <si>
    <t>% Ponderación horizontal de la tarea cuatrienio</t>
  </si>
  <si>
    <t>No. de la Sub tarea</t>
  </si>
  <si>
    <t>Descripción de la Sub tarea</t>
  </si>
  <si>
    <t>% Ponderación de la Sub tarea</t>
  </si>
  <si>
    <t>Jul-sep Programado tareas</t>
  </si>
  <si>
    <t>Jul-sep Porgramado Sub Tarea</t>
  </si>
  <si>
    <t>Oct-Dic Programado tareas</t>
  </si>
  <si>
    <t>TOTAL SUB TAREAS PROGRAMADO VIGENCIA</t>
  </si>
  <si>
    <t>TOTAL SUB TAREAS EJECUTADAS VIGENCIA</t>
  </si>
  <si>
    <t>% AVANCE SUB TAREAS VIGENCIA</t>
  </si>
  <si>
    <t>SUB TAREAS VIGENCIA</t>
  </si>
  <si>
    <t>% Avance Sub tareas perído</t>
  </si>
  <si>
    <t>PROGRAMADO TAREAS HORIZONTAL * PONDERACIÓN</t>
  </si>
  <si>
    <t>EJECUTADO TAREAS HORIZONTAL * PONDERACIÓN</t>
  </si>
  <si>
    <t xml:space="preserve"> </t>
  </si>
  <si>
    <t>Sub Tareas</t>
  </si>
  <si>
    <t>% Avance sub tareas período</t>
  </si>
  <si>
    <t>Jul-Sep: Ejecutado tareas</t>
  </si>
  <si>
    <t>% Avance actividades tareas</t>
  </si>
  <si>
    <t>Jul-Sep: % Ejecutado Sub tareas</t>
  </si>
  <si>
    <t>Oct-Dic: Ejecutado tareas</t>
  </si>
  <si>
    <t>Oct-Dic Porgramado Sub Tareas</t>
  </si>
  <si>
    <t>Oct-Dic: % Ejecutado Sub tareas</t>
  </si>
  <si>
    <t>% AVANCE TAREAS VIGENCIA</t>
  </si>
  <si>
    <t>Tareas (bienes y servicios entregados a los ciudadanos)</t>
  </si>
  <si>
    <t>Programación_total PDD</t>
  </si>
  <si>
    <t>Ejecutado_total PDD</t>
  </si>
  <si>
    <t>Ejecución Año 2025</t>
  </si>
  <si>
    <t>Programación_Año 2026</t>
  </si>
  <si>
    <t>Ejecución Año 2026</t>
  </si>
  <si>
    <t>Programación_Año 2027</t>
  </si>
  <si>
    <t>Ejecución Año 2027</t>
  </si>
  <si>
    <t>No. ACTIVIDAD</t>
  </si>
  <si>
    <t>Actividad Proyecto de Inversión</t>
  </si>
  <si>
    <t>Magnitud de la Actividad_Vigencia</t>
  </si>
  <si>
    <t>% Avance Actividad Período</t>
  </si>
  <si>
    <t>Avance Cualitativo de actividades, tareas  y subtareas (Precisar resultados y calidad de los bienes y Servicios entregados en beneficio de la ciudadanía)</t>
  </si>
  <si>
    <t>Avance Cualitativo de actividades, tareas y subtareas (Precisar resultados y calidad de los bienes y Servicios entregados en beneficio de la ciudadanía)</t>
  </si>
  <si>
    <t>Análisis cualitativo acumulado actividad_vigencia</t>
  </si>
  <si>
    <t>Actividad Vigencia</t>
  </si>
  <si>
    <t>Programado Actividad Vigencia</t>
  </si>
  <si>
    <t>Ejecutado Actividad Vigencia</t>
  </si>
  <si>
    <t>% Avance Actividad Vigencia</t>
  </si>
  <si>
    <t>Código Meta Plan de Desarrollo
(Combine acorde al total de actividades proyecto asociadas a la meta)</t>
  </si>
  <si>
    <t>Meta Plan de Desarrollo
(Combine acorde al total de actividads proyecto asociadas a la meta)</t>
  </si>
  <si>
    <t>Total compromisos por actividad</t>
  </si>
  <si>
    <t>Total Giros por Actividad</t>
  </si>
  <si>
    <t>%Total presupuesto girado por actividad</t>
  </si>
  <si>
    <t>Código del Indicador
(Combine acorde al total de actividades proyecto asociadas a la meta)</t>
  </si>
  <si>
    <t>Ene-mar: Programado tareas</t>
  </si>
  <si>
    <t>Ene-mar: Ejecutado tareas</t>
  </si>
  <si>
    <t>Ene-mar: Porgramado Sub Tarea</t>
  </si>
  <si>
    <t>Ene-mar: % Ejecutado Sub tareas</t>
  </si>
  <si>
    <t>Abr-jun: sep Programado tareas</t>
  </si>
  <si>
    <t>Abr-jun: Ejecutado tareas</t>
  </si>
  <si>
    <t>Abr-jun: Porgramado Sub Tarea</t>
  </si>
  <si>
    <t>Abr-jun: % Ejecutado Sub tareas</t>
  </si>
  <si>
    <t xml:space="preserve">Vigencia </t>
  </si>
  <si>
    <t>Fortalecer el sistema de señalización de las cicloinfraestructura para una movilidad segura, eficiente y sostenible en la ciudad Bogotá</t>
  </si>
  <si>
    <t>JHON ALEXANDER GONZALEZ MENDOZA</t>
  </si>
  <si>
    <t>Proceso Ingeniería de Tránsito PM03</t>
  </si>
  <si>
    <t>Misional</t>
  </si>
  <si>
    <t>Subsecretaría de Gestión de la Movilidad</t>
  </si>
  <si>
    <t>Subdirección de Señalización</t>
  </si>
  <si>
    <t>7998 - Fortalecimiento de la red de cicloinfraestructura en la ciudad de Bogotá D.C
1.Realizar 60 km de mantenimiento de señalización y/o demarcación en ciclo-infraestructura en la ciudad</t>
  </si>
  <si>
    <t xml:space="preserve">Número de Kilómetros de señalización  y/o demarcación en ciclo-infraestructura mantenidos
</t>
  </si>
  <si>
    <t xml:space="preserve">Informe de ejecución suministrado por los contratos de obra </t>
  </si>
  <si>
    <t>Excel y archivos planos</t>
  </si>
  <si>
    <t>N.A.</t>
  </si>
  <si>
    <t xml:space="preserve">Kilómetros </t>
  </si>
  <si>
    <t>Plan Nacional de Desarrollo "Colombia, potencia mundial de la vida": 4. Transformación productiva,internacionalización y acción climática; Pilar y catalizador: 03. Transición energética justa, segura,confiable y eficiente; Componente :f. Movilidad activa, segura,sostenible y con enfoquediferencial en ciudades y regiones161.
Pla de Desarrollo Distrital "Bogotá Camina Segura":Objetivo 1. Bogotá avanza en seguridad;Programa 6. Movilidad Segura e Inclusiva.
Plan Maestro de Movilidad: Objetivo 4. Contribuir a la construcción de un territorio inteligente, seguro y cuidador para mejorar la experiencia de viaje, los servicios para la ciudadanía y la competitividad en la Ciudad Región. Programa 1. Plan maestro del sistema inteligente para la infraestructura, el tránsito y el transporte. Programa 2. Gestión inteligente de la Movilidad.</t>
  </si>
  <si>
    <t xml:space="preserve">El objetivo del indicador es cuantificar la cantidad de kilómetros de cicloinfraestructura señalizados mantenidos en los diferentes corredores de la ciudad, mejorando las condiciones de movilidad y seguridad vial, mejorando las condiciones de movilidad para los biciusuarios.  </t>
  </si>
  <si>
    <t xml:space="preserve">La fórmula del indicador hace referencia a la sumatoria de la cantidad de kilómetros de ciclo-infraestructura mantenidos en las diferentes vías de la ciudad, en un período de tiempo determinado. Debido a las fechas de corte generadas por la ejecución contractual de los contratos de obra, los reportes se haran mes vencido. 
</t>
  </si>
  <si>
    <t>Sumatoria del número de Kilómetros de señalización  y/o demarcación en ciclo-infraestructura mantenidos. La redacción debe guardar coherencia con la redaccion de la meta</t>
  </si>
  <si>
    <t xml:space="preserve">Kilómetros   </t>
  </si>
  <si>
    <t>Numérico</t>
  </si>
  <si>
    <t>Kilómetos de ciclo-infraestructura existente mantenidos, cuyo fin es mejorar las condiciones de movilidad para los Biciusuarios</t>
  </si>
  <si>
    <t>JUAN CAMILO RODRIGUEZ CARDENAS / ANDREA GUTIERREZ VELANDIA</t>
  </si>
  <si>
    <t>NANCY HAIDY MUÑOZ CHAVARRO</t>
  </si>
  <si>
    <t>ANGÉLICA MARÍA PICO</t>
  </si>
  <si>
    <t>7998 - Fortalecimiento de la red de cicloinfraestructura en la ciudad de Bogotá D.C
2. Implementar 28 Km de señalización y /o demarcación de ciclo-infraestructura en la ciudad</t>
  </si>
  <si>
    <t>Número de Kilómetros de  señalización y /o demarcación de ciclo-infraestructura implementados</t>
  </si>
  <si>
    <t xml:space="preserve">El objetivo del indicador es cuantificar la cantidad de kilómetros señalizados de cicloinfraestructura implementados en los diferentes corredores de la ciudad, mejorando las condiciones de movilidad y seguridad vial, disponiendo de nueva infraestructura y generando mejor conectividad y accesibilidad para los ciclistas. </t>
  </si>
  <si>
    <t xml:space="preserve">La fórmula del indicador hace referencia a la sumatoria de la cantidad de kilómetros de cicloinfraestructura señalizados en las diferentes vías de la ciudad, en un período de tiempo determinado. Debido a las fechas de corte generadas por la ejecución de los contratos de obra, los reportes se harán mes vencido.
</t>
  </si>
  <si>
    <t>Sumatoria del número de Kilómetros de  señalización y /o demarcación de ciclo-infraestructura implementados</t>
  </si>
  <si>
    <t>Informe de ejecución suministrado por los contratos de obra</t>
  </si>
  <si>
    <t>Kilómetros de ciclorrutas en calzada implementados, cuyo fin es mejorar  las condiciones de movilidad y seguridad vial, disponiendo de nueva infraestructura y generando mejro conectividad y accesibilidad para los ciclistas.</t>
  </si>
  <si>
    <t>Dirección de Ingeniería de Tránsito - Subdirección de Señalización</t>
  </si>
  <si>
    <t>7998 - Fortalecimiento de la red de cicloinfraestructura en la ciudad de Bogotá D.C
275. Construir 59 kilómetros lineales de la red de cicloinfraestructura</t>
  </si>
  <si>
    <t>Número de Kilómetros lineales de la red de cicloinfraestructura construidos</t>
  </si>
  <si>
    <t xml:space="preserve">La fórmula del indicador hace referencia a la sumatoria de la cantidad de kilómetros de cicloinfraestructura señalizados en las diferentes vías de la ciudad, en un período de tiempo determinado.  Debido a las fechas de corte generadas por la ejecución de los contratos de obra, los reportes se harán mes vencido.
</t>
  </si>
  <si>
    <t>Sumatoria del número de Kilómetros lineales de la red de cicloinfraestructura construidos</t>
  </si>
  <si>
    <t>Implementar 60km de mantenimiento de señalización y/o demarcación en cicloinfraestructura en la ciudad</t>
  </si>
  <si>
    <t>Identificar y priorizar los puntos de la cicloinfraestructura existente de la ciudad a la cual se le va a realizar mantenimeinto</t>
  </si>
  <si>
    <r>
      <rPr>
        <sz val="10"/>
        <rFont val="Calibri"/>
        <family val="2"/>
      </rPr>
      <t xml:space="preserve">De acuerdo con las condiciones técnicas del diseño de acuerdo con la geometría de la vía, se identifican,  priorizan </t>
    </r>
    <r>
      <rPr>
        <sz val="10"/>
        <color theme="1"/>
        <rFont val="Calibri"/>
        <family val="2"/>
      </rPr>
      <t>puntos para realizar mantenimiento de señalización y/o demarcación en cicloinfraestructura en la ciudad</t>
    </r>
    <r>
      <rPr>
        <sz val="10"/>
        <color rgb="FFFF0000"/>
        <rFont val="Calibri"/>
        <family val="2"/>
      </rPr>
      <t xml:space="preserve"> -</t>
    </r>
  </si>
  <si>
    <t>Elaborar o actualizar los diseños de señalización de cicloinfraestructura</t>
  </si>
  <si>
    <t xml:space="preserve">Ejecutar en campo el mantenimiento de la señalización requerida, en los proyectos de ciclo-infraestructura existentes, los cuales se pueden conformar con señalización vertical, horizontal y otros elementos de seguridad vial. </t>
  </si>
  <si>
    <t>Asignar a los respectivos contratos de obra, los puntos priorizados</t>
  </si>
  <si>
    <t>Realizar seguimiento a las actividades de mantenimiento ejecutadas por los contratos de obra</t>
  </si>
  <si>
    <t>Implementar 28 km de señalización y/o demarcación de cicloinfraestructura en la ciudad</t>
  </si>
  <si>
    <t xml:space="preserve">Priorizar tramos de la infraestructura vial en andén y calzada que van a ser intervenidos con implementación de kilómetros de señalización y/o demarcación </t>
  </si>
  <si>
    <t>Identificar los puntos a intervenir, elaborar los diseños de señalización de señalización de cicloinfraestructura</t>
  </si>
  <si>
    <t>Disponer en campo la señalización requerida, para implementación de nuevos proyectos de ciclorruta en calzada, los cuales se pueden conformar con señalización vertical, horizontal y otros elementos de seguridad vial.</t>
  </si>
  <si>
    <t>Asignar a los respectivos contratos de obra, los puntos priorizados y actualizados con cicloinfraestructura</t>
  </si>
  <si>
    <t>Realizar seguimiento a las actividades de implementación ejecutadas por los contratos de obra</t>
  </si>
  <si>
    <t>Meta 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</si>
  <si>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Política Pública de la Bicicleta, CONPES Distrital No.15 del 23 de marzo de 2021</t>
  </si>
  <si>
    <t>Ciclo infraestructura de la redsecundaria con mantenimiento</t>
  </si>
  <si>
    <t>Ciclo infraestructura construida en red vial secundaria</t>
  </si>
  <si>
    <t>Mantener la señalización de las cicloinfraestructura para mitigar los siniestros y conflictos en la vía, de acuerdo con la necesidad.</t>
  </si>
  <si>
    <t>Total Actividad</t>
  </si>
  <si>
    <t>Intervenir la señalización vial en la red de cicloinfraestructura nueva, para mejorar las condiciones de circulación de las y los bici usuarios.</t>
  </si>
  <si>
    <t>2027</t>
  </si>
  <si>
    <t>OBJETIVOS DE CALIDAD, AMBIENTAL, SST, ANTISOBORNO, SEGURIDAD DE LA INFORMACION y CONTINUIDAD DE NEGOCIO</t>
  </si>
  <si>
    <t>Bogotá Camina Segura 2024-2027</t>
  </si>
  <si>
    <t>1. formular e implementar políticas y estrategias para una movilidad segura, sostenible, inclusiva y accesible, que contribuyan al bien-estar y la calidad de vida de la ciudadanía</t>
  </si>
  <si>
    <t>1. ser modelo en la construcción e implementación de soluciones de movilidad accesibles, seguras e incluyentes, que permitan a la ciudadanía moverse de manera eficiente en la ciudad</t>
  </si>
  <si>
    <t xml:space="preserve">1. Proteger vidas en el espacio público para la movilidad, a través de la formulación e implementación de proyectos e intervenciones, así como el fomento de la cultura ciudadana. </t>
  </si>
  <si>
    <t>2. promover la cultura ciudadana, la protección de la vida, el espacio público para la movilidad y el uso eficiente de medios de transporte en Bogotá y la región</t>
  </si>
  <si>
    <t>2. promoción de hábitos y comportamientos seguros, gestión de la infraestructura que articule los sistemas de movilidad</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</si>
  <si>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</si>
  <si>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</si>
  <si>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3. gestión de trámites y servicios integral y transparente</t>
  </si>
  <si>
    <t>3. estrategias innovadoras en la gestión y control en el espacio público así como en sus trámites y servicios</t>
  </si>
  <si>
    <t xml:space="preserve">3. Fortalecer el uso de medios de transporte sostenibles y alternativos mediante políticas de movilidad amigables con el ambiente y con un enfoque diferencial e incluyente. </t>
  </si>
  <si>
    <t>4. equipo humano que genera confianza en la ciudadanía y en la entidad</t>
  </si>
  <si>
    <t>4. entidad moderna que genere confianza en la ciudadanía</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</si>
  <si>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</si>
  <si>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</si>
  <si>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11. Lograr que las ciudades y los asentamientos humanos sean inclusivos, seguros, resilientes y sostenibles</t>
  </si>
  <si>
    <t>Programación_Año 2024</t>
  </si>
  <si>
    <t>Nombre de Evidencias</t>
  </si>
  <si>
    <t>TOTAL MAGNITUD PROGRAMADA Y EJECUTADA</t>
  </si>
  <si>
    <t>Magnitud  - Recursos vigencia</t>
  </si>
  <si>
    <t>Magnitud  - Recursos reserva</t>
  </si>
  <si>
    <t>Programación y Seguimiento presupuesto de vigencia</t>
  </si>
  <si>
    <t>Presupuesto _Reservas</t>
  </si>
  <si>
    <t>Magnitud total programada</t>
  </si>
  <si>
    <t>Magnitud total entregada (ejecutada)</t>
  </si>
  <si>
    <t>%</t>
  </si>
  <si>
    <t>Magnitud contratada</t>
  </si>
  <si>
    <t>Magnitud entregada (ejecutada)</t>
  </si>
  <si>
    <t>% Ponderación horizontal de la tarea año 2024</t>
  </si>
  <si>
    <t>% Ponderación horizontal de la tarea año 2025</t>
  </si>
  <si>
    <t>% Ponderación horizontal de la tarea año 2026</t>
  </si>
  <si>
    <t>% Ponderación horizontal de la tarea año 2027</t>
  </si>
  <si>
    <t>Avance  Cualitativo Metas del Plan de Desarrollo</t>
  </si>
  <si>
    <t>Magnitud _anualización Metas del Plan de Desarrollo</t>
  </si>
  <si>
    <t xml:space="preserve">Actividad Proyecto de Inversión_Asociada
</t>
  </si>
  <si>
    <t>Tipo de Meta del Plan de Desarrollo</t>
  </si>
  <si>
    <t>Código Meta del Plan de Desarrollo
(Combine acorde al total de actividades del proyecto asociadas a la meta)</t>
  </si>
  <si>
    <t>Meta del Plan de Desarrollo
(Combine acorde al total de actividades del proyecto asociadas a la meta)</t>
  </si>
  <si>
    <t>Indicador Meta del Plan de Desarrollo
(Combine acorde al total de actividades proyecto asociadas a la meta)</t>
  </si>
  <si>
    <t>Responsable de reporte Meta del Plan de Desarrollo</t>
  </si>
  <si>
    <t>a.     Avances estratégicos y/o logros de ciudad: Describa de manera clara y específica el avance de la Meta del Plan de Desarrollo a la fecha, indique qué hizo, cuánto, cómo y en dónde.
Inicie señalando el avance acumulado plan de desarrollo y luego el avance de la vigencia.</t>
  </si>
  <si>
    <t>b.    Retrasos y soluciones:  Mencione las situaciones misionales que han dificultado el logro de las actividades y su solución.</t>
  </si>
  <si>
    <t xml:space="preserve">c.    Impactos o beneficios obtenidos con la ejecución de la Meta del Plan de Desarrollo. 
</t>
  </si>
  <si>
    <t>Meta Producto
Meta Priorizada</t>
  </si>
  <si>
    <t>Presupuesto vigencia comprometido</t>
  </si>
  <si>
    <t>Presupuesto vigencia girado</t>
  </si>
  <si>
    <t>Magnitud Contratada
recursos vigencia</t>
  </si>
  <si>
    <t>Magnitud entregada recursos vigencia</t>
  </si>
  <si>
    <t>Presupuesto de reservas girado</t>
  </si>
  <si>
    <t>Magnitud contratada 
recursos reservas</t>
  </si>
  <si>
    <t>Magnitud entregada 
recursos reserva</t>
  </si>
  <si>
    <t>Ejecución Año  2024</t>
  </si>
  <si>
    <t>Programación_Año  2025</t>
  </si>
  <si>
    <t>Total Ejecutado</t>
  </si>
  <si>
    <t xml:space="preserve"> 4. Bogotá ordena su territorio y avanza en su acción climática</t>
  </si>
  <si>
    <t>4. 26. Movilidad Sostenible</t>
  </si>
  <si>
    <t>PE01-IN03-F01</t>
  </si>
  <si>
    <t>Versión  001</t>
  </si>
  <si>
    <t xml:space="preserve">                                      PE01-IN03-F01</t>
  </si>
  <si>
    <t>Versión 001</t>
  </si>
  <si>
    <t xml:space="preserve">                                 PE01-IN03-F01</t>
  </si>
  <si>
    <t xml:space="preserve">                                PE01-IN03-F01</t>
  </si>
  <si>
    <t>2026</t>
  </si>
  <si>
    <t>Se programan para mantenimiento de señalización 15 kilómetros de cicloinfraestructura para la vigencia 2025, inferior a la línea base ya que, esta magnitud se encuentra sujeta al cumplimiento de la meta establecida para PDD y se informó que dichasmetas no debían ser modificadas.</t>
  </si>
  <si>
    <t>La meta establecida para la vigencia incluye la magnitud que no fue alcanzada a ejecutarse en el 2025 de manera que tuvo que ser reprogramada para dejarla acumulada para la vigencia 2026.</t>
  </si>
  <si>
    <t>Las evidencias del cumplimiento de la meta, corresponden al reporte de los implementación  de kilómetros de cicloinfraestructura y  se encuentran en el siguiente link</t>
  </si>
  <si>
    <t>Meta estratégica</t>
  </si>
  <si>
    <t xml:space="preserve"> Reducir el número de fatalidades en siniestros viales a 462 para el año 2027.</t>
  </si>
  <si>
    <t>Fatalidades en siniestros viales a por año</t>
  </si>
  <si>
    <t>Dirección de Ingeniería de Tránsito - Subdirección de Señalización
Proyecto 7998</t>
  </si>
  <si>
    <t>1, 2</t>
  </si>
  <si>
    <r>
      <t xml:space="preserve">Durante lo corrido del PDD se lleva un avance 5,35 kilómetros de los cuales durante la vigencia 2024 se realizó la implementación de 1,46 km y en la vigencia 2025 un avance de 3,89 kilómetros.En lo que respecta a la meta relacionada con el mantenimiento de la cicloinfraestructura, se realizó el mantenimiento de 25,4  km de ciclorruta. </t>
    </r>
    <r>
      <rPr>
        <sz val="10"/>
        <color rgb="FFFF0000"/>
        <rFont val="Calibri"/>
        <family val="2"/>
      </rPr>
      <t xml:space="preserve">
</t>
    </r>
  </si>
  <si>
    <t xml:space="preserve">Las evidencias del cumplimiento de la meta, corresponden al reporte de los kilómetros mantenidos de cicloinfraestructura y  se encuentran en el siguiente link: </t>
  </si>
  <si>
    <t>•Realizar 60 km de mantenimiento de señalización y/o demarcación en ciclo-infraestructura en la ciudad.
•Implementar 28 Km de señalización y /o demarcación de ciclo-infraestructura en la ciudad.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</si>
</sst>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1" formatCode="_-* #,##0_-;\-* #,##0_-;_-* &quot;-&quot;_-;_-@_-"/>
    <numFmt numFmtId="43" formatCode="_-* #,##0.00_-;\-* #,##0.00_-;_-* &quot;-&quot;??_-;_-@_-"/>
    <numFmt numFmtId="164" formatCode="_-* #,##0.00\ &quot;€&quot;_-;\-* #,##0.00\ &quot;€&quot;_-;_-* &quot;-&quot;??\ &quot;€&quot;_-;_-@_-"/>
    <numFmt numFmtId="165" formatCode="0.0%"/>
    <numFmt numFmtId="166" formatCode="&quot;$&quot;#,##0"/>
    <numFmt numFmtId="167" formatCode="_-* #,##0_-;\-* #,##0_-;_-* &quot;-&quot;_-;_-@"/>
    <numFmt numFmtId="168" formatCode="_-* #,##0.00_-;\-* #,##0.00_-;_-* &quot;-&quot;_-;_-@"/>
    <numFmt numFmtId="169" formatCode="_-&quot;$&quot;\ * #,##0_-;\-&quot;$&quot;\ * #,##0_-;_-&quot;$&quot;\ * &quot;-&quot;??_-;_-@_-"/>
    <numFmt numFmtId="170" formatCode="_-* #,##0_-;\-* #,##0_-;_-* &quot;-&quot;??_-;_-@_-"/>
    <numFmt numFmtId="171" formatCode="_-&quot;$&quot;\ * #,##0_-;\-&quot;$&quot;\ * #,##0_-;_-&quot;$&quot;\ * &quot;-&quot;??_-;_-@"/>
    <numFmt numFmtId="172" formatCode="&quot;$&quot;\ #,##0.00"/>
    <numFmt numFmtId="173" formatCode="_-* #,##0.00_-;\-* #,##0.00_-;_-* &quot;-&quot;_-;_-@_-"/>
    <numFmt numFmtId="174" formatCode="0.0"/>
    <numFmt numFmtId="175" formatCode="_-&quot;$&quot;\ * #,##0_-;\-&quot;$&quot;\ * #,##0_-;_-&quot;$&quot;\ * &quot;-&quot;_-;_-@"/>
    <numFmt numFmtId="176" formatCode="_(&quot;$&quot;\ * #,##0_);_(&quot;$&quot;\ * \(#,##0\);_(&quot;$&quot;\ * &quot;-&quot;??_);_(@_)"/>
    <numFmt numFmtId="177" formatCode="&quot;$&quot;\ #,##0"/>
    <numFmt numFmtId="178" formatCode="0.000"/>
    <numFmt numFmtId="179" formatCode="#,##0.000"/>
    <numFmt numFmtId="180" formatCode="_-* #,##0.000_-;\-* #,##0.000_-;_-* &quot;-&quot;_-;_-@"/>
    <numFmt numFmtId="181" formatCode="_-* #,##0.000_-;\-* #,##0.000_-;_-* &quot;-&quot;??_-;_-@_-"/>
    <numFmt numFmtId="182" formatCode="0.0000"/>
  </numFmts>
  <fonts count="97">
    <font>
      <sz val="11"/>
      <color theme="1"/>
      <name val="Calibri"/>
      <scheme val="minor"/>
    </font>
    <font>
      <sz val="11"/>
      <color theme="1"/>
      <name val="Calibri"/>
      <family val="2"/>
      <scheme val="minor"/>
    </font>
    <font>
      <sz val="11"/>
      <color theme="1"/>
      <name val="Calibri"/>
      <family val="2"/>
      <scheme val="minor"/>
    </font>
    <font>
      <sz val="12"/>
      <color theme="1"/>
      <name val="Calibri"/>
      <family val="2"/>
    </font>
    <font>
      <sz val="11"/>
      <name val="Calibri"/>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b/>
      <u/>
      <sz val="12"/>
      <color theme="9"/>
      <name val="Calibri"/>
      <family val="2"/>
    </font>
    <font>
      <sz val="12"/>
      <color rgb="FF7F7F7F"/>
      <name val="Calibri"/>
      <family val="2"/>
    </font>
    <font>
      <b/>
      <sz val="16"/>
      <color rgb="FF879739"/>
      <name val="Calibri"/>
      <family val="2"/>
    </font>
    <font>
      <sz val="14"/>
      <color theme="1"/>
      <name val="Calibri"/>
      <family val="2"/>
    </font>
    <font>
      <sz val="14"/>
      <color rgb="FF7F7F7F"/>
      <name val="Calibri"/>
      <family val="2"/>
    </font>
    <font>
      <u/>
      <sz val="12"/>
      <color theme="10"/>
      <name val="Calibri"/>
      <family val="2"/>
    </font>
    <font>
      <b/>
      <sz val="12"/>
      <color rgb="FF7F7F7F"/>
      <name val="Calibri"/>
      <family val="2"/>
    </font>
    <font>
      <b/>
      <sz val="11"/>
      <color rgb="FF7F7F7F"/>
      <name val="Calibri"/>
      <family val="2"/>
    </font>
    <font>
      <sz val="10"/>
      <color theme="1"/>
      <name val="Calibri"/>
      <family val="2"/>
    </font>
    <font>
      <b/>
      <sz val="10"/>
      <color theme="1"/>
      <name val="Calibri"/>
      <family val="2"/>
    </font>
    <font>
      <sz val="10"/>
      <color theme="0"/>
      <name val="Calibri"/>
      <family val="2"/>
    </font>
    <font>
      <sz val="10"/>
      <color rgb="FF7F7F7F"/>
      <name val="Calibri"/>
      <family val="2"/>
    </font>
    <font>
      <b/>
      <sz val="10"/>
      <color theme="0"/>
      <name val="Calibri"/>
      <family val="2"/>
    </font>
    <font>
      <sz val="10"/>
      <color rgb="FF000000"/>
      <name val="Calibri"/>
      <family val="2"/>
    </font>
    <font>
      <b/>
      <sz val="10"/>
      <color rgb="FF00000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sz val="11"/>
      <color theme="1"/>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b/>
      <sz val="11"/>
      <color theme="1"/>
      <name val="Arial"/>
      <family val="2"/>
    </font>
    <font>
      <b/>
      <sz val="11"/>
      <color theme="0"/>
      <name val="Arial"/>
      <family val="2"/>
    </font>
    <font>
      <b/>
      <u/>
      <sz val="11"/>
      <color rgb="FF0000FF"/>
      <name val="Arial"/>
      <family val="2"/>
    </font>
    <font>
      <b/>
      <sz val="10"/>
      <color rgb="FF738030"/>
      <name val="Calibri"/>
      <family val="2"/>
    </font>
    <font>
      <sz val="10"/>
      <color rgb="FF738030"/>
      <name val="Calibri"/>
      <family val="2"/>
    </font>
    <font>
      <b/>
      <sz val="10"/>
      <color rgb="FF3CB1EC"/>
      <name val="Calibri"/>
      <family val="2"/>
    </font>
    <font>
      <sz val="10"/>
      <color theme="5"/>
      <name val="Calibri"/>
      <family val="2"/>
    </font>
    <font>
      <sz val="11"/>
      <color theme="9"/>
      <name val="Arial"/>
      <family val="2"/>
    </font>
    <font>
      <b/>
      <sz val="11"/>
      <color rgb="FF000000"/>
      <name val="Arial"/>
      <family val="2"/>
    </font>
    <font>
      <sz val="11"/>
      <color rgb="FF9C5700"/>
      <name val="Calibri"/>
      <family val="2"/>
      <scheme val="minor"/>
    </font>
    <font>
      <sz val="11"/>
      <color theme="0"/>
      <name val="Calibri"/>
      <family val="2"/>
      <scheme val="minor"/>
    </font>
    <font>
      <sz val="11"/>
      <color theme="1"/>
      <name val="Calibri"/>
      <family val="2"/>
    </font>
    <font>
      <sz val="10"/>
      <name val="Arial"/>
      <family val="2"/>
    </font>
    <font>
      <sz val="10"/>
      <color theme="0"/>
      <name val="Calibri"/>
      <family val="2"/>
      <scheme val="minor"/>
    </font>
    <font>
      <b/>
      <sz val="10"/>
      <color theme="0"/>
      <name val="Calibri"/>
      <family val="2"/>
      <scheme val="minor"/>
    </font>
    <font>
      <b/>
      <sz val="10"/>
      <color theme="1" tint="0.249977111117893"/>
      <name val="Calibri"/>
      <family val="2"/>
    </font>
    <font>
      <sz val="11"/>
      <color theme="1" tint="0.249977111117893"/>
      <name val="Calibri"/>
      <family val="2"/>
      <scheme val="minor"/>
    </font>
    <font>
      <sz val="10"/>
      <color theme="1" tint="0.249977111117893"/>
      <name val="Calibri"/>
      <family val="2"/>
    </font>
    <font>
      <sz val="11"/>
      <color theme="1" tint="0.249977111117893"/>
      <name val="Calibri"/>
      <family val="2"/>
    </font>
    <font>
      <sz val="10"/>
      <color theme="0"/>
      <name val="Calibri"/>
      <family val="2"/>
    </font>
    <font>
      <sz val="11"/>
      <color theme="0"/>
      <name val="Calibri"/>
      <family val="2"/>
    </font>
    <font>
      <b/>
      <sz val="11"/>
      <color theme="1"/>
      <name val="Calibri"/>
      <family val="2"/>
    </font>
    <font>
      <sz val="11"/>
      <color theme="1"/>
      <name val="Calibri"/>
      <family val="2"/>
      <scheme val="minor"/>
    </font>
    <font>
      <sz val="10"/>
      <color theme="0"/>
      <name val="Arial"/>
      <family val="2"/>
    </font>
    <font>
      <sz val="10"/>
      <color rgb="FF7F7F7F"/>
      <name val="Arial"/>
      <family val="2"/>
    </font>
    <font>
      <sz val="10"/>
      <name val="Calibri"/>
      <family val="2"/>
    </font>
    <font>
      <sz val="11"/>
      <color theme="1"/>
      <name val="Calibri"/>
      <family val="2"/>
      <scheme val="minor"/>
    </font>
    <font>
      <sz val="10"/>
      <color rgb="FF3F3F3F"/>
      <name val="Calibri"/>
      <family val="2"/>
    </font>
    <font>
      <b/>
      <sz val="10"/>
      <color rgb="FF3F3F3F"/>
      <name val="Calibri"/>
      <family val="2"/>
    </font>
    <font>
      <u/>
      <sz val="10"/>
      <color theme="0"/>
      <name val="Calibri"/>
      <family val="2"/>
    </font>
    <font>
      <sz val="11"/>
      <color theme="1"/>
      <name val="Calibri"/>
      <family val="2"/>
      <scheme val="minor"/>
    </font>
    <font>
      <b/>
      <sz val="14"/>
      <color theme="1" tint="0.249977111117893"/>
      <name val="Calibri"/>
      <family val="2"/>
    </font>
    <font>
      <sz val="14"/>
      <color theme="1" tint="0.249977111117893"/>
      <name val="Calibri"/>
      <family val="2"/>
    </font>
    <font>
      <sz val="14"/>
      <color theme="1" tint="0.249977111117893"/>
      <name val="Calibri"/>
      <family val="2"/>
      <scheme val="minor"/>
    </font>
    <font>
      <u/>
      <sz val="11"/>
      <color theme="0"/>
      <name val="Calibri"/>
      <family val="2"/>
    </font>
    <font>
      <sz val="10"/>
      <color theme="1"/>
      <name val="Arial"/>
      <family val="2"/>
    </font>
    <font>
      <sz val="10"/>
      <color rgb="FFFF0000"/>
      <name val="Calibri"/>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8"/>
      <name val="Calibri"/>
      <family val="2"/>
      <scheme val="minor"/>
    </font>
    <font>
      <b/>
      <sz val="11"/>
      <color theme="1"/>
      <name val="Calibri"/>
      <family val="2"/>
      <scheme val="minor"/>
    </font>
    <font>
      <b/>
      <sz val="11"/>
      <name val="Calibri"/>
      <family val="2"/>
    </font>
    <font>
      <b/>
      <sz val="11"/>
      <name val="Aptos Narrow"/>
      <family val="2"/>
    </font>
    <font>
      <sz val="12"/>
      <name val="Calibri"/>
      <family val="2"/>
    </font>
    <font>
      <b/>
      <sz val="12"/>
      <color rgb="FF000000"/>
      <name val="Calibri"/>
      <family val="2"/>
    </font>
  </fonts>
  <fills count="53">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B4C6E7"/>
        <bgColor rgb="FFB4C6E7"/>
      </patternFill>
    </fill>
    <fill>
      <patternFill patternType="solid">
        <fgColor rgb="FFDEEAF6"/>
        <bgColor rgb="FFDEEAF6"/>
      </patternFill>
    </fill>
    <fill>
      <patternFill patternType="solid">
        <fgColor rgb="FFB6C400"/>
        <bgColor rgb="FFB6C400"/>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8D9731"/>
        <bgColor rgb="FF8D9731"/>
      </patternFill>
    </fill>
    <fill>
      <patternFill patternType="solid">
        <fgColor rgb="FFFFEB9C"/>
      </patternFill>
    </fill>
    <fill>
      <patternFill patternType="solid">
        <fgColor rgb="FF97A606"/>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theme="0" tint="-0.34998626667073579"/>
        <bgColor indexed="64"/>
      </patternFill>
    </fill>
    <fill>
      <patternFill patternType="solid">
        <fgColor rgb="FF7F882C"/>
        <bgColor indexed="64"/>
      </patternFill>
    </fill>
    <fill>
      <patternFill patternType="solid">
        <fgColor theme="0" tint="-0.499984740745262"/>
        <bgColor indexed="64"/>
      </patternFill>
    </fill>
    <fill>
      <patternFill patternType="solid">
        <fgColor rgb="FFB6C400"/>
        <bgColor indexed="64"/>
      </patternFill>
    </fill>
    <fill>
      <patternFill patternType="solid">
        <fgColor theme="0"/>
        <bgColor indexed="64"/>
      </patternFill>
    </fill>
    <fill>
      <patternFill patternType="solid">
        <fgColor theme="9"/>
        <bgColor indexed="64"/>
      </patternFill>
    </fill>
    <fill>
      <patternFill patternType="solid">
        <fgColor indexed="9"/>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rgb="FFB2BF73"/>
      </patternFill>
    </fill>
    <fill>
      <patternFill patternType="solid">
        <fgColor theme="9" tint="0.79998168889431442"/>
        <bgColor theme="0"/>
      </patternFill>
    </fill>
    <fill>
      <patternFill patternType="solid">
        <fgColor theme="0" tint="-4.9989318521683403E-2"/>
        <bgColor indexed="64"/>
      </patternFill>
    </fill>
    <fill>
      <patternFill patternType="solid">
        <fgColor theme="0"/>
        <bgColor rgb="FFF2F2F2"/>
      </patternFill>
    </fill>
    <fill>
      <patternFill patternType="solid">
        <fgColor theme="0" tint="-4.9989318521683403E-2"/>
        <bgColor rgb="FFF2F2F2"/>
      </patternFill>
    </fill>
    <fill>
      <patternFill patternType="solid">
        <fgColor theme="0" tint="-0.249977111117893"/>
        <bgColor theme="0"/>
      </patternFill>
    </fill>
    <fill>
      <patternFill patternType="solid">
        <fgColor rgb="FFFFFF00"/>
        <bgColor indexed="64"/>
      </patternFill>
    </fill>
    <fill>
      <patternFill patternType="solid">
        <fgColor theme="2" tint="-0.14999847407452621"/>
        <bgColor rgb="FFE7ECCA"/>
      </patternFill>
    </fill>
    <fill>
      <patternFill patternType="solid">
        <fgColor theme="0" tint="-0.34998626667073579"/>
        <bgColor rgb="FFA5A5A5"/>
      </patternFill>
    </fill>
    <fill>
      <patternFill patternType="solid">
        <fgColor theme="0" tint="-0.34998626667073579"/>
        <bgColor rgb="FFCC9900"/>
      </patternFill>
    </fill>
    <fill>
      <patternFill patternType="solid">
        <fgColor theme="0" tint="-0.249977111117893"/>
        <bgColor rgb="FF545D03"/>
      </patternFill>
    </fill>
    <fill>
      <patternFill patternType="solid">
        <fgColor theme="0" tint="-0.249977111117893"/>
        <bgColor indexed="64"/>
      </patternFill>
    </fill>
    <fill>
      <patternFill patternType="solid">
        <fgColor theme="6" tint="0.79998168889431442"/>
        <bgColor rgb="FFF2F2F2"/>
      </patternFill>
    </fill>
    <fill>
      <patternFill patternType="solid">
        <fgColor theme="6" tint="0.79998168889431442"/>
        <bgColor indexed="64"/>
      </patternFill>
    </fill>
    <fill>
      <patternFill patternType="solid">
        <fgColor theme="0" tint="-0.249977111117893"/>
        <bgColor rgb="FFE7ECCA"/>
      </patternFill>
    </fill>
    <fill>
      <patternFill patternType="solid">
        <fgColor theme="2" tint="-0.34998626667073579"/>
        <bgColor rgb="FFE7ECCA"/>
      </patternFill>
    </fill>
    <fill>
      <patternFill patternType="solid">
        <fgColor theme="0"/>
        <bgColor rgb="FFE7ECCA"/>
      </patternFill>
    </fill>
    <fill>
      <patternFill patternType="solid">
        <fgColor theme="2" tint="-0.249977111117893"/>
        <bgColor indexed="64"/>
      </patternFill>
    </fill>
  </fills>
  <borders count="137">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right style="hair">
        <color rgb="FF000000"/>
      </right>
      <top style="hair">
        <color rgb="FF000000"/>
      </top>
      <bottom/>
      <diagonal/>
    </border>
    <border>
      <left/>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rgb="FF000000"/>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rgb="FF000000"/>
      </left>
      <right style="hair">
        <color rgb="FF000000"/>
      </right>
      <top/>
      <bottom/>
      <diagonal/>
    </border>
    <border>
      <left style="hair">
        <color rgb="FF000000"/>
      </left>
      <right style="hair">
        <color rgb="FF000000"/>
      </right>
      <top/>
      <bottom/>
      <diagonal/>
    </border>
    <border>
      <left/>
      <right style="hair">
        <color rgb="FF000000"/>
      </right>
      <top/>
      <bottom/>
      <diagonal/>
    </border>
    <border>
      <left/>
      <right style="hair">
        <color rgb="FF000000"/>
      </right>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rgb="FF000000"/>
      </right>
      <top style="hair">
        <color rgb="FF000000"/>
      </top>
      <bottom/>
      <diagonal/>
    </border>
    <border>
      <left style="hair">
        <color indexed="64"/>
      </left>
      <right style="hair">
        <color rgb="FF000000"/>
      </right>
      <top/>
      <bottom/>
      <diagonal/>
    </border>
    <border>
      <left style="hair">
        <color indexed="64"/>
      </left>
      <right style="hair">
        <color rgb="FF000000"/>
      </right>
      <top/>
      <bottom style="hair">
        <color rgb="FF000000"/>
      </bottom>
      <diagonal/>
    </border>
    <border>
      <left style="hair">
        <color indexed="64"/>
      </left>
      <right style="hair">
        <color rgb="FF000000"/>
      </right>
      <top/>
      <bottom style="thin">
        <color indexed="64"/>
      </bottom>
      <diagonal/>
    </border>
    <border>
      <left style="hair">
        <color indexed="64"/>
      </left>
      <right style="hair">
        <color indexed="64"/>
      </right>
      <top style="hair">
        <color rgb="FF000000"/>
      </top>
      <bottom style="hair">
        <color rgb="FF000000"/>
      </bottom>
      <diagonal/>
    </border>
    <border>
      <left style="hair">
        <color indexed="64"/>
      </left>
      <right style="hair">
        <color indexed="64"/>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rgb="FF000000"/>
      </top>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s>
  <cellStyleXfs count="10">
    <xf numFmtId="0" fontId="0" fillId="0" borderId="0"/>
    <xf numFmtId="0" fontId="58" fillId="21" borderId="0" applyNumberFormat="0" applyBorder="0" applyAlignment="0" applyProtection="0"/>
    <xf numFmtId="0" fontId="61" fillId="0" borderId="29"/>
    <xf numFmtId="9" fontId="61" fillId="0" borderId="29" applyFont="0" applyFill="0" applyBorder="0" applyAlignment="0" applyProtection="0"/>
    <xf numFmtId="41" fontId="71" fillId="0" borderId="0" applyFont="0" applyFill="0" applyBorder="0" applyAlignment="0" applyProtection="0"/>
    <xf numFmtId="9" fontId="71" fillId="0" borderId="0" applyFont="0" applyFill="0" applyBorder="0" applyAlignment="0" applyProtection="0"/>
    <xf numFmtId="164" fontId="75" fillId="0" borderId="0" applyFont="0" applyFill="0" applyBorder="0" applyAlignment="0" applyProtection="0"/>
    <xf numFmtId="0" fontId="75" fillId="0" borderId="29"/>
    <xf numFmtId="43" fontId="79" fillId="0" borderId="0" applyFont="0" applyFill="0" applyBorder="0" applyAlignment="0" applyProtection="0"/>
    <xf numFmtId="0" fontId="1" fillId="0" borderId="29"/>
  </cellStyleXfs>
  <cellXfs count="766">
    <xf numFmtId="0" fontId="0" fillId="0" borderId="0" xfId="0"/>
    <xf numFmtId="0" fontId="3" fillId="2" borderId="1" xfId="0" applyFont="1" applyFill="1" applyBorder="1"/>
    <xf numFmtId="0" fontId="5" fillId="2" borderId="1" xfId="0" applyFont="1" applyFill="1" applyBorder="1"/>
    <xf numFmtId="0" fontId="3" fillId="0" borderId="0" xfId="0" applyFont="1"/>
    <xf numFmtId="0" fontId="7" fillId="2" borderId="1" xfId="0" applyFont="1" applyFill="1" applyBorder="1" applyAlignment="1">
      <alignment wrapText="1"/>
    </xf>
    <xf numFmtId="0" fontId="8" fillId="2" borderId="1" xfId="0" applyFont="1" applyFill="1" applyBorder="1" applyAlignment="1">
      <alignment wrapText="1"/>
    </xf>
    <xf numFmtId="0" fontId="7" fillId="2" borderId="1" xfId="0" applyFont="1" applyFill="1" applyBorder="1" applyAlignment="1">
      <alignment horizontal="center" wrapText="1"/>
    </xf>
    <xf numFmtId="0" fontId="12" fillId="2" borderId="1" xfId="0" applyFont="1" applyFill="1" applyBorder="1"/>
    <xf numFmtId="0" fontId="14" fillId="3" borderId="1" xfId="0" applyFont="1" applyFill="1" applyBorder="1"/>
    <xf numFmtId="0" fontId="13" fillId="3" borderId="1" xfId="0" applyFont="1" applyFill="1" applyBorder="1" applyAlignment="1">
      <alignment horizontal="center" wrapText="1"/>
    </xf>
    <xf numFmtId="0" fontId="8" fillId="3" borderId="1" xfId="0" applyFont="1" applyFill="1" applyBorder="1"/>
    <xf numFmtId="0" fontId="10" fillId="3" borderId="17"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7" fillId="3" borderId="1" xfId="0" applyFont="1" applyFill="1" applyBorder="1" applyAlignment="1">
      <alignment horizontal="center" wrapText="1"/>
    </xf>
    <xf numFmtId="0" fontId="15" fillId="3" borderId="1" xfId="0" applyFont="1" applyFill="1" applyBorder="1"/>
    <xf numFmtId="0" fontId="8" fillId="3" borderId="1" xfId="0" applyFont="1" applyFill="1" applyBorder="1" applyAlignment="1">
      <alignment wrapText="1"/>
    </xf>
    <xf numFmtId="0" fontId="3" fillId="3" borderId="1" xfId="0" applyFont="1" applyFill="1" applyBorder="1"/>
    <xf numFmtId="0" fontId="16" fillId="3" borderId="1" xfId="0" applyFont="1" applyFill="1" applyBorder="1" applyAlignment="1">
      <alignment vertical="center" wrapText="1"/>
    </xf>
    <xf numFmtId="0" fontId="18" fillId="3" borderId="1" xfId="0" applyFont="1" applyFill="1" applyBorder="1" applyAlignment="1">
      <alignment vertical="center"/>
    </xf>
    <xf numFmtId="0" fontId="19" fillId="3" borderId="1" xfId="0" applyFont="1" applyFill="1" applyBorder="1" applyAlignment="1">
      <alignment vertical="center"/>
    </xf>
    <xf numFmtId="0" fontId="20" fillId="2" borderId="1" xfId="0" applyFont="1" applyFill="1" applyBorder="1"/>
    <xf numFmtId="0" fontId="16" fillId="3" borderId="1" xfId="0" applyFont="1" applyFill="1" applyBorder="1"/>
    <xf numFmtId="0" fontId="18" fillId="3" borderId="1" xfId="0" applyFont="1" applyFill="1" applyBorder="1"/>
    <xf numFmtId="0" fontId="19" fillId="3" borderId="1" xfId="0" applyFont="1" applyFill="1" applyBorder="1"/>
    <xf numFmtId="0" fontId="21" fillId="3" borderId="1" xfId="0" applyFont="1" applyFill="1" applyBorder="1" applyAlignment="1">
      <alignment vertical="center" wrapText="1"/>
    </xf>
    <xf numFmtId="0" fontId="23" fillId="0" borderId="0" xfId="0" applyFont="1"/>
    <xf numFmtId="0" fontId="23" fillId="0" borderId="0" xfId="0" applyFont="1" applyAlignment="1">
      <alignment horizontal="left" vertical="center" wrapText="1"/>
    </xf>
    <xf numFmtId="0" fontId="23" fillId="0" borderId="0" xfId="0" applyFont="1" applyAlignment="1">
      <alignment horizontal="center" vertical="center"/>
    </xf>
    <xf numFmtId="0" fontId="23" fillId="2" borderId="1" xfId="0" applyFont="1" applyFill="1" applyBorder="1" applyAlignment="1">
      <alignment horizontal="center" vertical="center"/>
    </xf>
    <xf numFmtId="0" fontId="25" fillId="0" borderId="0" xfId="0" applyFont="1"/>
    <xf numFmtId="0" fontId="25" fillId="0" borderId="0" xfId="0" applyFont="1" applyAlignment="1">
      <alignment horizontal="left" vertical="center" wrapText="1"/>
    </xf>
    <xf numFmtId="0" fontId="23" fillId="2" borderId="1" xfId="0" applyFont="1" applyFill="1" applyBorder="1" applyAlignment="1">
      <alignment vertical="center"/>
    </xf>
    <xf numFmtId="0" fontId="24" fillId="2" borderId="1" xfId="0" applyFont="1" applyFill="1" applyBorder="1" applyAlignment="1">
      <alignment vertical="center" wrapText="1"/>
    </xf>
    <xf numFmtId="0" fontId="27" fillId="10" borderId="39" xfId="0" applyFont="1" applyFill="1" applyBorder="1" applyAlignment="1">
      <alignment horizontal="center" vertical="center" wrapText="1"/>
    </xf>
    <xf numFmtId="0" fontId="27" fillId="14" borderId="39"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3" fillId="0" borderId="39" xfId="0" applyFont="1" applyBorder="1" applyAlignment="1">
      <alignment vertical="center" wrapText="1"/>
    </xf>
    <xf numFmtId="0" fontId="23" fillId="2" borderId="39" xfId="0" applyFont="1" applyFill="1" applyBorder="1" applyAlignment="1">
      <alignment vertical="center" wrapText="1"/>
    </xf>
    <xf numFmtId="165" fontId="23" fillId="2" borderId="39" xfId="0" applyNumberFormat="1" applyFont="1" applyFill="1" applyBorder="1" applyAlignment="1">
      <alignment vertical="center"/>
    </xf>
    <xf numFmtId="9" fontId="23" fillId="2" borderId="21" xfId="0" applyNumberFormat="1" applyFont="1" applyFill="1" applyBorder="1" applyAlignment="1">
      <alignment horizontal="center" vertical="center"/>
    </xf>
    <xf numFmtId="0" fontId="28" fillId="0" borderId="0" xfId="0" applyFont="1"/>
    <xf numFmtId="0" fontId="24" fillId="0" borderId="0" xfId="0" applyFont="1" applyAlignment="1">
      <alignment vertical="center"/>
    </xf>
    <xf numFmtId="165" fontId="23" fillId="2" borderId="21" xfId="0" applyNumberFormat="1" applyFont="1" applyFill="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right"/>
    </xf>
    <xf numFmtId="0" fontId="23" fillId="0" borderId="0" xfId="0" applyFont="1" applyAlignment="1">
      <alignment vertical="center"/>
    </xf>
    <xf numFmtId="0" fontId="27" fillId="8" borderId="21" xfId="0" applyFont="1" applyFill="1" applyBorder="1" applyAlignment="1">
      <alignment horizontal="center" vertical="center" wrapText="1"/>
    </xf>
    <xf numFmtId="1" fontId="28" fillId="2" borderId="21" xfId="0" applyNumberFormat="1" applyFont="1" applyFill="1" applyBorder="1" applyAlignment="1">
      <alignment horizontal="left" vertical="center" wrapText="1"/>
    </xf>
    <xf numFmtId="0" fontId="23" fillId="0" borderId="0" xfId="0" applyFont="1" applyAlignment="1">
      <alignment wrapText="1"/>
    </xf>
    <xf numFmtId="0" fontId="24" fillId="0" borderId="0" xfId="0" applyFont="1"/>
    <xf numFmtId="0" fontId="30" fillId="2" borderId="57" xfId="0" applyFont="1" applyFill="1" applyBorder="1" applyAlignment="1">
      <alignment horizontal="center" vertical="center"/>
    </xf>
    <xf numFmtId="0" fontId="30" fillId="2" borderId="57" xfId="0" applyFont="1" applyFill="1" applyBorder="1" applyAlignment="1">
      <alignment horizontal="left" vertical="center" wrapText="1"/>
    </xf>
    <xf numFmtId="0" fontId="32" fillId="2" borderId="57" xfId="0" applyFont="1" applyFill="1" applyBorder="1" applyAlignment="1">
      <alignment horizontal="center" vertical="center"/>
    </xf>
    <xf numFmtId="0" fontId="32" fillId="2" borderId="57" xfId="0" applyFont="1" applyFill="1" applyBorder="1" applyAlignment="1">
      <alignment horizontal="left" vertical="center" wrapText="1"/>
    </xf>
    <xf numFmtId="0" fontId="30" fillId="0" borderId="57" xfId="0" applyFont="1" applyBorder="1" applyAlignment="1">
      <alignment horizontal="left" vertical="center" wrapText="1"/>
    </xf>
    <xf numFmtId="0" fontId="33" fillId="5" borderId="57" xfId="0" applyFont="1" applyFill="1" applyBorder="1" applyAlignment="1">
      <alignment horizontal="center" vertical="center"/>
    </xf>
    <xf numFmtId="0" fontId="34" fillId="0" borderId="0" xfId="0" applyFont="1"/>
    <xf numFmtId="0" fontId="34" fillId="0" borderId="0" xfId="0" applyFont="1" applyAlignment="1">
      <alignment vertical="center"/>
    </xf>
    <xf numFmtId="0" fontId="33" fillId="16" borderId="57" xfId="0" applyFont="1" applyFill="1" applyBorder="1" applyAlignment="1">
      <alignment horizontal="center" vertical="center"/>
    </xf>
    <xf numFmtId="3" fontId="33" fillId="6" borderId="1" xfId="0" applyNumberFormat="1" applyFont="1" applyFill="1" applyBorder="1" applyAlignment="1">
      <alignment vertical="center"/>
    </xf>
    <xf numFmtId="0" fontId="34" fillId="0" borderId="57" xfId="0" applyFont="1" applyBorder="1" applyAlignment="1">
      <alignment horizontal="left" vertical="center" wrapText="1"/>
    </xf>
    <xf numFmtId="0" fontId="34" fillId="0" borderId="57" xfId="0" applyFont="1" applyBorder="1" applyAlignment="1">
      <alignment vertical="center"/>
    </xf>
    <xf numFmtId="0" fontId="34" fillId="0" borderId="57" xfId="0" applyFont="1" applyBorder="1" applyAlignment="1">
      <alignment horizontal="center" vertical="center"/>
    </xf>
    <xf numFmtId="0" fontId="33" fillId="16" borderId="57" xfId="0" applyFont="1" applyFill="1" applyBorder="1" applyAlignment="1">
      <alignment horizontal="center" wrapText="1"/>
    </xf>
    <xf numFmtId="0" fontId="33" fillId="0" borderId="66" xfId="0" applyFont="1" applyBorder="1" applyAlignment="1">
      <alignment horizontal="center" vertical="center" wrapText="1"/>
    </xf>
    <xf numFmtId="0" fontId="33" fillId="0" borderId="0" xfId="0" applyFont="1" applyAlignment="1">
      <alignment horizontal="center" vertical="center" wrapText="1"/>
    </xf>
    <xf numFmtId="0" fontId="33" fillId="0" borderId="67" xfId="0" applyFont="1" applyBorder="1" applyAlignment="1">
      <alignment horizontal="center" vertical="center" wrapText="1"/>
    </xf>
    <xf numFmtId="0" fontId="35" fillId="17" borderId="69" xfId="0" applyFont="1" applyFill="1" applyBorder="1" applyAlignment="1">
      <alignment horizontal="center" vertical="center"/>
    </xf>
    <xf numFmtId="0" fontId="35" fillId="17" borderId="70" xfId="0" applyFont="1" applyFill="1" applyBorder="1" applyAlignment="1">
      <alignment horizontal="center" vertical="center"/>
    </xf>
    <xf numFmtId="0" fontId="35" fillId="17" borderId="71" xfId="0" applyFont="1" applyFill="1" applyBorder="1" applyAlignment="1">
      <alignment horizontal="center" vertical="center"/>
    </xf>
    <xf numFmtId="0" fontId="33" fillId="16" borderId="57" xfId="0" applyFont="1" applyFill="1" applyBorder="1" applyAlignment="1">
      <alignment horizontal="center" vertical="center" wrapText="1"/>
    </xf>
    <xf numFmtId="0" fontId="34" fillId="0" borderId="57" xfId="0" applyFont="1" applyBorder="1"/>
    <xf numFmtId="3" fontId="33" fillId="0" borderId="57" xfId="0" applyNumberFormat="1" applyFont="1" applyBorder="1" applyAlignment="1">
      <alignment horizontal="right"/>
    </xf>
    <xf numFmtId="0" fontId="35" fillId="17" borderId="73" xfId="0" applyFont="1" applyFill="1" applyBorder="1" applyAlignment="1">
      <alignment horizontal="center" vertical="center" wrapText="1"/>
    </xf>
    <xf numFmtId="0" fontId="35" fillId="17" borderId="74" xfId="0" applyFont="1" applyFill="1" applyBorder="1" applyAlignment="1">
      <alignment horizontal="center" vertical="center" wrapText="1"/>
    </xf>
    <xf numFmtId="0" fontId="35" fillId="17" borderId="75" xfId="0" applyFont="1" applyFill="1" applyBorder="1" applyAlignment="1">
      <alignment horizontal="center" vertical="center" wrapText="1"/>
    </xf>
    <xf numFmtId="0" fontId="33" fillId="18" borderId="76" xfId="0" applyFont="1" applyFill="1" applyBorder="1"/>
    <xf numFmtId="0" fontId="34" fillId="18" borderId="77" xfId="0" applyFont="1" applyFill="1" applyBorder="1" applyAlignment="1">
      <alignment horizontal="center"/>
    </xf>
    <xf numFmtId="0" fontId="34" fillId="18" borderId="1" xfId="0" applyFont="1" applyFill="1" applyBorder="1" applyAlignment="1">
      <alignment horizontal="center"/>
    </xf>
    <xf numFmtId="0" fontId="34" fillId="18" borderId="78" xfId="0" applyFont="1" applyFill="1" applyBorder="1" applyAlignment="1">
      <alignment horizontal="center"/>
    </xf>
    <xf numFmtId="3" fontId="34" fillId="0" borderId="57" xfId="0" applyNumberFormat="1" applyFont="1" applyBorder="1"/>
    <xf numFmtId="0" fontId="33" fillId="2" borderId="57" xfId="0" applyFont="1" applyFill="1" applyBorder="1" applyAlignment="1">
      <alignment horizontal="center"/>
    </xf>
    <xf numFmtId="3" fontId="33" fillId="2" borderId="57" xfId="0" applyNumberFormat="1" applyFont="1" applyFill="1" applyBorder="1" applyAlignment="1">
      <alignment horizontal="right"/>
    </xf>
    <xf numFmtId="0" fontId="34" fillId="2" borderId="57" xfId="0" applyFont="1" applyFill="1" applyBorder="1" applyAlignment="1">
      <alignment horizontal="center"/>
    </xf>
    <xf numFmtId="3" fontId="34" fillId="2" borderId="57" xfId="0" applyNumberFormat="1" applyFont="1" applyFill="1" applyBorder="1"/>
    <xf numFmtId="0" fontId="34" fillId="0" borderId="57" xfId="0" applyFont="1" applyBorder="1" applyAlignment="1">
      <alignment vertical="center" wrapText="1"/>
    </xf>
    <xf numFmtId="0" fontId="33" fillId="0" borderId="57" xfId="0" applyFont="1" applyBorder="1" applyAlignment="1">
      <alignment horizontal="center"/>
    </xf>
    <xf numFmtId="0" fontId="33" fillId="5" borderId="57" xfId="0" applyFont="1" applyFill="1" applyBorder="1" applyAlignment="1">
      <alignment horizontal="center"/>
    </xf>
    <xf numFmtId="0" fontId="36" fillId="6" borderId="57" xfId="0" applyFont="1" applyFill="1" applyBorder="1" applyAlignment="1">
      <alignment horizontal="left" vertical="center" wrapText="1"/>
    </xf>
    <xf numFmtId="0" fontId="34" fillId="0" borderId="0" xfId="0" applyFont="1" applyAlignment="1">
      <alignment horizontal="center" vertical="center"/>
    </xf>
    <xf numFmtId="0" fontId="33" fillId="0" borderId="85" xfId="0" applyFont="1" applyBorder="1" applyAlignment="1">
      <alignment horizontal="center"/>
    </xf>
    <xf numFmtId="3" fontId="33" fillId="0" borderId="73" xfId="0" applyNumberFormat="1" applyFont="1" applyBorder="1" applyAlignment="1">
      <alignment horizontal="right"/>
    </xf>
    <xf numFmtId="3" fontId="33" fillId="0" borderId="74" xfId="0" applyNumberFormat="1" applyFont="1" applyBorder="1" applyAlignment="1">
      <alignment horizontal="right"/>
    </xf>
    <xf numFmtId="3" fontId="33" fillId="0" borderId="75" xfId="0" applyNumberFormat="1" applyFont="1" applyBorder="1" applyAlignment="1">
      <alignment horizontal="right"/>
    </xf>
    <xf numFmtId="0" fontId="34" fillId="0" borderId="85" xfId="0" applyFont="1" applyBorder="1" applyAlignment="1">
      <alignment horizontal="center"/>
    </xf>
    <xf numFmtId="3" fontId="34" fillId="0" borderId="73" xfId="0" applyNumberFormat="1" applyFont="1" applyBorder="1"/>
    <xf numFmtId="3" fontId="34" fillId="0" borderId="74" xfId="0" applyNumberFormat="1" applyFont="1" applyBorder="1"/>
    <xf numFmtId="3" fontId="34" fillId="0" borderId="75" xfId="0" applyNumberFormat="1" applyFont="1" applyBorder="1"/>
    <xf numFmtId="0" fontId="36" fillId="0" borderId="57" xfId="0" applyFont="1" applyBorder="1" applyAlignment="1">
      <alignment horizontal="left" vertical="center" wrapText="1"/>
    </xf>
    <xf numFmtId="0" fontId="33" fillId="0" borderId="0" xfId="0" applyFont="1" applyAlignment="1">
      <alignment vertical="center"/>
    </xf>
    <xf numFmtId="0" fontId="34" fillId="0" borderId="53" xfId="0" applyFont="1" applyBorder="1" applyAlignment="1">
      <alignment vertical="center"/>
    </xf>
    <xf numFmtId="0" fontId="34" fillId="0" borderId="21" xfId="0" applyFont="1" applyBorder="1" applyAlignment="1">
      <alignment vertical="center"/>
    </xf>
    <xf numFmtId="0" fontId="34" fillId="0" borderId="57" xfId="0" applyFont="1" applyBorder="1" applyAlignment="1">
      <alignment wrapText="1"/>
    </xf>
    <xf numFmtId="0" fontId="37" fillId="0" borderId="0" xfId="0" applyFont="1"/>
    <xf numFmtId="0" fontId="39" fillId="0" borderId="86" xfId="0" applyFont="1" applyBorder="1" applyAlignment="1">
      <alignment horizontal="center" vertical="center" wrapText="1"/>
    </xf>
    <xf numFmtId="0" fontId="40" fillId="0" borderId="87" xfId="0" applyFont="1" applyBorder="1" applyAlignment="1">
      <alignment horizontal="left" vertical="center" wrapText="1"/>
    </xf>
    <xf numFmtId="0" fontId="39" fillId="0" borderId="88" xfId="0" applyFont="1" applyBorder="1" applyAlignment="1">
      <alignment horizontal="center" vertical="center" wrapText="1"/>
    </xf>
    <xf numFmtId="0" fontId="40" fillId="0" borderId="89" xfId="0" applyFont="1" applyBorder="1" applyAlignment="1">
      <alignment horizontal="left" vertical="center" wrapText="1"/>
    </xf>
    <xf numFmtId="0" fontId="42" fillId="0" borderId="89" xfId="0" applyFont="1" applyBorder="1" applyAlignment="1">
      <alignment horizontal="left" vertical="center" wrapText="1"/>
    </xf>
    <xf numFmtId="0" fontId="39" fillId="0" borderId="88" xfId="0" applyFont="1" applyBorder="1" applyAlignment="1">
      <alignment horizontal="center" vertical="center" readingOrder="1"/>
    </xf>
    <xf numFmtId="0" fontId="43" fillId="0" borderId="88" xfId="0" applyFont="1" applyBorder="1" applyAlignment="1">
      <alignment horizontal="center" vertical="center" wrapText="1"/>
    </xf>
    <xf numFmtId="0" fontId="39" fillId="0" borderId="90" xfId="0" applyFont="1" applyBorder="1" applyAlignment="1">
      <alignment horizontal="center" vertical="center" readingOrder="1"/>
    </xf>
    <xf numFmtId="0" fontId="40" fillId="0" borderId="91" xfId="0" applyFont="1" applyBorder="1" applyAlignment="1">
      <alignment horizontal="left" vertical="center" wrapText="1"/>
    </xf>
    <xf numFmtId="0" fontId="44" fillId="0" borderId="0" xfId="0" applyFont="1"/>
    <xf numFmtId="0" fontId="45" fillId="0" borderId="0" xfId="0" applyFont="1"/>
    <xf numFmtId="0" fontId="46" fillId="0" borderId="0" xfId="0" applyFont="1"/>
    <xf numFmtId="0" fontId="47" fillId="0" borderId="0" xfId="0" applyFont="1"/>
    <xf numFmtId="0" fontId="48" fillId="0" borderId="21" xfId="0" applyFont="1" applyBorder="1" applyAlignment="1">
      <alignment horizontal="center" vertical="center"/>
    </xf>
    <xf numFmtId="0" fontId="41" fillId="0" borderId="21" xfId="0" applyFont="1" applyBorder="1"/>
    <xf numFmtId="0" fontId="50" fillId="10" borderId="21" xfId="0" applyFont="1" applyFill="1" applyBorder="1" applyAlignment="1">
      <alignment horizontal="center" vertical="center" wrapText="1"/>
    </xf>
    <xf numFmtId="0" fontId="49" fillId="0" borderId="21" xfId="0" applyFont="1" applyBorder="1" applyAlignment="1">
      <alignment horizontal="left" vertical="center" wrapText="1"/>
    </xf>
    <xf numFmtId="0" fontId="44" fillId="0" borderId="21" xfId="0" applyFont="1" applyBorder="1" applyAlignment="1">
      <alignment horizontal="left" vertical="center" wrapText="1"/>
    </xf>
    <xf numFmtId="0" fontId="51" fillId="0" borderId="21" xfId="0" applyFont="1" applyBorder="1" applyAlignment="1">
      <alignment horizontal="left" vertical="center" wrapText="1"/>
    </xf>
    <xf numFmtId="0" fontId="44" fillId="0" borderId="21" xfId="0" applyFont="1" applyBorder="1" applyAlignment="1">
      <alignment vertical="center" wrapText="1"/>
    </xf>
    <xf numFmtId="0" fontId="44" fillId="0" borderId="0" xfId="0" applyFont="1" applyAlignment="1">
      <alignment vertical="center" wrapText="1"/>
    </xf>
    <xf numFmtId="0" fontId="49" fillId="0" borderId="0" xfId="0" applyFont="1" applyAlignment="1">
      <alignment horizontal="left" vertical="center"/>
    </xf>
    <xf numFmtId="0" fontId="52" fillId="0" borderId="0" xfId="0" applyFont="1"/>
    <xf numFmtId="0" fontId="53" fillId="0" borderId="0" xfId="0" applyFont="1"/>
    <xf numFmtId="0" fontId="54" fillId="0" borderId="0" xfId="0" applyFont="1"/>
    <xf numFmtId="0" fontId="23" fillId="0" borderId="21" xfId="0" applyFont="1" applyBorder="1"/>
    <xf numFmtId="0" fontId="23" fillId="0" borderId="21" xfId="0" applyFont="1" applyBorder="1" applyAlignment="1">
      <alignment horizontal="left" vertical="center" wrapText="1"/>
    </xf>
    <xf numFmtId="0" fontId="62" fillId="23" borderId="35" xfId="0" applyFont="1" applyFill="1" applyBorder="1" applyAlignment="1">
      <alignment horizontal="justify" vertical="center" wrapText="1"/>
    </xf>
    <xf numFmtId="0" fontId="62" fillId="24" borderId="96" xfId="0" applyFont="1" applyFill="1" applyBorder="1" applyAlignment="1">
      <alignment horizontal="center" vertical="center" wrapText="1"/>
    </xf>
    <xf numFmtId="0" fontId="62" fillId="25" borderId="96" xfId="0" applyFont="1" applyFill="1" applyBorder="1" applyAlignment="1">
      <alignment horizontal="center" vertical="center" wrapText="1"/>
    </xf>
    <xf numFmtId="0" fontId="63" fillId="26" borderId="39" xfId="0" applyFont="1" applyFill="1" applyBorder="1" applyAlignment="1">
      <alignment vertical="center" wrapText="1"/>
    </xf>
    <xf numFmtId="0" fontId="63" fillId="25" borderId="39" xfId="0" applyFont="1" applyFill="1" applyBorder="1" applyAlignment="1">
      <alignment horizontal="center" vertical="center" wrapText="1"/>
    </xf>
    <xf numFmtId="0" fontId="63" fillId="25" borderId="39" xfId="1" applyFont="1" applyFill="1" applyBorder="1" applyAlignment="1" applyProtection="1">
      <alignment horizontal="justify" vertical="center" wrapText="1"/>
    </xf>
    <xf numFmtId="0" fontId="63" fillId="27" borderId="39" xfId="0" applyFont="1" applyFill="1" applyBorder="1" applyAlignment="1">
      <alignment horizontal="center" vertical="center" wrapText="1"/>
    </xf>
    <xf numFmtId="0" fontId="63" fillId="26" borderId="95" xfId="0" applyFont="1" applyFill="1" applyBorder="1" applyAlignment="1">
      <alignment horizontal="center" vertical="center" wrapText="1"/>
    </xf>
    <xf numFmtId="0" fontId="62" fillId="26" borderId="96" xfId="0" applyFont="1" applyFill="1" applyBorder="1" applyAlignment="1">
      <alignment horizontal="justify" vertical="center" wrapText="1"/>
    </xf>
    <xf numFmtId="0" fontId="63" fillId="25" borderId="95" xfId="0" applyFont="1" applyFill="1" applyBorder="1" applyAlignment="1">
      <alignment horizontal="center" vertical="center" wrapText="1"/>
    </xf>
    <xf numFmtId="0" fontId="64" fillId="2" borderId="1" xfId="0" applyFont="1" applyFill="1" applyBorder="1" applyAlignment="1">
      <alignment horizontal="center"/>
    </xf>
    <xf numFmtId="0" fontId="64" fillId="2" borderId="1" xfId="0" applyFont="1" applyFill="1" applyBorder="1" applyAlignment="1">
      <alignment vertical="center" wrapText="1"/>
    </xf>
    <xf numFmtId="0" fontId="65" fillId="0" borderId="0" xfId="0" applyFont="1"/>
    <xf numFmtId="0" fontId="66" fillId="9" borderId="21" xfId="0" applyFont="1" applyFill="1" applyBorder="1" applyAlignment="1">
      <alignment horizontal="center" vertical="center" wrapText="1"/>
    </xf>
    <xf numFmtId="0" fontId="59" fillId="0" borderId="0" xfId="0" applyFont="1"/>
    <xf numFmtId="0" fontId="24" fillId="31" borderId="21" xfId="0" applyFont="1" applyFill="1" applyBorder="1" applyAlignment="1">
      <alignment horizontal="left" vertical="center" wrapText="1"/>
    </xf>
    <xf numFmtId="0" fontId="70" fillId="31" borderId="0" xfId="0" applyFont="1" applyFill="1" applyAlignment="1">
      <alignment vertical="center" wrapText="1"/>
    </xf>
    <xf numFmtId="0" fontId="24" fillId="2" borderId="29" xfId="0" applyFont="1" applyFill="1" applyBorder="1" applyAlignment="1">
      <alignment vertical="center" wrapText="1"/>
    </xf>
    <xf numFmtId="41" fontId="28" fillId="0" borderId="0" xfId="4" applyFont="1" applyAlignment="1">
      <alignment horizontal="center"/>
    </xf>
    <xf numFmtId="41" fontId="0" fillId="0" borderId="0" xfId="4" applyFont="1" applyAlignment="1">
      <alignment horizontal="center"/>
    </xf>
    <xf numFmtId="0" fontId="72" fillId="30" borderId="29" xfId="7" applyFont="1" applyFill="1"/>
    <xf numFmtId="0" fontId="61" fillId="30" borderId="29" xfId="7" applyFont="1" applyFill="1"/>
    <xf numFmtId="0" fontId="24" fillId="2" borderId="1" xfId="0" applyFont="1" applyFill="1" applyBorder="1" applyAlignment="1">
      <alignment horizontal="justify" vertical="center" wrapText="1"/>
    </xf>
    <xf numFmtId="0" fontId="63" fillId="27" borderId="39" xfId="0" applyFont="1" applyFill="1" applyBorder="1" applyAlignment="1">
      <alignment horizontal="justify" vertical="center" wrapText="1"/>
    </xf>
    <xf numFmtId="0" fontId="0" fillId="0" borderId="0" xfId="0" applyAlignment="1">
      <alignment horizontal="justify" vertical="center"/>
    </xf>
    <xf numFmtId="0" fontId="25" fillId="9" borderId="35" xfId="0" applyFont="1" applyFill="1" applyBorder="1" applyAlignment="1">
      <alignment horizontal="center" vertical="center" wrapText="1"/>
    </xf>
    <xf numFmtId="0" fontId="78" fillId="7" borderId="35" xfId="0" applyFont="1" applyFill="1" applyBorder="1" applyAlignment="1">
      <alignment horizontal="justify" vertical="center" wrapText="1"/>
    </xf>
    <xf numFmtId="9" fontId="23" fillId="0" borderId="0" xfId="5" applyFont="1" applyAlignment="1">
      <alignment horizontal="center" vertical="center" wrapText="1"/>
    </xf>
    <xf numFmtId="9" fontId="25" fillId="0" borderId="0" xfId="5" applyFont="1" applyAlignment="1">
      <alignment horizontal="center" vertical="center" wrapText="1"/>
    </xf>
    <xf numFmtId="9" fontId="0" fillId="0" borderId="0" xfId="5" applyFont="1" applyAlignment="1">
      <alignment horizontal="center"/>
    </xf>
    <xf numFmtId="9" fontId="23" fillId="2" borderId="29" xfId="5" applyFont="1" applyFill="1" applyBorder="1" applyAlignment="1">
      <alignment horizontal="center" vertical="center"/>
    </xf>
    <xf numFmtId="41" fontId="23" fillId="2" borderId="29" xfId="4" applyFont="1" applyFill="1" applyBorder="1" applyAlignment="1">
      <alignment horizontal="center" vertical="center"/>
    </xf>
    <xf numFmtId="0" fontId="4" fillId="0" borderId="32" xfId="0" applyFont="1" applyBorder="1" applyAlignment="1">
      <alignment horizontal="center"/>
    </xf>
    <xf numFmtId="0" fontId="0" fillId="0" borderId="0" xfId="0" applyAlignment="1">
      <alignment horizontal="center"/>
    </xf>
    <xf numFmtId="9" fontId="23" fillId="2" borderId="95" xfId="0" applyNumberFormat="1" applyFont="1" applyFill="1" applyBorder="1" applyAlignment="1">
      <alignment horizontal="center" vertical="center"/>
    </xf>
    <xf numFmtId="0" fontId="23" fillId="2" borderId="1" xfId="0" applyFont="1" applyFill="1" applyBorder="1" applyAlignment="1">
      <alignment horizontal="center"/>
    </xf>
    <xf numFmtId="0" fontId="23" fillId="2" borderId="29" xfId="0" applyFont="1" applyFill="1" applyBorder="1" applyAlignment="1">
      <alignment horizontal="center"/>
    </xf>
    <xf numFmtId="9" fontId="23" fillId="2" borderId="1" xfId="5" applyFont="1" applyFill="1" applyBorder="1" applyAlignment="1">
      <alignment horizontal="center" vertical="center"/>
    </xf>
    <xf numFmtId="9" fontId="62" fillId="25" borderId="96" xfId="5" applyFont="1" applyFill="1" applyBorder="1" applyAlignment="1">
      <alignment horizontal="center" vertical="center" wrapText="1"/>
    </xf>
    <xf numFmtId="165" fontId="23" fillId="2" borderId="1" xfId="0" applyNumberFormat="1" applyFont="1" applyFill="1" applyBorder="1" applyAlignment="1">
      <alignment horizontal="center"/>
    </xf>
    <xf numFmtId="165" fontId="0" fillId="0" borderId="0" xfId="0" applyNumberFormat="1" applyAlignment="1">
      <alignment horizontal="center"/>
    </xf>
    <xf numFmtId="0" fontId="23" fillId="2" borderId="1" xfId="0" applyFont="1" applyFill="1" applyBorder="1" applyAlignment="1">
      <alignment horizontal="left"/>
    </xf>
    <xf numFmtId="0" fontId="62" fillId="25" borderId="96" xfId="0" applyFont="1" applyFill="1" applyBorder="1" applyAlignment="1">
      <alignment horizontal="left" vertical="center" wrapText="1"/>
    </xf>
    <xf numFmtId="0" fontId="0" fillId="0" borderId="0" xfId="0" applyAlignment="1">
      <alignment horizontal="left"/>
    </xf>
    <xf numFmtId="0" fontId="80" fillId="2" borderId="1" xfId="0" applyFont="1" applyFill="1" applyBorder="1" applyAlignment="1">
      <alignment horizontal="center"/>
    </xf>
    <xf numFmtId="0" fontId="81" fillId="9" borderId="21" xfId="0" applyFont="1" applyFill="1" applyBorder="1" applyAlignment="1">
      <alignment horizontal="center" vertical="center" wrapText="1"/>
    </xf>
    <xf numFmtId="0" fontId="80" fillId="2" borderId="1" xfId="0" applyFont="1" applyFill="1" applyBorder="1" applyAlignment="1">
      <alignment vertical="center" wrapText="1"/>
    </xf>
    <xf numFmtId="0" fontId="82" fillId="0" borderId="0" xfId="0" applyFont="1"/>
    <xf numFmtId="0" fontId="10" fillId="0" borderId="0" xfId="0" applyFont="1"/>
    <xf numFmtId="0" fontId="83" fillId="7" borderId="35" xfId="0" applyFont="1" applyFill="1" applyBorder="1" applyAlignment="1">
      <alignment horizontal="center" vertical="center" wrapText="1"/>
    </xf>
    <xf numFmtId="0" fontId="2" fillId="0" borderId="0" xfId="0" applyFont="1"/>
    <xf numFmtId="0" fontId="63" fillId="28" borderId="40" xfId="0" applyFont="1" applyFill="1" applyBorder="1" applyAlignment="1">
      <alignment horizontal="center" vertical="center" wrapText="1"/>
    </xf>
    <xf numFmtId="0" fontId="76" fillId="2" borderId="21" xfId="0" applyFont="1" applyFill="1" applyBorder="1" applyAlignment="1">
      <alignment vertical="center" wrapText="1"/>
    </xf>
    <xf numFmtId="0" fontId="23" fillId="30" borderId="21" xfId="0" applyFont="1" applyFill="1" applyBorder="1"/>
    <xf numFmtId="171" fontId="76" fillId="30" borderId="21" xfId="0" applyNumberFormat="1" applyFont="1" applyFill="1" applyBorder="1" applyAlignment="1">
      <alignment horizontal="center" vertical="center"/>
    </xf>
    <xf numFmtId="0" fontId="23" fillId="30" borderId="0" xfId="0" applyFont="1" applyFill="1"/>
    <xf numFmtId="0" fontId="65" fillId="0" borderId="0" xfId="0" applyFont="1" applyAlignment="1">
      <alignment vertical="center"/>
    </xf>
    <xf numFmtId="49" fontId="73" fillId="0" borderId="35" xfId="0" applyNumberFormat="1" applyFont="1" applyBorder="1" applyAlignment="1">
      <alignment horizontal="center" vertical="center"/>
    </xf>
    <xf numFmtId="9" fontId="23" fillId="2" borderId="39" xfId="0" applyNumberFormat="1" applyFont="1" applyFill="1" applyBorder="1" applyAlignment="1">
      <alignment horizontal="center" vertical="center"/>
    </xf>
    <xf numFmtId="0" fontId="62" fillId="26" borderId="96" xfId="0" applyFont="1" applyFill="1" applyBorder="1" applyAlignment="1">
      <alignment horizontal="center" vertical="center" wrapText="1"/>
    </xf>
    <xf numFmtId="0" fontId="0" fillId="0" borderId="29" xfId="0" applyBorder="1"/>
    <xf numFmtId="0" fontId="23" fillId="0" borderId="29" xfId="0" applyFont="1" applyBorder="1"/>
    <xf numFmtId="0" fontId="28" fillId="0" borderId="29" xfId="0" applyFont="1" applyBorder="1"/>
    <xf numFmtId="0" fontId="23" fillId="2" borderId="29" xfId="0" applyFont="1" applyFill="1" applyBorder="1"/>
    <xf numFmtId="0" fontId="72" fillId="22" borderId="95" xfId="0" applyFont="1" applyFill="1" applyBorder="1" applyAlignment="1">
      <alignment vertical="center" wrapText="1"/>
    </xf>
    <xf numFmtId="0" fontId="61" fillId="32" borderId="95" xfId="2" applyFill="1" applyBorder="1" applyAlignment="1">
      <alignment horizontal="justify" vertical="center"/>
    </xf>
    <xf numFmtId="0" fontId="61" fillId="30" borderId="95" xfId="2" applyFill="1" applyBorder="1" applyAlignment="1">
      <alignment horizontal="justify" vertical="center" wrapText="1"/>
    </xf>
    <xf numFmtId="0" fontId="61" fillId="0" borderId="94" xfId="2" applyBorder="1" applyAlignment="1">
      <alignment vertical="center" wrapText="1"/>
    </xf>
    <xf numFmtId="0" fontId="61" fillId="30" borderId="98" xfId="2" applyFill="1" applyBorder="1" applyAlignment="1">
      <alignment vertical="center" wrapText="1"/>
    </xf>
    <xf numFmtId="0" fontId="72" fillId="30" borderId="0" xfId="0" applyFont="1" applyFill="1" applyAlignment="1">
      <alignment horizontal="justify" vertical="center"/>
    </xf>
    <xf numFmtId="49" fontId="73" fillId="30" borderId="35" xfId="0" applyNumberFormat="1" applyFont="1" applyFill="1" applyBorder="1" applyAlignment="1">
      <alignment horizontal="center" vertical="center"/>
    </xf>
    <xf numFmtId="0" fontId="72" fillId="22" borderId="95" xfId="7" applyFont="1" applyFill="1" applyBorder="1" applyAlignment="1">
      <alignment vertical="center" wrapText="1"/>
    </xf>
    <xf numFmtId="49" fontId="73" fillId="0" borderId="35" xfId="7" applyNumberFormat="1" applyFont="1" applyBorder="1" applyAlignment="1">
      <alignment horizontal="center" vertical="center"/>
    </xf>
    <xf numFmtId="49" fontId="73" fillId="30" borderId="35" xfId="7" applyNumberFormat="1" applyFont="1" applyFill="1" applyBorder="1" applyAlignment="1">
      <alignment horizontal="center" vertical="center"/>
    </xf>
    <xf numFmtId="0" fontId="23" fillId="2" borderId="95" xfId="0" applyFont="1" applyFill="1" applyBorder="1" applyAlignment="1">
      <alignment horizontal="left" vertical="center" wrapText="1"/>
    </xf>
    <xf numFmtId="0" fontId="40" fillId="35" borderId="95" xfId="0" applyFont="1" applyFill="1" applyBorder="1" applyAlignment="1" applyProtection="1">
      <alignment horizontal="center" vertical="center" wrapText="1"/>
      <protection locked="0"/>
    </xf>
    <xf numFmtId="10" fontId="61" fillId="30" borderId="95" xfId="0" applyNumberFormat="1" applyFont="1" applyFill="1" applyBorder="1" applyAlignment="1">
      <alignment vertical="center"/>
    </xf>
    <xf numFmtId="9" fontId="23" fillId="2" borderId="95" xfId="5" applyFont="1" applyFill="1" applyBorder="1" applyAlignment="1">
      <alignment horizontal="center" vertical="center"/>
    </xf>
    <xf numFmtId="165" fontId="23" fillId="36" borderId="95" xfId="0" applyNumberFormat="1" applyFont="1" applyFill="1" applyBorder="1" applyAlignment="1">
      <alignment horizontal="center" vertical="center"/>
    </xf>
    <xf numFmtId="165" fontId="23" fillId="33" borderId="95" xfId="0" applyNumberFormat="1" applyFont="1" applyFill="1" applyBorder="1" applyAlignment="1">
      <alignment horizontal="center" vertical="center"/>
    </xf>
    <xf numFmtId="165" fontId="23" fillId="2" borderId="95" xfId="0" applyNumberFormat="1" applyFont="1" applyFill="1" applyBorder="1" applyAlignment="1">
      <alignment vertical="center"/>
    </xf>
    <xf numFmtId="9" fontId="23" fillId="2" borderId="95" xfId="5" applyFont="1" applyFill="1" applyBorder="1" applyAlignment="1">
      <alignment vertical="center"/>
    </xf>
    <xf numFmtId="165" fontId="23" fillId="2" borderId="95" xfId="0" applyNumberFormat="1" applyFont="1" applyFill="1" applyBorder="1" applyAlignment="1">
      <alignment horizontal="center" vertical="center"/>
    </xf>
    <xf numFmtId="0" fontId="23" fillId="2" borderId="95" xfId="0" applyFont="1" applyFill="1" applyBorder="1" applyAlignment="1">
      <alignment vertical="center" wrapText="1"/>
    </xf>
    <xf numFmtId="0" fontId="23" fillId="2" borderId="119" xfId="0" applyFont="1" applyFill="1" applyBorder="1" applyAlignment="1">
      <alignment vertical="center" wrapText="1"/>
    </xf>
    <xf numFmtId="9" fontId="23" fillId="33" borderId="95" xfId="0" applyNumberFormat="1" applyFont="1" applyFill="1" applyBorder="1" applyAlignment="1">
      <alignment horizontal="center" vertical="center"/>
    </xf>
    <xf numFmtId="9" fontId="23" fillId="36" borderId="95" xfId="0" applyNumberFormat="1" applyFont="1" applyFill="1" applyBorder="1" applyAlignment="1">
      <alignment horizontal="center" vertical="center"/>
    </xf>
    <xf numFmtId="165" fontId="23" fillId="6" borderId="35" xfId="0" applyNumberFormat="1" applyFont="1" applyFill="1" applyBorder="1" applyAlignment="1">
      <alignment vertical="center" wrapText="1"/>
    </xf>
    <xf numFmtId="165" fontId="23" fillId="2" borderId="29" xfId="0" applyNumberFormat="1" applyFont="1" applyFill="1" applyBorder="1" applyAlignment="1">
      <alignment vertical="center"/>
    </xf>
    <xf numFmtId="9" fontId="23" fillId="2" borderId="29" xfId="5" applyFont="1" applyFill="1" applyBorder="1" applyAlignment="1">
      <alignment vertical="center"/>
    </xf>
    <xf numFmtId="165" fontId="23" fillId="2" borderId="29" xfId="0" applyNumberFormat="1" applyFont="1" applyFill="1" applyBorder="1" applyAlignment="1">
      <alignment horizontal="center" vertical="center"/>
    </xf>
    <xf numFmtId="0" fontId="23" fillId="2" borderId="39" xfId="0" applyFont="1" applyFill="1" applyBorder="1" applyAlignment="1">
      <alignment vertical="center"/>
    </xf>
    <xf numFmtId="9" fontId="23" fillId="2" borderId="39" xfId="5" applyFont="1" applyFill="1" applyBorder="1" applyAlignment="1">
      <alignment vertical="center"/>
    </xf>
    <xf numFmtId="4" fontId="23" fillId="2" borderId="39" xfId="0" applyNumberFormat="1" applyFont="1" applyFill="1" applyBorder="1" applyAlignment="1">
      <alignment vertical="center"/>
    </xf>
    <xf numFmtId="9" fontId="23" fillId="3" borderId="39" xfId="0" applyNumberFormat="1" applyFont="1" applyFill="1" applyBorder="1" applyAlignment="1">
      <alignment horizontal="justify" vertical="center" wrapText="1"/>
    </xf>
    <xf numFmtId="173" fontId="23" fillId="2" borderId="21" xfId="4" applyNumberFormat="1" applyFont="1" applyFill="1" applyBorder="1" applyAlignment="1">
      <alignment horizontal="center" vertical="center"/>
    </xf>
    <xf numFmtId="166" fontId="23" fillId="2" borderId="29" xfId="0" applyNumberFormat="1" applyFont="1" applyFill="1" applyBorder="1"/>
    <xf numFmtId="0" fontId="0" fillId="30" borderId="0" xfId="0" applyFill="1"/>
    <xf numFmtId="0" fontId="24" fillId="15" borderId="29" xfId="0" applyFont="1" applyFill="1" applyBorder="1"/>
    <xf numFmtId="165" fontId="24" fillId="15" borderId="21" xfId="0" applyNumberFormat="1" applyFont="1" applyFill="1" applyBorder="1" applyAlignment="1">
      <alignment horizontal="center" vertical="center" wrapText="1"/>
    </xf>
    <xf numFmtId="176" fontId="24" fillId="15" borderId="21" xfId="0" applyNumberFormat="1" applyFont="1" applyFill="1" applyBorder="1"/>
    <xf numFmtId="9" fontId="24" fillId="15" borderId="21" xfId="5" applyFont="1" applyFill="1" applyBorder="1" applyAlignment="1">
      <alignment horizontal="center" vertical="center" wrapText="1"/>
    </xf>
    <xf numFmtId="166" fontId="24" fillId="15" borderId="4" xfId="0" applyNumberFormat="1" applyFont="1" applyFill="1" applyBorder="1" applyAlignment="1">
      <alignment vertical="center" wrapText="1"/>
    </xf>
    <xf numFmtId="166" fontId="24" fillId="15" borderId="21" xfId="0" applyNumberFormat="1" applyFont="1" applyFill="1" applyBorder="1" applyAlignment="1">
      <alignment horizontal="center" vertical="center" wrapText="1"/>
    </xf>
    <xf numFmtId="174" fontId="23" fillId="0" borderId="21" xfId="0" applyNumberFormat="1" applyFont="1" applyBorder="1" applyAlignment="1">
      <alignment horizontal="center" vertical="center" wrapText="1"/>
    </xf>
    <xf numFmtId="10" fontId="23" fillId="0" borderId="21" xfId="0" applyNumberFormat="1" applyFont="1" applyBorder="1" applyAlignment="1">
      <alignment horizontal="center" vertical="center" wrapText="1"/>
    </xf>
    <xf numFmtId="1" fontId="28" fillId="0" borderId="21" xfId="0" applyNumberFormat="1" applyFont="1" applyBorder="1" applyAlignment="1">
      <alignment horizontal="center" vertical="center"/>
    </xf>
    <xf numFmtId="177" fontId="23" fillId="0" borderId="21" xfId="6" applyNumberFormat="1" applyFont="1" applyFill="1" applyBorder="1" applyAlignment="1">
      <alignment horizontal="center" vertical="center" wrapText="1"/>
    </xf>
    <xf numFmtId="177" fontId="23" fillId="0" borderId="34" xfId="6" applyNumberFormat="1" applyFont="1" applyFill="1" applyBorder="1" applyAlignment="1">
      <alignment horizontal="center" vertical="center" wrapText="1"/>
    </xf>
    <xf numFmtId="177" fontId="24" fillId="15" borderId="21" xfId="6" applyNumberFormat="1" applyFont="1" applyFill="1" applyBorder="1" applyAlignment="1">
      <alignment horizontal="center" vertical="center" wrapText="1"/>
    </xf>
    <xf numFmtId="177" fontId="24" fillId="15" borderId="21" xfId="6" applyNumberFormat="1" applyFont="1" applyFill="1" applyBorder="1"/>
    <xf numFmtId="9" fontId="24" fillId="15" borderId="21" xfId="0" applyNumberFormat="1" applyFont="1" applyFill="1" applyBorder="1" applyAlignment="1">
      <alignment horizontal="center" vertical="center" wrapText="1"/>
    </xf>
    <xf numFmtId="177" fontId="24" fillId="15" borderId="34" xfId="6" applyNumberFormat="1" applyFont="1" applyFill="1" applyBorder="1" applyAlignment="1">
      <alignment horizontal="center" vertical="center" wrapText="1"/>
    </xf>
    <xf numFmtId="10" fontId="24" fillId="15" borderId="34" xfId="0" applyNumberFormat="1" applyFont="1" applyFill="1" applyBorder="1" applyAlignment="1">
      <alignment horizontal="center" vertical="center" wrapText="1"/>
    </xf>
    <xf numFmtId="0" fontId="4" fillId="30" borderId="29" xfId="0" applyFont="1" applyFill="1" applyBorder="1" applyAlignment="1">
      <alignment horizontal="center" vertical="center" wrapText="1"/>
    </xf>
    <xf numFmtId="0" fontId="4" fillId="30" borderId="29" xfId="0" applyFont="1" applyFill="1" applyBorder="1"/>
    <xf numFmtId="0" fontId="10" fillId="30" borderId="29" xfId="0" applyFont="1" applyFill="1" applyBorder="1" applyAlignment="1">
      <alignment horizontal="center" vertical="center" wrapText="1"/>
    </xf>
    <xf numFmtId="0" fontId="66" fillId="0" borderId="21" xfId="0" applyFont="1" applyBorder="1" applyAlignment="1">
      <alignment horizontal="center" vertical="center"/>
    </xf>
    <xf numFmtId="169" fontId="76" fillId="0" borderId="21" xfId="6" applyNumberFormat="1" applyFont="1" applyBorder="1" applyAlignment="1">
      <alignment horizontal="center" vertical="center"/>
    </xf>
    <xf numFmtId="2" fontId="76" fillId="0" borderId="21" xfId="0" applyNumberFormat="1" applyFont="1" applyBorder="1" applyAlignment="1">
      <alignment horizontal="right" vertical="center"/>
    </xf>
    <xf numFmtId="174" fontId="76" fillId="0" borderId="21" xfId="0" applyNumberFormat="1" applyFont="1" applyBorder="1" applyAlignment="1">
      <alignment horizontal="right" vertical="center"/>
    </xf>
    <xf numFmtId="0" fontId="66" fillId="0" borderId="21" xfId="0" applyFont="1" applyBorder="1" applyAlignment="1">
      <alignment horizontal="left" vertical="center"/>
    </xf>
    <xf numFmtId="2" fontId="66" fillId="0" borderId="21" xfId="0" applyNumberFormat="1" applyFont="1" applyBorder="1" applyAlignment="1">
      <alignment horizontal="center" vertical="center"/>
    </xf>
    <xf numFmtId="0" fontId="66" fillId="0" borderId="4" xfId="0" applyFont="1" applyBorder="1" applyAlignment="1">
      <alignment horizontal="left" vertical="center"/>
    </xf>
    <xf numFmtId="0" fontId="66" fillId="9" borderId="4" xfId="0" applyFont="1" applyFill="1" applyBorder="1" applyAlignment="1">
      <alignment horizontal="center" vertical="center"/>
    </xf>
    <xf numFmtId="0" fontId="66" fillId="0" borderId="128" xfId="0" applyFont="1" applyBorder="1" applyAlignment="1">
      <alignment horizontal="left" vertical="center"/>
    </xf>
    <xf numFmtId="0" fontId="66" fillId="0" borderId="129" xfId="0" applyFont="1" applyBorder="1" applyAlignment="1">
      <alignment horizontal="left" vertical="center"/>
    </xf>
    <xf numFmtId="0" fontId="66" fillId="0" borderId="95" xfId="0" applyFont="1" applyBorder="1" applyAlignment="1">
      <alignment horizontal="left" vertical="center"/>
    </xf>
    <xf numFmtId="169" fontId="76" fillId="0" borderId="34" xfId="6" applyNumberFormat="1" applyFont="1" applyBorder="1" applyAlignment="1">
      <alignment horizontal="center" vertical="center"/>
    </xf>
    <xf numFmtId="2" fontId="66" fillId="0" borderId="34" xfId="0" applyNumberFormat="1" applyFont="1" applyBorder="1" applyAlignment="1">
      <alignment horizontal="center" vertical="center"/>
    </xf>
    <xf numFmtId="0" fontId="66" fillId="0" borderId="92" xfId="0" applyFont="1" applyBorder="1" applyAlignment="1">
      <alignment horizontal="left" vertical="center"/>
    </xf>
    <xf numFmtId="0" fontId="66" fillId="0" borderId="100" xfId="0" applyFont="1" applyBorder="1" applyAlignment="1">
      <alignment horizontal="left" vertical="center"/>
    </xf>
    <xf numFmtId="169" fontId="77" fillId="40" borderId="21" xfId="0" applyNumberFormat="1" applyFont="1" applyFill="1" applyBorder="1" applyAlignment="1">
      <alignment vertical="center" wrapText="1"/>
    </xf>
    <xf numFmtId="170" fontId="77" fillId="40" borderId="21" xfId="8" applyNumberFormat="1" applyFont="1" applyFill="1" applyBorder="1" applyAlignment="1">
      <alignment vertical="center" wrapText="1"/>
    </xf>
    <xf numFmtId="175" fontId="76" fillId="9" borderId="21" xfId="0" applyNumberFormat="1" applyFont="1" applyFill="1" applyBorder="1" applyAlignment="1">
      <alignment horizontal="center" vertical="center"/>
    </xf>
    <xf numFmtId="167" fontId="76" fillId="9" borderId="21" xfId="0" applyNumberFormat="1" applyFont="1" applyFill="1" applyBorder="1" applyAlignment="1">
      <alignment horizontal="center" vertical="center"/>
    </xf>
    <xf numFmtId="2" fontId="23" fillId="0" borderId="21" xfId="4" applyNumberFormat="1" applyFont="1" applyFill="1" applyBorder="1" applyAlignment="1">
      <alignment horizontal="center" vertical="center" wrapText="1"/>
    </xf>
    <xf numFmtId="177" fontId="23" fillId="30" borderId="34" xfId="6" applyNumberFormat="1" applyFont="1" applyFill="1" applyBorder="1" applyAlignment="1">
      <alignment horizontal="center" vertical="center" wrapText="1"/>
    </xf>
    <xf numFmtId="10" fontId="23" fillId="30" borderId="34" xfId="5" applyNumberFormat="1" applyFont="1" applyFill="1" applyBorder="1" applyAlignment="1">
      <alignment horizontal="center" vertical="center" wrapText="1"/>
    </xf>
    <xf numFmtId="4" fontId="61" fillId="32" borderId="94" xfId="2" applyNumberFormat="1" applyFill="1" applyBorder="1" applyAlignment="1">
      <alignment horizontal="center" vertical="center" wrapText="1"/>
    </xf>
    <xf numFmtId="2" fontId="76" fillId="9" borderId="21" xfId="0" applyNumberFormat="1" applyFont="1" applyFill="1" applyBorder="1" applyAlignment="1">
      <alignment horizontal="center" vertical="center"/>
    </xf>
    <xf numFmtId="1" fontId="28" fillId="2" borderId="34" xfId="0" applyNumberFormat="1" applyFont="1" applyFill="1" applyBorder="1" applyAlignment="1">
      <alignment horizontal="left" vertical="center" wrapText="1"/>
    </xf>
    <xf numFmtId="168" fontId="23"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1" fontId="29" fillId="42" borderId="21" xfId="0" applyNumberFormat="1" applyFont="1" applyFill="1" applyBorder="1" applyAlignment="1">
      <alignment horizontal="left" vertical="center" wrapText="1"/>
    </xf>
    <xf numFmtId="165" fontId="24" fillId="42" borderId="21" xfId="0" applyNumberFormat="1" applyFont="1" applyFill="1" applyBorder="1" applyAlignment="1">
      <alignment horizontal="center" vertical="center" wrapText="1"/>
    </xf>
    <xf numFmtId="0" fontId="86" fillId="0" borderId="29" xfId="9" applyFont="1" applyProtection="1">
      <protection hidden="1"/>
    </xf>
    <xf numFmtId="0" fontId="86" fillId="0" borderId="29" xfId="9" applyFont="1" applyAlignment="1" applyProtection="1">
      <alignment horizontal="left" vertical="center"/>
      <protection hidden="1"/>
    </xf>
    <xf numFmtId="0" fontId="24" fillId="0" borderId="29" xfId="9" applyFont="1" applyAlignment="1">
      <alignment horizontal="left" vertical="center" wrapText="1"/>
    </xf>
    <xf numFmtId="0" fontId="86" fillId="0" borderId="29" xfId="9" applyFont="1" applyAlignment="1" applyProtection="1">
      <alignment horizontal="justify" vertical="center" wrapText="1"/>
      <protection hidden="1"/>
    </xf>
    <xf numFmtId="0" fontId="86" fillId="0" borderId="29" xfId="9" applyFont="1" applyAlignment="1">
      <alignment horizontal="justify" vertical="center"/>
    </xf>
    <xf numFmtId="0" fontId="87" fillId="0" borderId="29" xfId="9" applyFont="1"/>
    <xf numFmtId="0" fontId="87" fillId="41" borderId="29" xfId="9" applyFont="1" applyFill="1"/>
    <xf numFmtId="0" fontId="87" fillId="0" borderId="29" xfId="9" applyFont="1" applyAlignment="1" applyProtection="1">
      <alignment horizontal="left" vertical="center"/>
      <protection hidden="1"/>
    </xf>
    <xf numFmtId="0" fontId="87" fillId="41" borderId="29" xfId="9" applyFont="1" applyFill="1" applyAlignment="1" applyProtection="1">
      <alignment horizontal="left"/>
      <protection hidden="1"/>
    </xf>
    <xf numFmtId="0" fontId="87" fillId="0" borderId="29" xfId="9" applyFont="1" applyProtection="1">
      <protection hidden="1"/>
    </xf>
    <xf numFmtId="0" fontId="23" fillId="0" borderId="29" xfId="9" applyFont="1" applyAlignment="1">
      <alignment horizontal="left" vertical="center" wrapText="1"/>
    </xf>
    <xf numFmtId="0" fontId="87" fillId="0" borderId="29" xfId="9" applyFont="1" applyAlignment="1" applyProtection="1">
      <alignment horizontal="justify" vertical="center" wrapText="1"/>
      <protection hidden="1"/>
    </xf>
    <xf numFmtId="0" fontId="88" fillId="0" borderId="29" xfId="9" applyFont="1" applyAlignment="1" applyProtection="1">
      <alignment horizontal="justify" vertical="center" wrapText="1"/>
      <protection hidden="1"/>
    </xf>
    <xf numFmtId="0" fontId="87" fillId="41" borderId="29" xfId="9" applyFont="1" applyFill="1" applyAlignment="1">
      <alignment horizontal="justify" vertical="center"/>
    </xf>
    <xf numFmtId="0" fontId="89" fillId="41" borderId="29" xfId="9" applyFont="1" applyFill="1" applyAlignment="1">
      <alignment horizontal="justify" vertical="center" wrapText="1"/>
    </xf>
    <xf numFmtId="0" fontId="87" fillId="0" borderId="29" xfId="9" applyFont="1" applyAlignment="1" applyProtection="1">
      <alignment vertical="top"/>
      <protection hidden="1"/>
    </xf>
    <xf numFmtId="0" fontId="87" fillId="41" borderId="29" xfId="9" applyFont="1" applyFill="1" applyProtection="1">
      <protection hidden="1"/>
    </xf>
    <xf numFmtId="0" fontId="89" fillId="0" borderId="29" xfId="9" applyFont="1" applyAlignment="1">
      <alignment horizontal="justify" vertical="center" wrapText="1"/>
    </xf>
    <xf numFmtId="0" fontId="87" fillId="0" borderId="29" xfId="9" applyFont="1" applyAlignment="1" applyProtection="1">
      <alignment horizontal="left"/>
      <protection hidden="1"/>
    </xf>
    <xf numFmtId="0" fontId="87" fillId="0" borderId="29" xfId="9" applyFont="1" applyAlignment="1">
      <alignment wrapText="1"/>
    </xf>
    <xf numFmtId="0" fontId="90" fillId="0" borderId="29" xfId="9" applyFont="1" applyAlignment="1" applyProtection="1">
      <alignment horizontal="justify" vertical="center" wrapText="1"/>
      <protection hidden="1"/>
    </xf>
    <xf numFmtId="0" fontId="87" fillId="0" borderId="29" xfId="9" applyFont="1" applyAlignment="1">
      <alignment horizontal="justify" vertical="center"/>
    </xf>
    <xf numFmtId="0" fontId="88" fillId="0" borderId="29" xfId="9" applyFont="1" applyAlignment="1" applyProtection="1">
      <alignment vertical="center"/>
      <protection hidden="1"/>
    </xf>
    <xf numFmtId="0" fontId="87" fillId="0" borderId="29" xfId="9" applyFont="1" applyAlignment="1">
      <alignment horizontal="justify" vertical="center" wrapText="1"/>
    </xf>
    <xf numFmtId="168" fontId="23" fillId="2" borderId="34" xfId="0" applyNumberFormat="1" applyFont="1" applyFill="1" applyBorder="1" applyAlignment="1">
      <alignment horizontal="right" vertical="center" wrapText="1"/>
    </xf>
    <xf numFmtId="168" fontId="23" fillId="2" borderId="21" xfId="0" applyNumberFormat="1" applyFont="1" applyFill="1" applyBorder="1" applyAlignment="1">
      <alignment horizontal="right" vertical="center" wrapText="1"/>
    </xf>
    <xf numFmtId="168" fontId="24" fillId="42" borderId="21" xfId="0" applyNumberFormat="1" applyFont="1" applyFill="1" applyBorder="1" applyAlignment="1">
      <alignment horizontal="right" vertical="center" wrapText="1"/>
    </xf>
    <xf numFmtId="2" fontId="24" fillId="15" borderId="21" xfId="4" applyNumberFormat="1" applyFont="1" applyFill="1" applyBorder="1" applyAlignment="1">
      <alignment horizontal="center" vertical="center" wrapText="1"/>
    </xf>
    <xf numFmtId="168" fontId="76" fillId="9" borderId="21" xfId="0" applyNumberFormat="1" applyFont="1" applyFill="1" applyBorder="1" applyAlignment="1">
      <alignment horizontal="center" vertical="center"/>
    </xf>
    <xf numFmtId="4" fontId="23" fillId="30" borderId="21" xfId="0" applyNumberFormat="1" applyFont="1" applyFill="1" applyBorder="1" applyAlignment="1">
      <alignment horizontal="center" vertical="center" wrapText="1"/>
    </xf>
    <xf numFmtId="43" fontId="77" fillId="40" borderId="21" xfId="8" applyFont="1" applyFill="1" applyBorder="1" applyAlignment="1">
      <alignment vertical="center" wrapText="1"/>
    </xf>
    <xf numFmtId="1" fontId="28" fillId="0" borderId="34" xfId="0" applyNumberFormat="1" applyFont="1" applyBorder="1" applyAlignment="1">
      <alignment horizontal="center" vertical="center"/>
    </xf>
    <xf numFmtId="4" fontId="23" fillId="0" borderId="21" xfId="0" applyNumberFormat="1" applyFont="1" applyBorder="1" applyAlignment="1">
      <alignment horizontal="center" vertical="center" wrapText="1"/>
    </xf>
    <xf numFmtId="2" fontId="23" fillId="0" borderId="21" xfId="0" applyNumberFormat="1" applyFont="1" applyBorder="1" applyAlignment="1">
      <alignment horizontal="center" vertical="center" wrapText="1"/>
    </xf>
    <xf numFmtId="10" fontId="23" fillId="0" borderId="34" xfId="0" applyNumberFormat="1" applyFont="1" applyBorder="1" applyAlignment="1">
      <alignment horizontal="center" vertical="center" wrapText="1"/>
    </xf>
    <xf numFmtId="10" fontId="23" fillId="0" borderId="34" xfId="5" applyNumberFormat="1" applyFont="1" applyFill="1" applyBorder="1" applyAlignment="1">
      <alignment horizontal="center" vertical="center" wrapText="1"/>
    </xf>
    <xf numFmtId="166" fontId="24" fillId="2" borderId="29" xfId="0" applyNumberFormat="1" applyFont="1" applyFill="1" applyBorder="1"/>
    <xf numFmtId="0" fontId="92" fillId="30" borderId="0" xfId="0" applyFont="1" applyFill="1"/>
    <xf numFmtId="0" fontId="92" fillId="34" borderId="0" xfId="0" applyFont="1" applyFill="1"/>
    <xf numFmtId="176" fontId="24" fillId="15" borderId="21" xfId="0" applyNumberFormat="1" applyFont="1" applyFill="1" applyBorder="1" applyAlignment="1">
      <alignment horizontal="center"/>
    </xf>
    <xf numFmtId="177" fontId="24" fillId="15" borderId="21" xfId="6" applyNumberFormat="1" applyFont="1" applyFill="1" applyBorder="1" applyAlignment="1">
      <alignment horizontal="center"/>
    </xf>
    <xf numFmtId="10" fontId="23" fillId="2" borderId="95" xfId="0" applyNumberFormat="1" applyFont="1" applyFill="1" applyBorder="1" applyAlignment="1">
      <alignment horizontal="center" vertical="center"/>
    </xf>
    <xf numFmtId="165" fontId="23" fillId="2" borderId="39" xfId="0" applyNumberFormat="1" applyFont="1" applyFill="1" applyBorder="1" applyAlignment="1">
      <alignment vertical="center" wrapText="1"/>
    </xf>
    <xf numFmtId="10" fontId="23" fillId="2" borderId="39" xfId="5" applyNumberFormat="1" applyFont="1" applyFill="1" applyBorder="1" applyAlignment="1">
      <alignment vertical="center"/>
    </xf>
    <xf numFmtId="9" fontId="23" fillId="3" borderId="39" xfId="0" applyNumberFormat="1" applyFont="1" applyFill="1" applyBorder="1" applyAlignment="1">
      <alignment horizontal="center" vertical="center" wrapText="1"/>
    </xf>
    <xf numFmtId="10" fontId="23" fillId="2" borderId="21" xfId="0" applyNumberFormat="1" applyFont="1" applyFill="1" applyBorder="1" applyAlignment="1">
      <alignment horizontal="center" vertical="center"/>
    </xf>
    <xf numFmtId="2" fontId="66" fillId="2" borderId="21" xfId="0" applyNumberFormat="1" applyFont="1" applyFill="1" applyBorder="1" applyAlignment="1">
      <alignment horizontal="center" vertical="center" wrapText="1"/>
    </xf>
    <xf numFmtId="2" fontId="66" fillId="3" borderId="21" xfId="0" applyNumberFormat="1" applyFont="1" applyFill="1" applyBorder="1" applyAlignment="1">
      <alignment horizontal="center" vertical="center" wrapText="1"/>
    </xf>
    <xf numFmtId="172" fontId="23" fillId="0" borderId="21" xfId="6" applyNumberFormat="1" applyFont="1" applyFill="1" applyBorder="1" applyAlignment="1">
      <alignment horizontal="right" vertical="center" wrapText="1"/>
    </xf>
    <xf numFmtId="0" fontId="66" fillId="30" borderId="4" xfId="0" applyFont="1" applyFill="1" applyBorder="1" applyAlignment="1">
      <alignment horizontal="left" vertical="center"/>
    </xf>
    <xf numFmtId="43" fontId="76" fillId="40" borderId="21" xfId="8" applyFont="1" applyFill="1" applyBorder="1" applyAlignment="1">
      <alignment vertical="center" wrapText="1"/>
    </xf>
    <xf numFmtId="2" fontId="66" fillId="2" borderId="21" xfId="0" applyNumberFormat="1" applyFont="1" applyFill="1" applyBorder="1" applyAlignment="1">
      <alignment horizontal="right" vertical="center" wrapText="1"/>
    </xf>
    <xf numFmtId="168" fontId="66" fillId="3" borderId="21" xfId="0" applyNumberFormat="1" applyFont="1" applyFill="1" applyBorder="1" applyAlignment="1">
      <alignment horizontal="right" vertical="center" wrapText="1"/>
    </xf>
    <xf numFmtId="2" fontId="66" fillId="3" borderId="21" xfId="0" applyNumberFormat="1" applyFont="1" applyFill="1" applyBorder="1" applyAlignment="1">
      <alignment horizontal="right" vertical="center" wrapText="1"/>
    </xf>
    <xf numFmtId="2" fontId="24" fillId="15" borderId="21" xfId="0" applyNumberFormat="1" applyFont="1" applyFill="1" applyBorder="1" applyAlignment="1">
      <alignment horizontal="center" vertical="center" wrapText="1"/>
    </xf>
    <xf numFmtId="0" fontId="4" fillId="0" borderId="29" xfId="0" applyFont="1" applyBorder="1"/>
    <xf numFmtId="0" fontId="4" fillId="0" borderId="30" xfId="0" applyFont="1" applyBorder="1"/>
    <xf numFmtId="0" fontId="4" fillId="0" borderId="32" xfId="0" applyFont="1" applyBorder="1"/>
    <xf numFmtId="0" fontId="25" fillId="0" borderId="0" xfId="0" applyFont="1" applyAlignment="1">
      <alignment horizontal="center"/>
    </xf>
    <xf numFmtId="0" fontId="27" fillId="2" borderId="29" xfId="0" applyFont="1" applyFill="1" applyBorder="1" applyAlignment="1">
      <alignment vertical="center" wrapText="1"/>
    </xf>
    <xf numFmtId="0" fontId="25" fillId="0" borderId="0" xfId="0" applyFont="1" applyAlignment="1">
      <alignment horizontal="center" wrapText="1"/>
    </xf>
    <xf numFmtId="0" fontId="62" fillId="26" borderId="95" xfId="0" applyFont="1" applyFill="1" applyBorder="1" applyAlignment="1">
      <alignment horizontal="center" vertical="center" wrapText="1"/>
    </xf>
    <xf numFmtId="0" fontId="62" fillId="26" borderId="94" xfId="0" applyFont="1" applyFill="1" applyBorder="1" applyAlignment="1">
      <alignment horizontal="center" vertical="center" wrapText="1"/>
    </xf>
    <xf numFmtId="0" fontId="63" fillId="29" borderId="101" xfId="0" applyFont="1" applyFill="1" applyBorder="1" applyAlignment="1">
      <alignment horizontal="center" vertical="center" wrapText="1"/>
    </xf>
    <xf numFmtId="0" fontId="62" fillId="22" borderId="100" xfId="0" applyFont="1" applyFill="1" applyBorder="1" applyAlignment="1">
      <alignment horizontal="center" vertical="center" wrapText="1"/>
    </xf>
    <xf numFmtId="0" fontId="62" fillId="24" borderId="100" xfId="0" applyFont="1" applyFill="1" applyBorder="1" applyAlignment="1">
      <alignment horizontal="center" vertical="center" wrapText="1"/>
    </xf>
    <xf numFmtId="0" fontId="62" fillId="29" borderId="100" xfId="0" applyFont="1" applyFill="1" applyBorder="1" applyAlignment="1">
      <alignment horizontal="center" vertical="center" wrapText="1"/>
    </xf>
    <xf numFmtId="0" fontId="62" fillId="22" borderId="95" xfId="0" applyFont="1" applyFill="1" applyBorder="1" applyAlignment="1">
      <alignment horizontal="center" vertical="center" wrapText="1"/>
    </xf>
    <xf numFmtId="0" fontId="62" fillId="24" borderId="95" xfId="0" applyFont="1" applyFill="1" applyBorder="1" applyAlignment="1">
      <alignment horizontal="center" vertical="center" wrapText="1"/>
    </xf>
    <xf numFmtId="170" fontId="23" fillId="0" borderId="34" xfId="8" applyNumberFormat="1" applyFont="1" applyBorder="1" applyAlignment="1">
      <alignment horizontal="center" vertical="center" wrapText="1"/>
    </xf>
    <xf numFmtId="170" fontId="23" fillId="0" borderId="21" xfId="8" applyNumberFormat="1" applyFont="1" applyBorder="1" applyAlignment="1">
      <alignment horizontal="center" vertical="center" wrapText="1"/>
    </xf>
    <xf numFmtId="170" fontId="24" fillId="15" borderId="21" xfId="8" applyNumberFormat="1" applyFont="1" applyFill="1" applyBorder="1" applyAlignment="1">
      <alignment horizontal="center" vertical="center" wrapText="1"/>
    </xf>
    <xf numFmtId="43" fontId="23" fillId="0" borderId="34" xfId="8" applyFont="1" applyBorder="1" applyAlignment="1">
      <alignment horizontal="center" vertical="center" wrapText="1"/>
    </xf>
    <xf numFmtId="0" fontId="25" fillId="2" borderId="29" xfId="0" applyFont="1" applyFill="1" applyBorder="1" applyAlignment="1">
      <alignment vertical="center"/>
    </xf>
    <xf numFmtId="0" fontId="27" fillId="2" borderId="29" xfId="0" applyFont="1" applyFill="1" applyBorder="1" applyAlignment="1">
      <alignment vertical="center"/>
    </xf>
    <xf numFmtId="0" fontId="0" fillId="0" borderId="0" xfId="0" applyAlignment="1">
      <alignment vertical="center"/>
    </xf>
    <xf numFmtId="0" fontId="64" fillId="2" borderId="29" xfId="0" applyFont="1" applyFill="1" applyBorder="1" applyAlignment="1">
      <alignment horizontal="center"/>
    </xf>
    <xf numFmtId="0" fontId="64" fillId="2" borderId="29" xfId="0" applyFont="1" applyFill="1" applyBorder="1" applyAlignment="1">
      <alignment vertical="center" wrapText="1"/>
    </xf>
    <xf numFmtId="0" fontId="63" fillId="22" borderId="100" xfId="0" applyFont="1" applyFill="1" applyBorder="1" applyAlignment="1">
      <alignment horizontal="center" vertical="center" wrapText="1"/>
    </xf>
    <xf numFmtId="0" fontId="92" fillId="0" borderId="0" xfId="0" applyFont="1"/>
    <xf numFmtId="0" fontId="27" fillId="7" borderId="34" xfId="0" applyFont="1" applyFill="1" applyBorder="1" applyAlignment="1">
      <alignment horizontal="center" vertical="center" wrapText="1"/>
    </xf>
    <xf numFmtId="0" fontId="27" fillId="40" borderId="32" xfId="0" applyFont="1" applyFill="1" applyBorder="1" applyAlignment="1">
      <alignment horizontal="center" vertical="center" wrapText="1"/>
    </xf>
    <xf numFmtId="0" fontId="27" fillId="45" borderId="34" xfId="0" applyFont="1" applyFill="1" applyBorder="1" applyAlignment="1">
      <alignment horizontal="center" vertical="center" wrapText="1"/>
    </xf>
    <xf numFmtId="0" fontId="23" fillId="46" borderId="0" xfId="0" applyFont="1" applyFill="1"/>
    <xf numFmtId="0" fontId="24" fillId="46" borderId="0" xfId="0" applyFont="1" applyFill="1"/>
    <xf numFmtId="169" fontId="76" fillId="30" borderId="34" xfId="6" applyNumberFormat="1" applyFont="1" applyFill="1" applyBorder="1" applyAlignment="1">
      <alignment horizontal="center" vertical="center"/>
    </xf>
    <xf numFmtId="178" fontId="66" fillId="0" borderId="21" xfId="0" applyNumberFormat="1" applyFont="1" applyBorder="1" applyAlignment="1">
      <alignment horizontal="center" vertical="center"/>
    </xf>
    <xf numFmtId="165" fontId="23" fillId="2" borderId="39" xfId="0" applyNumberFormat="1" applyFont="1" applyFill="1" applyBorder="1" applyAlignment="1">
      <alignment horizontal="justify" vertical="center" wrapText="1"/>
    </xf>
    <xf numFmtId="179" fontId="23" fillId="2" borderId="39" xfId="0" applyNumberFormat="1" applyFont="1" applyFill="1" applyBorder="1" applyAlignment="1">
      <alignment vertical="center"/>
    </xf>
    <xf numFmtId="9" fontId="23" fillId="38" borderId="39" xfId="0" applyNumberFormat="1" applyFont="1" applyFill="1" applyBorder="1" applyAlignment="1">
      <alignment horizontal="justify" vertical="center" wrapText="1"/>
    </xf>
    <xf numFmtId="178" fontId="76" fillId="40" borderId="21" xfId="8" applyNumberFormat="1" applyFont="1" applyFill="1" applyBorder="1" applyAlignment="1">
      <alignment vertical="center" wrapText="1"/>
    </xf>
    <xf numFmtId="174" fontId="66" fillId="0" borderId="21" xfId="0" applyNumberFormat="1" applyFont="1" applyBorder="1" applyAlignment="1">
      <alignment horizontal="center" vertical="center"/>
    </xf>
    <xf numFmtId="181" fontId="77" fillId="40" borderId="21" xfId="8" applyNumberFormat="1" applyFont="1" applyFill="1" applyBorder="1" applyAlignment="1">
      <alignment vertical="center" wrapText="1"/>
    </xf>
    <xf numFmtId="165" fontId="23" fillId="2" borderId="39" xfId="5" applyNumberFormat="1" applyFont="1" applyFill="1" applyBorder="1" applyAlignment="1">
      <alignment vertical="center"/>
    </xf>
    <xf numFmtId="14" fontId="61" fillId="30" borderId="130" xfId="0" applyNumberFormat="1" applyFont="1" applyFill="1" applyBorder="1" applyAlignment="1">
      <alignment horizontal="justify" vertical="center" wrapText="1"/>
    </xf>
    <xf numFmtId="9" fontId="61" fillId="32" borderId="130" xfId="3" applyFont="1" applyFill="1" applyBorder="1" applyAlignment="1">
      <alignment horizontal="center" vertical="center" wrapText="1"/>
    </xf>
    <xf numFmtId="178" fontId="76" fillId="0" borderId="21" xfId="0" applyNumberFormat="1" applyFont="1" applyBorder="1" applyAlignment="1">
      <alignment horizontal="right" vertical="center"/>
    </xf>
    <xf numFmtId="178" fontId="66" fillId="2" borderId="21" xfId="0" applyNumberFormat="1" applyFont="1" applyFill="1" applyBorder="1" applyAlignment="1">
      <alignment horizontal="right" vertical="center" wrapText="1"/>
    </xf>
    <xf numFmtId="178" fontId="76" fillId="9" borderId="21" xfId="0" applyNumberFormat="1" applyFont="1" applyFill="1" applyBorder="1" applyAlignment="1">
      <alignment horizontal="center" vertical="center"/>
    </xf>
    <xf numFmtId="182" fontId="76" fillId="9" borderId="21" xfId="0" applyNumberFormat="1" applyFont="1" applyFill="1" applyBorder="1" applyAlignment="1">
      <alignment horizontal="center" vertical="center"/>
    </xf>
    <xf numFmtId="9" fontId="23" fillId="47" borderId="39" xfId="0" applyNumberFormat="1" applyFont="1" applyFill="1" applyBorder="1" applyAlignment="1">
      <alignment horizontal="justify" vertical="center" wrapText="1"/>
    </xf>
    <xf numFmtId="1" fontId="29" fillId="30" borderId="21" xfId="0" applyNumberFormat="1" applyFont="1" applyFill="1" applyBorder="1" applyAlignment="1">
      <alignment horizontal="center" vertical="center"/>
    </xf>
    <xf numFmtId="2" fontId="24" fillId="30" borderId="21" xfId="0" applyNumberFormat="1" applyFont="1" applyFill="1" applyBorder="1" applyAlignment="1">
      <alignment horizontal="center" vertical="center" wrapText="1"/>
    </xf>
    <xf numFmtId="178" fontId="24" fillId="30" borderId="21" xfId="0" applyNumberFormat="1" applyFont="1" applyFill="1" applyBorder="1" applyAlignment="1">
      <alignment horizontal="center" vertical="center" wrapText="1"/>
    </xf>
    <xf numFmtId="10" fontId="24" fillId="30" borderId="21" xfId="0" applyNumberFormat="1" applyFont="1" applyFill="1" applyBorder="1" applyAlignment="1">
      <alignment horizontal="center" vertical="center" wrapText="1"/>
    </xf>
    <xf numFmtId="43" fontId="24" fillId="30" borderId="21" xfId="8" applyFont="1" applyFill="1" applyBorder="1" applyAlignment="1">
      <alignment horizontal="center" vertical="center" wrapText="1"/>
    </xf>
    <xf numFmtId="177" fontId="24" fillId="30" borderId="21" xfId="6" applyNumberFormat="1" applyFont="1" applyFill="1" applyBorder="1" applyAlignment="1">
      <alignment horizontal="center" vertical="center" wrapText="1"/>
    </xf>
    <xf numFmtId="177" fontId="24" fillId="30" borderId="34" xfId="6" applyNumberFormat="1" applyFont="1" applyFill="1" applyBorder="1" applyAlignment="1">
      <alignment horizontal="center" vertical="center" wrapText="1"/>
    </xf>
    <xf numFmtId="10" fontId="24" fillId="30" borderId="34" xfId="5" applyNumberFormat="1" applyFont="1" applyFill="1" applyBorder="1" applyAlignment="1">
      <alignment horizontal="center" vertical="center" wrapText="1"/>
    </xf>
    <xf numFmtId="10" fontId="24" fillId="30" borderId="34" xfId="0" applyNumberFormat="1" applyFont="1" applyFill="1" applyBorder="1" applyAlignment="1">
      <alignment horizontal="center" vertical="center" wrapText="1"/>
    </xf>
    <xf numFmtId="1" fontId="28" fillId="46" borderId="21" xfId="0" applyNumberFormat="1" applyFont="1" applyFill="1" applyBorder="1" applyAlignment="1">
      <alignment horizontal="center" vertical="center"/>
    </xf>
    <xf numFmtId="4" fontId="23" fillId="46" borderId="21" xfId="0" applyNumberFormat="1" applyFont="1" applyFill="1" applyBorder="1" applyAlignment="1">
      <alignment horizontal="center" vertical="center" wrapText="1"/>
    </xf>
    <xf numFmtId="174" fontId="23" fillId="46" borderId="21" xfId="0" applyNumberFormat="1" applyFont="1" applyFill="1" applyBorder="1" applyAlignment="1">
      <alignment horizontal="center" vertical="center" wrapText="1"/>
    </xf>
    <xf numFmtId="10" fontId="23" fillId="46" borderId="21" xfId="0" applyNumberFormat="1" applyFont="1" applyFill="1" applyBorder="1" applyAlignment="1">
      <alignment horizontal="center" vertical="center" wrapText="1"/>
    </xf>
    <xf numFmtId="170" fontId="23" fillId="46" borderId="21" xfId="8" applyNumberFormat="1" applyFont="1" applyFill="1" applyBorder="1" applyAlignment="1">
      <alignment horizontal="center" vertical="center" wrapText="1"/>
    </xf>
    <xf numFmtId="177" fontId="23" fillId="46" borderId="21" xfId="6" applyNumberFormat="1" applyFont="1" applyFill="1" applyBorder="1" applyAlignment="1">
      <alignment horizontal="center" vertical="center" wrapText="1"/>
    </xf>
    <xf numFmtId="177" fontId="23" fillId="46" borderId="35" xfId="6" applyNumberFormat="1" applyFont="1" applyFill="1" applyBorder="1" applyAlignment="1">
      <alignment horizontal="center" vertical="center" wrapText="1"/>
    </xf>
    <xf numFmtId="177" fontId="23" fillId="46" borderId="34" xfId="6" applyNumberFormat="1" applyFont="1" applyFill="1" applyBorder="1" applyAlignment="1">
      <alignment horizontal="center" vertical="center" wrapText="1"/>
    </xf>
    <xf numFmtId="10" fontId="23" fillId="46" borderId="34" xfId="5" applyNumberFormat="1" applyFont="1" applyFill="1" applyBorder="1" applyAlignment="1">
      <alignment horizontal="center" vertical="center" wrapText="1"/>
    </xf>
    <xf numFmtId="10" fontId="23" fillId="46" borderId="34" xfId="0" applyNumberFormat="1" applyFont="1" applyFill="1" applyBorder="1" applyAlignment="1">
      <alignment horizontal="center" vertical="center" wrapText="1"/>
    </xf>
    <xf numFmtId="181" fontId="24" fillId="30" borderId="21" xfId="8" applyNumberFormat="1" applyFont="1" applyFill="1" applyBorder="1" applyAlignment="1">
      <alignment horizontal="center" vertical="center" wrapText="1"/>
    </xf>
    <xf numFmtId="2" fontId="23" fillId="46" borderId="21" xfId="4" applyNumberFormat="1" applyFont="1" applyFill="1" applyBorder="1" applyAlignment="1">
      <alignment horizontal="center" vertical="center" wrapText="1"/>
    </xf>
    <xf numFmtId="168" fontId="23" fillId="38" borderId="21" xfId="0" applyNumberFormat="1" applyFont="1" applyFill="1" applyBorder="1" applyAlignment="1">
      <alignment horizontal="right" vertical="center" wrapText="1"/>
    </xf>
    <xf numFmtId="168" fontId="23" fillId="38" borderId="21" xfId="0" applyNumberFormat="1" applyFont="1" applyFill="1" applyBorder="1" applyAlignment="1">
      <alignment horizontal="center" vertical="center" wrapText="1"/>
    </xf>
    <xf numFmtId="165" fontId="23" fillId="38" borderId="21" xfId="0" applyNumberFormat="1" applyFont="1" applyFill="1" applyBorder="1" applyAlignment="1">
      <alignment horizontal="center" vertical="center" wrapText="1"/>
    </xf>
    <xf numFmtId="168" fontId="23" fillId="40" borderId="21" xfId="0" applyNumberFormat="1" applyFont="1" applyFill="1" applyBorder="1" applyAlignment="1">
      <alignment horizontal="right" vertical="center" wrapText="1"/>
    </xf>
    <xf numFmtId="165" fontId="23" fillId="40" borderId="21" xfId="0" applyNumberFormat="1" applyFont="1" applyFill="1" applyBorder="1" applyAlignment="1">
      <alignment horizontal="center" vertical="center" wrapText="1"/>
    </xf>
    <xf numFmtId="1" fontId="28" fillId="38" borderId="21" xfId="0" applyNumberFormat="1" applyFont="1" applyFill="1" applyBorder="1" applyAlignment="1">
      <alignment horizontal="left" vertical="center" wrapText="1"/>
    </xf>
    <xf numFmtId="1" fontId="29" fillId="40" borderId="21" xfId="0" applyNumberFormat="1" applyFont="1" applyFill="1" applyBorder="1" applyAlignment="1">
      <alignment horizontal="left" vertical="center" wrapText="1"/>
    </xf>
    <xf numFmtId="0" fontId="0" fillId="0" borderId="29" xfId="0" applyBorder="1" applyAlignment="1">
      <alignment horizontal="center" vertical="center"/>
    </xf>
    <xf numFmtId="180" fontId="4" fillId="30" borderId="29" xfId="0" applyNumberFormat="1" applyFont="1" applyFill="1" applyBorder="1"/>
    <xf numFmtId="43" fontId="23" fillId="46" borderId="21" xfId="8" applyFont="1" applyFill="1" applyBorder="1" applyAlignment="1">
      <alignment horizontal="center" vertical="center" wrapText="1"/>
    </xf>
    <xf numFmtId="168" fontId="66" fillId="2" borderId="21" xfId="0" applyNumberFormat="1" applyFont="1" applyFill="1" applyBorder="1" applyAlignment="1">
      <alignment horizontal="right" vertical="center" wrapText="1"/>
    </xf>
    <xf numFmtId="2" fontId="76" fillId="2" borderId="21" xfId="0" applyNumberFormat="1" applyFont="1" applyFill="1" applyBorder="1" applyAlignment="1">
      <alignment vertical="center" wrapText="1"/>
    </xf>
    <xf numFmtId="0" fontId="23" fillId="2" borderId="118" xfId="0" applyFont="1" applyFill="1" applyBorder="1"/>
    <xf numFmtId="1" fontId="29" fillId="0" borderId="118" xfId="0" applyNumberFormat="1" applyFont="1" applyBorder="1" applyAlignment="1">
      <alignment horizontal="center" vertical="center" wrapText="1"/>
    </xf>
    <xf numFmtId="0" fontId="23" fillId="2" borderId="95" xfId="0" applyFont="1" applyFill="1" applyBorder="1"/>
    <xf numFmtId="1" fontId="29" fillId="0" borderId="95" xfId="0" applyNumberFormat="1" applyFont="1" applyBorder="1" applyAlignment="1">
      <alignment horizontal="center" vertical="center" wrapText="1"/>
    </xf>
    <xf numFmtId="0" fontId="23" fillId="2" borderId="122" xfId="0" applyFont="1" applyFill="1" applyBorder="1"/>
    <xf numFmtId="1" fontId="96" fillId="49" borderId="122" xfId="0" applyNumberFormat="1" applyFont="1" applyFill="1" applyBorder="1" applyAlignment="1">
      <alignment horizontal="left" vertical="center" wrapText="1"/>
    </xf>
    <xf numFmtId="10" fontId="3" fillId="50" borderId="122" xfId="0" applyNumberFormat="1" applyFont="1" applyFill="1" applyBorder="1" applyAlignment="1">
      <alignment horizontal="center" vertical="center" wrapText="1"/>
    </xf>
    <xf numFmtId="0" fontId="4" fillId="30" borderId="29" xfId="0" applyFont="1" applyFill="1" applyBorder="1" applyAlignment="1">
      <alignment horizontal="center"/>
    </xf>
    <xf numFmtId="1" fontId="29" fillId="51" borderId="29" xfId="0" applyNumberFormat="1" applyFont="1" applyFill="1" applyBorder="1" applyAlignment="1">
      <alignment horizontal="left" vertical="center" wrapText="1"/>
    </xf>
    <xf numFmtId="168" fontId="24" fillId="51" borderId="29" xfId="0" applyNumberFormat="1" applyFont="1" applyFill="1" applyBorder="1" applyAlignment="1">
      <alignment horizontal="right" vertical="center" wrapText="1"/>
    </xf>
    <xf numFmtId="165" fontId="24" fillId="51" borderId="29" xfId="0" applyNumberFormat="1" applyFont="1" applyFill="1" applyBorder="1" applyAlignment="1">
      <alignment horizontal="center" vertical="center" wrapText="1"/>
    </xf>
    <xf numFmtId="172" fontId="24" fillId="46" borderId="21" xfId="6" applyNumberFormat="1" applyFont="1" applyFill="1" applyBorder="1" applyAlignment="1">
      <alignment horizontal="right" vertical="center" wrapText="1"/>
    </xf>
    <xf numFmtId="172" fontId="23" fillId="30" borderId="21" xfId="6" applyNumberFormat="1" applyFont="1" applyFill="1" applyBorder="1" applyAlignment="1">
      <alignment horizontal="right" vertical="center" wrapText="1"/>
    </xf>
    <xf numFmtId="177" fontId="23" fillId="30" borderId="21" xfId="6" applyNumberFormat="1" applyFont="1" applyFill="1" applyBorder="1" applyAlignment="1">
      <alignment horizontal="center" vertical="center" wrapText="1"/>
    </xf>
    <xf numFmtId="10" fontId="23" fillId="0" borderId="118" xfId="5" applyNumberFormat="1" applyFont="1" applyFill="1" applyBorder="1" applyAlignment="1">
      <alignment horizontal="center" vertical="center" wrapText="1"/>
    </xf>
    <xf numFmtId="10" fontId="23" fillId="0" borderId="132" xfId="5" applyNumberFormat="1" applyFont="1" applyFill="1" applyBorder="1" applyAlignment="1">
      <alignment horizontal="center" vertical="center" wrapText="1"/>
    </xf>
    <xf numFmtId="1" fontId="29" fillId="52" borderId="95" xfId="0" applyNumberFormat="1" applyFont="1" applyFill="1" applyBorder="1" applyAlignment="1">
      <alignment horizontal="center" vertical="center" wrapText="1"/>
    </xf>
    <xf numFmtId="10" fontId="23" fillId="52" borderId="118" xfId="5" applyNumberFormat="1" applyFont="1" applyFill="1" applyBorder="1" applyAlignment="1">
      <alignment horizontal="center" vertical="center" wrapText="1"/>
    </xf>
    <xf numFmtId="10" fontId="23" fillId="52" borderId="132" xfId="5" applyNumberFormat="1" applyFont="1" applyFill="1" applyBorder="1" applyAlignment="1">
      <alignment horizontal="center" vertical="center" wrapText="1"/>
    </xf>
    <xf numFmtId="0" fontId="22" fillId="3" borderId="18" xfId="0" applyFont="1" applyFill="1" applyBorder="1" applyAlignment="1">
      <alignment horizontal="left" vertical="center" wrapText="1"/>
    </xf>
    <xf numFmtId="0" fontId="4" fillId="0" borderId="24" xfId="0" applyFont="1" applyBorder="1"/>
    <xf numFmtId="0" fontId="4" fillId="0" borderId="25" xfId="0" applyFont="1" applyBorder="1"/>
    <xf numFmtId="0" fontId="4" fillId="0" borderId="26" xfId="0" applyFont="1" applyBorder="1"/>
    <xf numFmtId="0" fontId="0" fillId="0" borderId="0" xfId="0"/>
    <xf numFmtId="0" fontId="4" fillId="0" borderId="27" xfId="0" applyFont="1" applyBorder="1"/>
    <xf numFmtId="0" fontId="4" fillId="0" borderId="22" xfId="0" applyFont="1" applyBorder="1"/>
    <xf numFmtId="0" fontId="4" fillId="0" borderId="28" xfId="0" applyFont="1" applyBorder="1"/>
    <xf numFmtId="0" fontId="4" fillId="0" borderId="29" xfId="0" applyFont="1" applyBorder="1"/>
    <xf numFmtId="0" fontId="10" fillId="2" borderId="4" xfId="0" applyFont="1" applyFill="1" applyBorder="1" applyAlignment="1">
      <alignment horizontal="left" vertical="center" wrapText="1"/>
    </xf>
    <xf numFmtId="0" fontId="10" fillId="2" borderId="93"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7" fillId="2" borderId="14" xfId="0" applyFont="1" applyFill="1" applyBorder="1" applyAlignment="1">
      <alignment horizontal="center" wrapText="1"/>
    </xf>
    <xf numFmtId="0" fontId="4" fillId="0" borderId="15" xfId="0" applyFont="1" applyBorder="1"/>
    <xf numFmtId="0" fontId="7" fillId="3" borderId="14" xfId="0" applyFont="1" applyFill="1" applyBorder="1" applyAlignment="1">
      <alignment horizontal="center" wrapText="1"/>
    </xf>
    <xf numFmtId="0" fontId="9" fillId="4" borderId="18" xfId="0" applyFont="1" applyFill="1" applyBorder="1" applyAlignment="1">
      <alignment horizontal="left" vertical="center" wrapText="1"/>
    </xf>
    <xf numFmtId="0" fontId="4" fillId="0" borderId="19" xfId="0" applyFont="1" applyBorder="1"/>
    <xf numFmtId="0" fontId="4" fillId="0" borderId="23" xfId="0" applyFont="1" applyBorder="1"/>
    <xf numFmtId="0" fontId="13" fillId="3" borderId="14" xfId="0" applyFont="1" applyFill="1" applyBorder="1" applyAlignment="1">
      <alignment horizontal="center" wrapText="1"/>
    </xf>
    <xf numFmtId="0" fontId="7" fillId="3" borderId="18" xfId="0" applyFont="1" applyFill="1" applyBorder="1" applyAlignment="1">
      <alignment horizontal="center" wrapText="1"/>
    </xf>
    <xf numFmtId="0" fontId="9" fillId="4" borderId="4" xfId="0" applyFont="1" applyFill="1" applyBorder="1" applyAlignment="1">
      <alignment horizontal="left" vertical="center" wrapText="1"/>
    </xf>
    <xf numFmtId="0" fontId="4" fillId="0" borderId="5" xfId="0" applyFont="1" applyBorder="1"/>
    <xf numFmtId="0" fontId="4" fillId="0" borderId="6" xfId="0" applyFont="1" applyBorder="1"/>
    <xf numFmtId="0" fontId="9" fillId="4" borderId="2" xfId="0" applyFont="1" applyFill="1" applyBorder="1" applyAlignment="1">
      <alignment horizontal="left" vertical="center" wrapText="1"/>
    </xf>
    <xf numFmtId="0" fontId="4" fillId="0" borderId="16" xfId="0" applyFont="1" applyBorder="1"/>
    <xf numFmtId="0" fontId="4" fillId="0" borderId="3" xfId="0" applyFont="1" applyBorder="1"/>
    <xf numFmtId="0" fontId="4" fillId="0" borderId="9" xfId="0" applyFont="1" applyBorder="1"/>
    <xf numFmtId="0" fontId="4" fillId="0" borderId="20" xfId="0" applyFont="1" applyBorder="1"/>
    <xf numFmtId="0" fontId="4" fillId="0" borderId="10" xfId="0" applyFont="1" applyBorder="1"/>
    <xf numFmtId="0" fontId="17" fillId="3" borderId="18" xfId="0" applyFont="1" applyFill="1" applyBorder="1" applyAlignment="1">
      <alignment horizontal="center" vertical="center" wrapText="1"/>
    </xf>
    <xf numFmtId="0" fontId="13" fillId="3" borderId="18"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11" xfId="0" applyFont="1" applyFill="1" applyBorder="1" applyAlignment="1">
      <alignment horizontal="left" vertical="center"/>
    </xf>
    <xf numFmtId="0" fontId="4" fillId="0" borderId="12" xfId="0" applyFont="1" applyBorder="1"/>
    <xf numFmtId="0" fontId="4" fillId="0" borderId="13" xfId="0" applyFont="1" applyBorder="1"/>
    <xf numFmtId="1" fontId="10" fillId="2" borderId="4" xfId="0" applyNumberFormat="1" applyFont="1" applyFill="1" applyBorder="1" applyAlignment="1">
      <alignment horizontal="left" vertical="center" wrapText="1"/>
    </xf>
    <xf numFmtId="0" fontId="4" fillId="0" borderId="5" xfId="0" applyFont="1" applyBorder="1" applyAlignment="1">
      <alignment horizontal="left"/>
    </xf>
    <xf numFmtId="0" fontId="4" fillId="0" borderId="6" xfId="0" applyFont="1" applyBorder="1" applyAlignment="1">
      <alignment horizontal="left"/>
    </xf>
    <xf numFmtId="0" fontId="6" fillId="3" borderId="11" xfId="0" applyFont="1" applyFill="1" applyBorder="1" applyAlignment="1">
      <alignment horizontal="center"/>
    </xf>
    <xf numFmtId="0" fontId="11" fillId="3" borderId="11"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8" xfId="0" applyFont="1" applyBorder="1"/>
    <xf numFmtId="0" fontId="4" fillId="0" borderId="7" xfId="0" applyFont="1" applyBorder="1"/>
    <xf numFmtId="0" fontId="5" fillId="30" borderId="4" xfId="0" applyFont="1" applyFill="1" applyBorder="1" applyAlignment="1">
      <alignment horizontal="center" vertical="center"/>
    </xf>
    <xf numFmtId="0" fontId="4" fillId="30" borderId="5" xfId="0" applyFont="1" applyFill="1" applyBorder="1"/>
    <xf numFmtId="0" fontId="4" fillId="30" borderId="6" xfId="0" applyFont="1" applyFill="1" applyBorder="1"/>
    <xf numFmtId="0" fontId="5" fillId="2" borderId="4" xfId="0" applyFont="1" applyFill="1" applyBorder="1" applyAlignment="1">
      <alignment horizontal="center" vertical="center"/>
    </xf>
    <xf numFmtId="0" fontId="60" fillId="30" borderId="5" xfId="0" applyFont="1" applyFill="1" applyBorder="1"/>
    <xf numFmtId="0" fontId="60" fillId="30" borderId="6" xfId="0" applyFont="1" applyFill="1" applyBorder="1"/>
    <xf numFmtId="0" fontId="61" fillId="30" borderId="131" xfId="0" applyFont="1" applyFill="1" applyBorder="1" applyAlignment="1">
      <alignment horizontal="justify" vertical="center" wrapText="1"/>
    </xf>
    <xf numFmtId="0" fontId="0" fillId="30" borderId="98" xfId="0" applyFill="1" applyBorder="1" applyAlignment="1">
      <alignment horizontal="justify" vertical="center" wrapText="1"/>
    </xf>
    <xf numFmtId="0" fontId="0" fillId="30" borderId="98" xfId="0" applyFill="1" applyBorder="1" applyAlignment="1">
      <alignment vertical="center" wrapText="1"/>
    </xf>
    <xf numFmtId="0" fontId="61" fillId="30" borderId="94" xfId="7" applyFont="1" applyFill="1" applyBorder="1" applyAlignment="1">
      <alignment horizontal="justify" vertical="center"/>
    </xf>
    <xf numFmtId="0" fontId="61" fillId="30" borderId="97" xfId="7" applyFont="1" applyFill="1" applyBorder="1" applyAlignment="1">
      <alignment horizontal="justify" vertical="center"/>
    </xf>
    <xf numFmtId="0" fontId="61" fillId="30" borderId="94" xfId="2" applyFill="1" applyBorder="1" applyAlignment="1">
      <alignment horizontal="justify" vertical="center"/>
    </xf>
    <xf numFmtId="0" fontId="61" fillId="30" borderId="97" xfId="2" applyFill="1" applyBorder="1" applyAlignment="1">
      <alignment horizontal="justify" vertical="center"/>
    </xf>
    <xf numFmtId="0" fontId="61" fillId="32" borderId="94" xfId="2" applyFill="1" applyBorder="1" applyAlignment="1">
      <alignment horizontal="center" vertical="center" wrapText="1"/>
    </xf>
    <xf numFmtId="0" fontId="61" fillId="32" borderId="98" xfId="2" applyFill="1" applyBorder="1" applyAlignment="1">
      <alignment horizontal="center" vertical="center" wrapText="1"/>
    </xf>
    <xf numFmtId="0" fontId="61" fillId="32" borderId="97" xfId="2" applyFill="1" applyBorder="1" applyAlignment="1">
      <alignment horizontal="center" vertical="center" wrapText="1"/>
    </xf>
    <xf numFmtId="9" fontId="61" fillId="32" borderId="94" xfId="3" applyFont="1" applyFill="1" applyBorder="1" applyAlignment="1">
      <alignment horizontal="center" vertical="center" wrapText="1"/>
    </xf>
    <xf numFmtId="9" fontId="61" fillId="32" borderId="97" xfId="3" applyFont="1" applyFill="1" applyBorder="1" applyAlignment="1">
      <alignment horizontal="center" vertical="center"/>
    </xf>
    <xf numFmtId="0" fontId="61" fillId="0" borderId="95" xfId="2" applyBorder="1" applyAlignment="1">
      <alignment horizontal="justify" vertical="center" wrapText="1"/>
    </xf>
    <xf numFmtId="0" fontId="61" fillId="0" borderId="94" xfId="2" applyBorder="1" applyAlignment="1">
      <alignment horizontal="justify" vertical="center" wrapText="1"/>
    </xf>
    <xf numFmtId="0" fontId="61" fillId="0" borderId="97" xfId="2" applyBorder="1" applyAlignment="1">
      <alignment horizontal="justify" vertical="center" wrapText="1"/>
    </xf>
    <xf numFmtId="0" fontId="72" fillId="22" borderId="94" xfId="7" applyFont="1" applyFill="1" applyBorder="1" applyAlignment="1">
      <alignment horizontal="justify" vertical="center" wrapText="1"/>
    </xf>
    <xf numFmtId="0" fontId="72" fillId="22" borderId="97" xfId="7" applyFont="1" applyFill="1" applyBorder="1" applyAlignment="1">
      <alignment horizontal="justify" vertical="center" wrapText="1"/>
    </xf>
    <xf numFmtId="0" fontId="72" fillId="22" borderId="98" xfId="7" applyFont="1" applyFill="1" applyBorder="1" applyAlignment="1">
      <alignment horizontal="justify" vertical="center" wrapText="1"/>
    </xf>
    <xf numFmtId="0" fontId="72" fillId="22" borderId="94" xfId="7" applyFont="1" applyFill="1" applyBorder="1" applyAlignment="1">
      <alignment horizontal="center" vertical="center" wrapText="1"/>
    </xf>
    <xf numFmtId="0" fontId="72" fillId="22" borderId="98" xfId="7" applyFont="1" applyFill="1" applyBorder="1" applyAlignment="1">
      <alignment horizontal="center" vertical="center" wrapText="1"/>
    </xf>
    <xf numFmtId="0" fontId="72" fillId="22" borderId="97" xfId="7" applyFont="1" applyFill="1" applyBorder="1" applyAlignment="1">
      <alignment horizontal="center" vertical="center" wrapText="1"/>
    </xf>
    <xf numFmtId="0" fontId="61" fillId="0" borderId="94" xfId="7" applyFont="1" applyBorder="1" applyAlignment="1">
      <alignment horizontal="center" vertical="center"/>
    </xf>
    <xf numFmtId="0" fontId="61" fillId="0" borderId="98" xfId="7" applyFont="1" applyBorder="1" applyAlignment="1">
      <alignment horizontal="center" vertical="center"/>
    </xf>
    <xf numFmtId="0" fontId="61" fillId="0" borderId="97" xfId="7" applyFont="1" applyBorder="1" applyAlignment="1">
      <alignment horizontal="center" vertical="center"/>
    </xf>
    <xf numFmtId="0" fontId="61" fillId="30" borderId="94" xfId="2" applyFill="1" applyBorder="1" applyAlignment="1">
      <alignment horizontal="center" vertical="center" wrapText="1"/>
    </xf>
    <xf numFmtId="0" fontId="61" fillId="30" borderId="98" xfId="2" applyFill="1" applyBorder="1" applyAlignment="1">
      <alignment horizontal="center" vertical="center" wrapText="1"/>
    </xf>
    <xf numFmtId="0" fontId="61" fillId="30" borderId="97" xfId="2" applyFill="1" applyBorder="1" applyAlignment="1">
      <alignment horizontal="center" vertical="center" wrapText="1"/>
    </xf>
    <xf numFmtId="0" fontId="61" fillId="0" borderId="95" xfId="7" applyFont="1" applyBorder="1" applyAlignment="1">
      <alignment horizontal="justify" vertical="center"/>
    </xf>
    <xf numFmtId="165" fontId="61" fillId="0" borderId="95" xfId="3" applyNumberFormat="1" applyFont="1" applyFill="1" applyBorder="1" applyAlignment="1">
      <alignment horizontal="justify" vertical="center" wrapText="1"/>
    </xf>
    <xf numFmtId="0" fontId="61" fillId="32" borderId="95" xfId="2" applyFill="1" applyBorder="1" applyAlignment="1">
      <alignment horizontal="justify" vertical="center" wrapText="1"/>
    </xf>
    <xf numFmtId="0" fontId="72" fillId="32" borderId="95" xfId="2" applyFont="1" applyFill="1" applyBorder="1" applyAlignment="1">
      <alignment horizontal="justify" vertical="center" wrapText="1"/>
    </xf>
    <xf numFmtId="0" fontId="61" fillId="32" borderId="94" xfId="2" applyFill="1" applyBorder="1" applyAlignment="1">
      <alignment horizontal="justify" vertical="center" wrapText="1"/>
    </xf>
    <xf numFmtId="0" fontId="72" fillId="32" borderId="97" xfId="2" applyFont="1" applyFill="1" applyBorder="1" applyAlignment="1">
      <alignment horizontal="justify" vertical="center" wrapText="1"/>
    </xf>
    <xf numFmtId="0" fontId="72" fillId="0" borderId="95" xfId="2" applyFont="1" applyBorder="1" applyAlignment="1">
      <alignment horizontal="justify" vertical="center" wrapText="1"/>
    </xf>
    <xf numFmtId="0" fontId="61" fillId="30" borderId="95" xfId="2" applyFill="1" applyBorder="1" applyAlignment="1">
      <alignment horizontal="justify" vertical="center" wrapText="1"/>
    </xf>
    <xf numFmtId="0" fontId="61" fillId="32" borderId="94" xfId="2" applyFill="1" applyBorder="1" applyAlignment="1">
      <alignment horizontal="justify" vertical="center"/>
    </xf>
    <xf numFmtId="0" fontId="61" fillId="32" borderId="97" xfId="2" applyFill="1" applyBorder="1" applyAlignment="1">
      <alignment horizontal="justify" vertical="center"/>
    </xf>
    <xf numFmtId="0" fontId="61" fillId="30" borderId="94" xfId="2" applyFill="1" applyBorder="1" applyAlignment="1">
      <alignment horizontal="justify" vertical="center" wrapText="1"/>
    </xf>
    <xf numFmtId="0" fontId="61" fillId="30" borderId="98" xfId="2" applyFill="1" applyBorder="1" applyAlignment="1">
      <alignment horizontal="justify" vertical="center" wrapText="1"/>
    </xf>
    <xf numFmtId="0" fontId="61" fillId="30" borderId="97" xfId="2" applyFill="1" applyBorder="1" applyAlignment="1">
      <alignment horizontal="justify" vertical="center" wrapText="1"/>
    </xf>
    <xf numFmtId="0" fontId="72" fillId="22" borderId="94" xfId="0" applyFont="1" applyFill="1" applyBorder="1" applyAlignment="1">
      <alignment horizontal="center" vertical="center" wrapText="1"/>
    </xf>
    <xf numFmtId="0" fontId="72" fillId="22" borderId="97" xfId="0" applyFont="1" applyFill="1" applyBorder="1" applyAlignment="1">
      <alignment horizontal="center" vertical="center" wrapText="1"/>
    </xf>
    <xf numFmtId="0" fontId="84" fillId="30" borderId="94" xfId="2" applyFont="1" applyFill="1" applyBorder="1" applyAlignment="1">
      <alignment horizontal="justify" vertical="center" wrapText="1"/>
    </xf>
    <xf numFmtId="0" fontId="84" fillId="30" borderId="98" xfId="2" applyFont="1" applyFill="1" applyBorder="1" applyAlignment="1">
      <alignment horizontal="justify" vertical="center" wrapText="1"/>
    </xf>
    <xf numFmtId="0" fontId="84" fillId="30" borderId="97" xfId="2" applyFont="1" applyFill="1" applyBorder="1" applyAlignment="1">
      <alignment horizontal="justify" vertical="center" wrapText="1"/>
    </xf>
    <xf numFmtId="0" fontId="72" fillId="22" borderId="98" xfId="0" applyFont="1" applyFill="1" applyBorder="1" applyAlignment="1">
      <alignment horizontal="center" vertical="center" wrapText="1"/>
    </xf>
    <xf numFmtId="0" fontId="84" fillId="30" borderId="95" xfId="2" applyFont="1" applyFill="1" applyBorder="1" applyAlignment="1">
      <alignment horizontal="justify" vertical="center" wrapText="1"/>
    </xf>
    <xf numFmtId="0" fontId="72" fillId="22" borderId="109" xfId="0" applyFont="1" applyFill="1" applyBorder="1" applyAlignment="1">
      <alignment horizontal="center" vertical="center" wrapText="1"/>
    </xf>
    <xf numFmtId="0" fontId="72" fillId="22" borderId="110" xfId="0" applyFont="1" applyFill="1" applyBorder="1" applyAlignment="1">
      <alignment horizontal="center" vertical="center" wrapText="1"/>
    </xf>
    <xf numFmtId="0" fontId="72" fillId="22" borderId="112" xfId="0" applyFont="1" applyFill="1" applyBorder="1" applyAlignment="1">
      <alignment horizontal="center" vertical="center" wrapText="1"/>
    </xf>
    <xf numFmtId="0" fontId="72" fillId="22" borderId="113" xfId="0" applyFont="1" applyFill="1" applyBorder="1" applyAlignment="1">
      <alignment horizontal="center" vertical="center" wrapText="1"/>
    </xf>
    <xf numFmtId="49" fontId="73" fillId="0" borderId="111" xfId="0" applyNumberFormat="1" applyFont="1" applyBorder="1" applyAlignment="1">
      <alignment horizontal="center" vertical="center"/>
    </xf>
    <xf numFmtId="49" fontId="73" fillId="0" borderId="114" xfId="0" applyNumberFormat="1" applyFont="1" applyBorder="1" applyAlignment="1">
      <alignment horizontal="center" vertical="center"/>
    </xf>
    <xf numFmtId="0" fontId="61" fillId="30" borderId="99" xfId="0" applyFont="1" applyFill="1" applyBorder="1" applyAlignment="1">
      <alignment horizontal="center" vertical="center"/>
    </xf>
    <xf numFmtId="0" fontId="61" fillId="30" borderId="102" xfId="0" applyFont="1" applyFill="1" applyBorder="1" applyAlignment="1">
      <alignment horizontal="center" vertical="center"/>
    </xf>
    <xf numFmtId="0" fontId="61" fillId="30" borderId="103" xfId="0" applyFont="1" applyFill="1" applyBorder="1" applyAlignment="1">
      <alignment horizontal="center" vertical="center"/>
    </xf>
    <xf numFmtId="0" fontId="61" fillId="30" borderId="104" xfId="0" applyFont="1" applyFill="1" applyBorder="1" applyAlignment="1">
      <alignment horizontal="center" vertical="center"/>
    </xf>
    <xf numFmtId="0" fontId="61" fillId="30" borderId="0" xfId="0" applyFont="1" applyFill="1" applyAlignment="1">
      <alignment horizontal="center" vertical="center"/>
    </xf>
    <xf numFmtId="0" fontId="61" fillId="30" borderId="105" xfId="0" applyFont="1" applyFill="1" applyBorder="1" applyAlignment="1">
      <alignment horizontal="center" vertical="center"/>
    </xf>
    <xf numFmtId="0" fontId="61" fillId="30" borderId="106" xfId="0" applyFont="1" applyFill="1" applyBorder="1" applyAlignment="1">
      <alignment horizontal="center" vertical="center"/>
    </xf>
    <xf numFmtId="0" fontId="61" fillId="30" borderId="107" xfId="0" applyFont="1" applyFill="1" applyBorder="1" applyAlignment="1">
      <alignment horizontal="center" vertical="center"/>
    </xf>
    <xf numFmtId="0" fontId="61" fillId="30" borderId="107" xfId="0" applyFont="1" applyFill="1" applyBorder="1" applyAlignment="1">
      <alignment horizontal="right" vertical="center"/>
    </xf>
    <xf numFmtId="0" fontId="61" fillId="30" borderId="108" xfId="0" applyFont="1" applyFill="1" applyBorder="1" applyAlignment="1">
      <alignment horizontal="right" vertical="center"/>
    </xf>
    <xf numFmtId="0" fontId="72" fillId="22" borderId="115" xfId="0" applyFont="1" applyFill="1" applyBorder="1" applyAlignment="1">
      <alignment horizontal="center" vertical="center" wrapText="1"/>
    </xf>
    <xf numFmtId="0" fontId="72" fillId="22" borderId="116" xfId="0" applyFont="1" applyFill="1" applyBorder="1" applyAlignment="1">
      <alignment horizontal="center" vertical="center" wrapText="1"/>
    </xf>
    <xf numFmtId="0" fontId="61" fillId="30" borderId="94" xfId="0" applyFont="1" applyFill="1" applyBorder="1" applyAlignment="1">
      <alignment horizontal="justify" vertical="center"/>
    </xf>
    <xf numFmtId="0" fontId="72" fillId="30" borderId="98" xfId="0" applyFont="1" applyFill="1" applyBorder="1" applyAlignment="1">
      <alignment horizontal="justify" vertical="center"/>
    </xf>
    <xf numFmtId="0" fontId="72" fillId="30" borderId="97" xfId="0" applyFont="1" applyFill="1" applyBorder="1" applyAlignment="1">
      <alignment horizontal="justify" vertical="center"/>
    </xf>
    <xf numFmtId="0" fontId="61" fillId="30" borderId="97" xfId="0" applyFont="1" applyFill="1" applyBorder="1" applyAlignment="1">
      <alignment horizontal="justify" vertical="center"/>
    </xf>
    <xf numFmtId="0" fontId="61" fillId="32" borderId="98" xfId="2" applyFill="1" applyBorder="1" applyAlignment="1">
      <alignment horizontal="justify" vertical="center" wrapText="1"/>
    </xf>
    <xf numFmtId="0" fontId="61" fillId="32" borderId="97" xfId="2" applyFill="1" applyBorder="1" applyAlignment="1">
      <alignment horizontal="justify" vertical="center" wrapText="1"/>
    </xf>
    <xf numFmtId="0" fontId="61" fillId="32" borderId="95" xfId="2" applyFill="1" applyBorder="1" applyAlignment="1">
      <alignment horizontal="justify" vertical="center"/>
    </xf>
    <xf numFmtId="0" fontId="61" fillId="0" borderId="94" xfId="0" applyFont="1" applyBorder="1" applyAlignment="1">
      <alignment horizontal="center" vertical="center"/>
    </xf>
    <xf numFmtId="0" fontId="61" fillId="0" borderId="98" xfId="0" applyFont="1" applyBorder="1" applyAlignment="1">
      <alignment horizontal="center" vertical="center"/>
    </xf>
    <xf numFmtId="0" fontId="61" fillId="0" borderId="97" xfId="0" applyFont="1" applyBorder="1" applyAlignment="1">
      <alignment horizontal="center" vertical="center"/>
    </xf>
    <xf numFmtId="0" fontId="61" fillId="0" borderId="95" xfId="0" applyFont="1" applyBorder="1" applyAlignment="1">
      <alignment horizontal="justify" vertical="center"/>
    </xf>
    <xf numFmtId="0" fontId="72" fillId="22" borderId="94" xfId="0" applyFont="1" applyFill="1" applyBorder="1" applyAlignment="1">
      <alignment horizontal="left" vertical="center" wrapText="1"/>
    </xf>
    <xf numFmtId="0" fontId="72" fillId="22" borderId="98" xfId="0" applyFont="1" applyFill="1" applyBorder="1" applyAlignment="1">
      <alignment horizontal="left" vertical="center" wrapText="1"/>
    </xf>
    <xf numFmtId="0" fontId="72" fillId="22" borderId="97" xfId="0" applyFont="1" applyFill="1" applyBorder="1" applyAlignment="1">
      <alignment horizontal="left" vertical="center" wrapText="1"/>
    </xf>
    <xf numFmtId="0" fontId="72" fillId="22" borderId="94" xfId="0" applyFont="1" applyFill="1" applyBorder="1" applyAlignment="1">
      <alignment horizontal="justify" vertical="center" wrapText="1"/>
    </xf>
    <xf numFmtId="0" fontId="72" fillId="22" borderId="97" xfId="0" applyFont="1" applyFill="1" applyBorder="1" applyAlignment="1">
      <alignment horizontal="justify" vertical="center" wrapText="1"/>
    </xf>
    <xf numFmtId="0" fontId="72" fillId="22" borderId="98" xfId="0" applyFont="1" applyFill="1" applyBorder="1" applyAlignment="1">
      <alignment horizontal="justify" vertical="center" wrapText="1"/>
    </xf>
    <xf numFmtId="0" fontId="72" fillId="22" borderId="94" xfId="7" applyFont="1" applyFill="1" applyBorder="1" applyAlignment="1">
      <alignment horizontal="left" vertical="center" wrapText="1"/>
    </xf>
    <xf numFmtId="0" fontId="72" fillId="22" borderId="98" xfId="7" applyFont="1" applyFill="1" applyBorder="1" applyAlignment="1">
      <alignment horizontal="left" vertical="center" wrapText="1"/>
    </xf>
    <xf numFmtId="0" fontId="72" fillId="22" borderId="97" xfId="7" applyFont="1" applyFill="1" applyBorder="1" applyAlignment="1">
      <alignment horizontal="left" vertical="center" wrapText="1"/>
    </xf>
    <xf numFmtId="0" fontId="61" fillId="30" borderId="104" xfId="7" applyFont="1" applyFill="1" applyBorder="1" applyAlignment="1">
      <alignment horizontal="center" vertical="center"/>
    </xf>
    <xf numFmtId="0" fontId="61" fillId="30" borderId="29" xfId="7" applyFont="1" applyFill="1" applyAlignment="1">
      <alignment horizontal="center" vertical="center"/>
    </xf>
    <xf numFmtId="0" fontId="61" fillId="30" borderId="105" xfId="7" applyFont="1" applyFill="1" applyBorder="1" applyAlignment="1">
      <alignment horizontal="center" vertical="center"/>
    </xf>
    <xf numFmtId="0" fontId="72" fillId="22" borderId="109" xfId="7" applyFont="1" applyFill="1" applyBorder="1" applyAlignment="1">
      <alignment horizontal="center" vertical="center" wrapText="1"/>
    </xf>
    <xf numFmtId="0" fontId="72" fillId="22" borderId="110" xfId="7" applyFont="1" applyFill="1" applyBorder="1" applyAlignment="1">
      <alignment horizontal="center" vertical="center" wrapText="1"/>
    </xf>
    <xf numFmtId="0" fontId="72" fillId="22" borderId="112" xfId="7" applyFont="1" applyFill="1" applyBorder="1" applyAlignment="1">
      <alignment horizontal="center" vertical="center" wrapText="1"/>
    </xf>
    <xf numFmtId="0" fontId="72" fillId="22" borderId="113" xfId="7" applyFont="1" applyFill="1" applyBorder="1" applyAlignment="1">
      <alignment horizontal="center" vertical="center" wrapText="1"/>
    </xf>
    <xf numFmtId="49" fontId="73" fillId="0" borderId="111" xfId="7" applyNumberFormat="1" applyFont="1" applyBorder="1" applyAlignment="1">
      <alignment horizontal="center" vertical="center"/>
    </xf>
    <xf numFmtId="49" fontId="73" fillId="0" borderId="114" xfId="7" applyNumberFormat="1" applyFont="1" applyBorder="1" applyAlignment="1">
      <alignment horizontal="center" vertical="center"/>
    </xf>
    <xf numFmtId="0" fontId="72" fillId="22" borderId="115" xfId="7" applyFont="1" applyFill="1" applyBorder="1" applyAlignment="1">
      <alignment horizontal="center" vertical="center" wrapText="1"/>
    </xf>
    <xf numFmtId="0" fontId="72" fillId="22" borderId="116" xfId="7" applyFont="1" applyFill="1" applyBorder="1" applyAlignment="1">
      <alignment horizontal="center" vertical="center" wrapText="1"/>
    </xf>
    <xf numFmtId="0" fontId="72" fillId="30" borderId="98" xfId="7" applyFont="1" applyFill="1" applyBorder="1" applyAlignment="1">
      <alignment horizontal="justify" vertical="center"/>
    </xf>
    <xf numFmtId="0" fontId="72" fillId="30" borderId="97" xfId="7" applyFont="1" applyFill="1" applyBorder="1" applyAlignment="1">
      <alignment horizontal="justify" vertical="center"/>
    </xf>
    <xf numFmtId="0" fontId="61" fillId="30" borderId="99" xfId="7" applyFont="1" applyFill="1" applyBorder="1" applyAlignment="1">
      <alignment horizontal="center" vertical="center"/>
    </xf>
    <xf numFmtId="0" fontId="61" fillId="30" borderId="102" xfId="7" applyFont="1" applyFill="1" applyBorder="1" applyAlignment="1">
      <alignment horizontal="center" vertical="center"/>
    </xf>
    <xf numFmtId="0" fontId="61" fillId="30" borderId="103" xfId="7" applyFont="1" applyFill="1" applyBorder="1" applyAlignment="1">
      <alignment horizontal="center" vertical="center"/>
    </xf>
    <xf numFmtId="0" fontId="61" fillId="30" borderId="106" xfId="7" applyFont="1" applyFill="1" applyBorder="1" applyAlignment="1">
      <alignment horizontal="center" vertical="center"/>
    </xf>
    <xf numFmtId="0" fontId="61" fillId="30" borderId="107" xfId="7" applyFont="1" applyFill="1" applyBorder="1" applyAlignment="1">
      <alignment horizontal="center" vertical="center"/>
    </xf>
    <xf numFmtId="0" fontId="61" fillId="30" borderId="107" xfId="7" applyFont="1" applyFill="1" applyBorder="1" applyAlignment="1">
      <alignment horizontal="right" vertical="center"/>
    </xf>
    <xf numFmtId="0" fontId="61" fillId="30" borderId="108" xfId="7" applyFont="1" applyFill="1" applyBorder="1" applyAlignment="1">
      <alignment horizontal="right" vertical="center"/>
    </xf>
    <xf numFmtId="0" fontId="26" fillId="2" borderId="4" xfId="0" applyFont="1" applyFill="1" applyBorder="1" applyAlignment="1">
      <alignment horizontal="center" vertical="center" wrapText="1"/>
    </xf>
    <xf numFmtId="0" fontId="4" fillId="0" borderId="93" xfId="0" applyFont="1" applyBorder="1" applyAlignment="1">
      <alignment horizontal="center"/>
    </xf>
    <xf numFmtId="0" fontId="4" fillId="0" borderId="6" xfId="0" applyFont="1" applyBorder="1" applyAlignment="1">
      <alignment horizontal="center"/>
    </xf>
    <xf numFmtId="0" fontId="25" fillId="8" borderId="92" xfId="0" applyFont="1" applyFill="1" applyBorder="1" applyAlignment="1">
      <alignment horizontal="center" vertical="center" wrapText="1"/>
    </xf>
    <xf numFmtId="0" fontId="4" fillId="0" borderId="32" xfId="0" applyFont="1" applyBorder="1" applyAlignment="1">
      <alignment horizontal="center"/>
    </xf>
    <xf numFmtId="0" fontId="4" fillId="0" borderId="52" xfId="0" applyFont="1" applyBorder="1" applyAlignment="1">
      <alignment horizontal="center"/>
    </xf>
    <xf numFmtId="0" fontId="24" fillId="2" borderId="11" xfId="0" applyFont="1" applyFill="1" applyBorder="1" applyAlignment="1">
      <alignment horizontal="center" vertical="center" wrapText="1"/>
    </xf>
    <xf numFmtId="0" fontId="4" fillId="0" borderId="12" xfId="0" applyFont="1" applyBorder="1" applyAlignment="1">
      <alignment horizontal="center"/>
    </xf>
    <xf numFmtId="0" fontId="4" fillId="0" borderId="29" xfId="0" applyFont="1" applyBorder="1" applyAlignment="1">
      <alignment horizontal="center"/>
    </xf>
    <xf numFmtId="0" fontId="4" fillId="0" borderId="13" xfId="0" applyFont="1" applyBorder="1" applyAlignment="1">
      <alignment horizontal="center"/>
    </xf>
    <xf numFmtId="0" fontId="25" fillId="7" borderId="92" xfId="0" applyFont="1" applyFill="1" applyBorder="1" applyAlignment="1">
      <alignment horizontal="center" vertical="center" wrapText="1"/>
    </xf>
    <xf numFmtId="0" fontId="4" fillId="0" borderId="32" xfId="0" applyFont="1" applyBorder="1"/>
    <xf numFmtId="0" fontId="4" fillId="0" borderId="52" xfId="0" applyFont="1" applyBorder="1"/>
    <xf numFmtId="0" fontId="25" fillId="8" borderId="4" xfId="0" applyFont="1" applyFill="1" applyBorder="1" applyAlignment="1">
      <alignment horizontal="center" vertical="center" wrapText="1"/>
    </xf>
    <xf numFmtId="0" fontId="25" fillId="7" borderId="44" xfId="0" applyFont="1" applyFill="1" applyBorder="1" applyAlignment="1">
      <alignment horizontal="center" vertical="center" wrapText="1"/>
    </xf>
    <xf numFmtId="0" fontId="25" fillId="7" borderId="29" xfId="0" applyFont="1" applyFill="1" applyBorder="1" applyAlignment="1">
      <alignment horizontal="center" vertical="center" wrapText="1"/>
    </xf>
    <xf numFmtId="0" fontId="25" fillId="7" borderId="51" xfId="0" applyFont="1" applyFill="1" applyBorder="1" applyAlignment="1">
      <alignment horizontal="center" vertical="center" wrapText="1"/>
    </xf>
    <xf numFmtId="9" fontId="61" fillId="34" borderId="95" xfId="0" applyNumberFormat="1" applyFont="1" applyFill="1" applyBorder="1" applyAlignment="1">
      <alignment horizontal="center" vertical="center"/>
    </xf>
    <xf numFmtId="9" fontId="0" fillId="34" borderId="95" xfId="0" applyNumberFormat="1" applyFill="1" applyBorder="1" applyAlignment="1">
      <alignment horizontal="center" vertical="center"/>
    </xf>
    <xf numFmtId="165" fontId="23" fillId="6" borderId="35" xfId="0" applyNumberFormat="1" applyFont="1" applyFill="1" applyBorder="1" applyAlignment="1">
      <alignment horizontal="center" vertical="center" wrapText="1"/>
    </xf>
    <xf numFmtId="165" fontId="23" fillId="6" borderId="34" xfId="0" applyNumberFormat="1" applyFont="1" applyFill="1" applyBorder="1" applyAlignment="1">
      <alignment horizontal="center" vertical="center" wrapText="1"/>
    </xf>
    <xf numFmtId="0" fontId="23" fillId="2" borderId="94" xfId="0" applyFont="1" applyFill="1" applyBorder="1" applyAlignment="1">
      <alignment horizontal="center" vertical="center"/>
    </xf>
    <xf numFmtId="0" fontId="23" fillId="2" borderId="123" xfId="0" applyFont="1" applyFill="1" applyBorder="1" applyAlignment="1">
      <alignment horizontal="center" vertical="center"/>
    </xf>
    <xf numFmtId="0" fontId="23" fillId="2" borderId="95" xfId="0" applyFont="1" applyFill="1" applyBorder="1" applyAlignment="1">
      <alignment vertical="center" wrapText="1"/>
    </xf>
    <xf numFmtId="0" fontId="0" fillId="0" borderId="95" xfId="0" applyBorder="1" applyAlignment="1">
      <alignment vertical="center" wrapText="1"/>
    </xf>
    <xf numFmtId="0" fontId="23" fillId="2" borderId="117" xfId="0" applyFont="1" applyFill="1" applyBorder="1" applyAlignment="1">
      <alignment vertical="center" wrapText="1"/>
    </xf>
    <xf numFmtId="0" fontId="4" fillId="0" borderId="120" xfId="0" applyFont="1" applyBorder="1"/>
    <xf numFmtId="0" fontId="4" fillId="0" borderId="121" xfId="0" applyFont="1" applyBorder="1"/>
    <xf numFmtId="0" fontId="23" fillId="2" borderId="118" xfId="0" applyFont="1" applyFill="1" applyBorder="1" applyAlignment="1">
      <alignment horizontal="left" vertical="center" wrapText="1"/>
    </xf>
    <xf numFmtId="0" fontId="4" fillId="0" borderId="95" xfId="0" applyFont="1" applyBorder="1"/>
    <xf numFmtId="0" fontId="4" fillId="0" borderId="122" xfId="0" applyFont="1" applyBorder="1"/>
    <xf numFmtId="9" fontId="23" fillId="33" borderId="118" xfId="0" applyNumberFormat="1" applyFont="1" applyFill="1" applyBorder="1" applyAlignment="1">
      <alignment horizontal="center" vertical="center" wrapText="1"/>
    </xf>
    <xf numFmtId="0" fontId="4" fillId="34" borderId="95" xfId="0" applyFont="1" applyFill="1" applyBorder="1" applyAlignment="1">
      <alignment horizontal="center"/>
    </xf>
    <xf numFmtId="0" fontId="4" fillId="34" borderId="122" xfId="0" applyFont="1" applyFill="1" applyBorder="1" applyAlignment="1">
      <alignment horizontal="center"/>
    </xf>
    <xf numFmtId="0" fontId="23" fillId="2" borderId="119" xfId="0" applyFont="1" applyFill="1" applyBorder="1" applyAlignment="1">
      <alignment horizontal="center" vertical="center" wrapText="1"/>
    </xf>
    <xf numFmtId="0" fontId="23" fillId="2" borderId="94" xfId="0" applyFont="1" applyFill="1" applyBorder="1" applyAlignment="1">
      <alignment horizontal="center" vertical="center" wrapText="1"/>
    </xf>
    <xf numFmtId="0" fontId="23" fillId="2" borderId="95" xfId="0" applyFont="1" applyFill="1" applyBorder="1" applyAlignment="1">
      <alignment horizontal="left" vertical="center" wrapText="1"/>
    </xf>
    <xf numFmtId="9" fontId="23" fillId="2" borderId="95" xfId="0" applyNumberFormat="1" applyFont="1" applyFill="1" applyBorder="1" applyAlignment="1">
      <alignment horizontal="center" vertical="center"/>
    </xf>
    <xf numFmtId="0" fontId="23" fillId="2" borderId="95" xfId="0" applyFont="1" applyFill="1" applyBorder="1" applyAlignment="1">
      <alignment horizontal="center" vertical="center"/>
    </xf>
    <xf numFmtId="10" fontId="23" fillId="2" borderId="95" xfId="0" applyNumberFormat="1" applyFont="1" applyFill="1" applyBorder="1" applyAlignment="1">
      <alignment horizontal="center" vertical="center"/>
    </xf>
    <xf numFmtId="9" fontId="23" fillId="2" borderId="95" xfId="5" applyFont="1" applyFill="1" applyBorder="1" applyAlignment="1">
      <alignment horizontal="center" vertical="center"/>
    </xf>
    <xf numFmtId="165" fontId="23" fillId="2" borderId="95" xfId="0" applyNumberFormat="1" applyFont="1" applyFill="1" applyBorder="1" applyAlignment="1">
      <alignment horizontal="center" vertical="center"/>
    </xf>
    <xf numFmtId="9" fontId="23" fillId="2" borderId="35" xfId="0" applyNumberFormat="1" applyFont="1" applyFill="1" applyBorder="1" applyAlignment="1">
      <alignment horizontal="center" vertical="center"/>
    </xf>
    <xf numFmtId="9" fontId="23" fillId="2" borderId="34" xfId="0" applyNumberFormat="1" applyFont="1" applyFill="1" applyBorder="1" applyAlignment="1">
      <alignment horizontal="center" vertical="center"/>
    </xf>
    <xf numFmtId="0" fontId="23" fillId="2" borderId="117" xfId="0" applyFont="1" applyFill="1" applyBorder="1" applyAlignment="1">
      <alignment vertical="center"/>
    </xf>
    <xf numFmtId="0" fontId="23" fillId="2" borderId="94" xfId="0" applyFont="1" applyFill="1" applyBorder="1" applyAlignment="1">
      <alignment vertical="center" wrapText="1"/>
    </xf>
    <xf numFmtId="0" fontId="0" fillId="0" borderId="123" xfId="0" applyBorder="1" applyAlignment="1">
      <alignment vertical="center" wrapText="1"/>
    </xf>
    <xf numFmtId="0" fontId="27" fillId="10" borderId="36" xfId="0" applyFont="1" applyFill="1" applyBorder="1" applyAlignment="1">
      <alignment horizontal="center" vertical="center" wrapText="1"/>
    </xf>
    <xf numFmtId="0" fontId="4" fillId="0" borderId="37" xfId="0" applyFont="1" applyBorder="1"/>
    <xf numFmtId="0" fontId="4" fillId="0" borderId="38" xfId="0" applyFont="1" applyBorder="1"/>
    <xf numFmtId="0" fontId="63" fillId="26" borderId="39" xfId="0" applyFont="1" applyFill="1" applyBorder="1" applyAlignment="1">
      <alignment horizontal="center" vertical="center" wrapText="1"/>
    </xf>
    <xf numFmtId="0" fontId="27" fillId="8" borderId="41" xfId="0" applyFont="1" applyFill="1" applyBorder="1" applyAlignment="1">
      <alignment horizontal="center" vertical="center" wrapText="1"/>
    </xf>
    <xf numFmtId="0" fontId="4" fillId="0" borderId="42" xfId="0" applyFont="1" applyBorder="1"/>
    <xf numFmtId="0" fontId="4" fillId="0" borderId="43" xfId="0" applyFont="1" applyBorder="1"/>
    <xf numFmtId="0" fontId="4" fillId="0" borderId="45" xfId="0" applyFont="1" applyBorder="1"/>
    <xf numFmtId="0" fontId="4" fillId="0" borderId="46" xfId="0" applyFont="1" applyBorder="1"/>
    <xf numFmtId="0" fontId="4" fillId="0" borderId="47" xfId="0" applyFont="1" applyBorder="1"/>
    <xf numFmtId="0" fontId="27" fillId="11" borderId="41" xfId="0" applyFont="1" applyFill="1" applyBorder="1" applyAlignment="1">
      <alignment horizontal="center" vertical="center" wrapText="1"/>
    </xf>
    <xf numFmtId="0" fontId="27" fillId="10" borderId="44" xfId="0" applyFont="1" applyFill="1" applyBorder="1" applyAlignment="1">
      <alignment horizontal="center" vertical="center" wrapText="1"/>
    </xf>
    <xf numFmtId="0" fontId="4" fillId="0" borderId="51" xfId="0" applyFont="1" applyBorder="1"/>
    <xf numFmtId="0" fontId="4" fillId="0" borderId="92" xfId="0" applyFont="1" applyBorder="1"/>
    <xf numFmtId="0" fontId="27" fillId="12" borderId="41"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3" fillId="2" borderId="40" xfId="0" applyFont="1" applyFill="1" applyBorder="1" applyAlignment="1">
      <alignment vertical="center" wrapText="1"/>
    </xf>
    <xf numFmtId="0" fontId="0" fillId="0" borderId="48" xfId="0" applyBorder="1" applyAlignment="1">
      <alignment vertical="center" wrapText="1"/>
    </xf>
    <xf numFmtId="0" fontId="27" fillId="14" borderId="41" xfId="0" applyFont="1" applyFill="1" applyBorder="1" applyAlignment="1">
      <alignment horizontal="center" vertical="center" wrapText="1"/>
    </xf>
    <xf numFmtId="0" fontId="27" fillId="13" borderId="40" xfId="0" applyFont="1" applyFill="1" applyBorder="1" applyAlignment="1">
      <alignment horizontal="center" vertical="center" wrapText="1"/>
    </xf>
    <xf numFmtId="0" fontId="4" fillId="0" borderId="48" xfId="0" applyFont="1" applyBorder="1"/>
    <xf numFmtId="0" fontId="24" fillId="15" borderId="4" xfId="0" applyFont="1" applyFill="1" applyBorder="1" applyAlignment="1">
      <alignment horizontal="center" vertical="center" wrapText="1"/>
    </xf>
    <xf numFmtId="0" fontId="24" fillId="15" borderId="93" xfId="0" applyFont="1" applyFill="1" applyBorder="1" applyAlignment="1">
      <alignment horizontal="center" vertical="center" wrapText="1"/>
    </xf>
    <xf numFmtId="0" fontId="24" fillId="15" borderId="6" xfId="0" applyFont="1" applyFill="1" applyBorder="1" applyAlignment="1">
      <alignment horizontal="center" vertical="center" wrapText="1"/>
    </xf>
    <xf numFmtId="0" fontId="25" fillId="7" borderId="30" xfId="0" applyFont="1" applyFill="1" applyBorder="1" applyAlignment="1">
      <alignment horizontal="center" vertical="center" wrapText="1"/>
    </xf>
    <xf numFmtId="0" fontId="25" fillId="7" borderId="31" xfId="0" applyFont="1" applyFill="1" applyBorder="1" applyAlignment="1">
      <alignment horizontal="center" vertical="center" wrapText="1"/>
    </xf>
    <xf numFmtId="0" fontId="28" fillId="0" borderId="35"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34" xfId="0" applyFont="1" applyBorder="1" applyAlignment="1">
      <alignment horizontal="justify" vertical="center" wrapText="1"/>
    </xf>
    <xf numFmtId="0" fontId="28" fillId="0" borderId="35" xfId="0" applyFont="1" applyBorder="1" applyAlignment="1">
      <alignment horizontal="left" vertical="center" wrapText="1"/>
    </xf>
    <xf numFmtId="0" fontId="4" fillId="0" borderId="50" xfId="0" applyFont="1" applyBorder="1"/>
    <xf numFmtId="0" fontId="4" fillId="0" borderId="34" xfId="0" applyFont="1" applyBorder="1"/>
    <xf numFmtId="0" fontId="28" fillId="0" borderId="35" xfId="0" applyFont="1" applyBorder="1" applyAlignment="1">
      <alignment horizontal="center" vertical="center" wrapText="1"/>
    </xf>
    <xf numFmtId="0" fontId="27" fillId="43" borderId="21"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4" fillId="30" borderId="93" xfId="0" applyFont="1" applyFill="1" applyBorder="1"/>
    <xf numFmtId="0" fontId="27" fillId="4" borderId="4" xfId="0" applyFont="1" applyFill="1" applyBorder="1" applyAlignment="1">
      <alignment horizontal="center" vertical="center" wrapText="1"/>
    </xf>
    <xf numFmtId="0" fontId="25" fillId="10" borderId="32" xfId="0" applyFont="1" applyFill="1" applyBorder="1" applyAlignment="1">
      <alignment horizontal="center" vertical="center"/>
    </xf>
    <xf numFmtId="0" fontId="27" fillId="8" borderId="32" xfId="0" applyFont="1" applyFill="1" applyBorder="1" applyAlignment="1">
      <alignment horizontal="center" vertical="center"/>
    </xf>
    <xf numFmtId="0" fontId="23" fillId="2" borderId="51" xfId="0" applyFont="1" applyFill="1" applyBorder="1" applyAlignment="1">
      <alignment horizontal="center" vertical="center" wrapText="1"/>
    </xf>
    <xf numFmtId="0" fontId="4" fillId="30" borderId="51" xfId="0" applyFont="1" applyFill="1" applyBorder="1"/>
    <xf numFmtId="0" fontId="4" fillId="30" borderId="52" xfId="0" applyFont="1" applyFill="1" applyBorder="1"/>
    <xf numFmtId="0" fontId="23" fillId="2" borderId="50" xfId="0" applyFont="1" applyFill="1" applyBorder="1" applyAlignment="1">
      <alignment horizontal="left" vertical="center" wrapText="1"/>
    </xf>
    <xf numFmtId="0" fontId="4" fillId="30" borderId="50" xfId="0" applyFont="1" applyFill="1" applyBorder="1"/>
    <xf numFmtId="0" fontId="4" fillId="30" borderId="34" xfId="0" applyFont="1" applyFill="1" applyBorder="1"/>
    <xf numFmtId="0" fontId="23" fillId="2" borderId="50" xfId="0" applyFont="1" applyFill="1" applyBorder="1" applyAlignment="1">
      <alignment horizontal="center" vertical="center" wrapText="1"/>
    </xf>
    <xf numFmtId="0" fontId="28" fillId="39" borderId="50" xfId="0" applyFont="1" applyFill="1" applyBorder="1" applyAlignment="1">
      <alignment horizontal="left" vertical="center" wrapText="1"/>
    </xf>
    <xf numFmtId="0" fontId="4" fillId="37" borderId="50" xfId="0" applyFont="1" applyFill="1" applyBorder="1"/>
    <xf numFmtId="0" fontId="4" fillId="37" borderId="34" xfId="0" applyFont="1" applyFill="1" applyBorder="1"/>
    <xf numFmtId="168" fontId="23" fillId="30" borderId="50" xfId="0" applyNumberFormat="1" applyFont="1" applyFill="1" applyBorder="1" applyAlignment="1">
      <alignment horizontal="right" vertical="center" wrapText="1"/>
    </xf>
    <xf numFmtId="0" fontId="28" fillId="47" borderId="50" xfId="0" applyFont="1" applyFill="1" applyBorder="1" applyAlignment="1">
      <alignment horizontal="left" vertical="center" wrapText="1"/>
    </xf>
    <xf numFmtId="0" fontId="4" fillId="48" borderId="50" xfId="0" applyFont="1" applyFill="1" applyBorder="1"/>
    <xf numFmtId="0" fontId="4" fillId="48" borderId="34" xfId="0" applyFont="1" applyFill="1" applyBorder="1"/>
    <xf numFmtId="0" fontId="28" fillId="39" borderId="51" xfId="0" applyFont="1" applyFill="1" applyBorder="1" applyAlignment="1">
      <alignment horizontal="center" vertical="center" wrapText="1"/>
    </xf>
    <xf numFmtId="0" fontId="4" fillId="37" borderId="51" xfId="0" applyFont="1" applyFill="1" applyBorder="1" applyAlignment="1">
      <alignment horizontal="center"/>
    </xf>
    <xf numFmtId="0" fontId="4" fillId="37" borderId="52" xfId="0" applyFont="1" applyFill="1" applyBorder="1" applyAlignment="1">
      <alignment horizontal="center"/>
    </xf>
    <xf numFmtId="180" fontId="23" fillId="30" borderId="50" xfId="0" applyNumberFormat="1" applyFont="1" applyFill="1" applyBorder="1" applyAlignment="1">
      <alignment horizontal="right" vertical="center" wrapText="1"/>
    </xf>
    <xf numFmtId="180" fontId="4" fillId="30" borderId="50" xfId="0" applyNumberFormat="1" applyFont="1" applyFill="1" applyBorder="1"/>
    <xf numFmtId="180" fontId="4" fillId="30" borderId="34" xfId="0" applyNumberFormat="1" applyFont="1" applyFill="1" applyBorder="1"/>
    <xf numFmtId="168" fontId="23" fillId="38" borderId="50" xfId="0" applyNumberFormat="1" applyFont="1" applyFill="1" applyBorder="1" applyAlignment="1">
      <alignment horizontal="center" vertical="center" wrapText="1"/>
    </xf>
    <xf numFmtId="0" fontId="10" fillId="30" borderId="50" xfId="0" applyFont="1" applyFill="1" applyBorder="1" applyAlignment="1">
      <alignment horizontal="center" vertical="center" wrapText="1"/>
    </xf>
    <xf numFmtId="0" fontId="10" fillId="30" borderId="34" xfId="0" applyFont="1" applyFill="1" applyBorder="1" applyAlignment="1">
      <alignment horizontal="center" vertical="center" wrapText="1"/>
    </xf>
    <xf numFmtId="0" fontId="25" fillId="8" borderId="32" xfId="0" applyFont="1" applyFill="1" applyBorder="1" applyAlignment="1">
      <alignment horizontal="center" vertical="center"/>
    </xf>
    <xf numFmtId="0" fontId="4" fillId="30" borderId="50" xfId="0" applyFont="1" applyFill="1" applyBorder="1" applyAlignment="1">
      <alignment horizontal="center" vertical="center" wrapText="1"/>
    </xf>
    <xf numFmtId="0" fontId="4" fillId="30" borderId="34" xfId="0" applyFont="1" applyFill="1" applyBorder="1" applyAlignment="1">
      <alignment horizontal="center" vertical="center" wrapText="1"/>
    </xf>
    <xf numFmtId="0" fontId="0" fillId="0" borderId="21" xfId="0" applyBorder="1" applyAlignment="1">
      <alignment horizontal="center" vertical="center"/>
    </xf>
    <xf numFmtId="0" fontId="4" fillId="30" borderId="21" xfId="0" applyFont="1" applyFill="1" applyBorder="1" applyAlignment="1">
      <alignment horizontal="center" vertical="center" wrapText="1"/>
    </xf>
    <xf numFmtId="0" fontId="0" fillId="0" borderId="134" xfId="0" applyBorder="1" applyAlignment="1">
      <alignment horizontal="center"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4" fillId="30" borderId="133" xfId="0" applyFont="1" applyFill="1" applyBorder="1" applyAlignment="1">
      <alignment horizontal="center" vertical="center" wrapText="1"/>
    </xf>
    <xf numFmtId="0" fontId="4" fillId="30" borderId="101" xfId="0" applyFont="1" applyFill="1" applyBorder="1" applyAlignment="1">
      <alignment horizontal="center" vertical="center" wrapText="1"/>
    </xf>
    <xf numFmtId="0" fontId="4" fillId="30" borderId="129" xfId="0" applyFont="1" applyFill="1" applyBorder="1" applyAlignment="1">
      <alignment horizontal="center" vertical="center" wrapText="1"/>
    </xf>
    <xf numFmtId="0" fontId="3" fillId="0" borderId="118" xfId="0" applyFont="1" applyBorder="1" applyAlignment="1">
      <alignment horizontal="center" vertical="center" wrapText="1"/>
    </xf>
    <xf numFmtId="0" fontId="95" fillId="0" borderId="95" xfId="0" applyFont="1" applyBorder="1"/>
    <xf numFmtId="0" fontId="95" fillId="0" borderId="122" xfId="0" applyFont="1" applyBorder="1"/>
    <xf numFmtId="0" fontId="3" fillId="2" borderId="118" xfId="0" applyFont="1" applyFill="1" applyBorder="1" applyAlignment="1">
      <alignment horizontal="left" vertical="center" wrapText="1"/>
    </xf>
    <xf numFmtId="0" fontId="3" fillId="2" borderId="118" xfId="0" applyFont="1" applyFill="1" applyBorder="1" applyAlignment="1">
      <alignment horizontal="center" vertical="center" wrapText="1"/>
    </xf>
    <xf numFmtId="0" fontId="3" fillId="2" borderId="95"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31" fillId="5" borderId="54" xfId="0" applyFont="1" applyFill="1" applyBorder="1" applyAlignment="1">
      <alignment horizontal="center" vertical="center" wrapText="1"/>
    </xf>
    <xf numFmtId="0" fontId="4" fillId="0" borderId="55" xfId="0" applyFont="1" applyBorder="1"/>
    <xf numFmtId="0" fontId="10" fillId="2" borderId="53" xfId="0" applyFont="1" applyFill="1" applyBorder="1" applyAlignment="1">
      <alignment horizontal="center" vertical="center"/>
    </xf>
    <xf numFmtId="0" fontId="4" fillId="0" borderId="56" xfId="0" applyFont="1" applyBorder="1"/>
    <xf numFmtId="0" fontId="4" fillId="0" borderId="58" xfId="0" applyFont="1" applyBorder="1"/>
    <xf numFmtId="0" fontId="33" fillId="0" borderId="63" xfId="0" applyFont="1" applyBorder="1" applyAlignment="1">
      <alignment horizontal="center" vertical="center" wrapText="1"/>
    </xf>
    <xf numFmtId="0" fontId="4" fillId="0" borderId="64" xfId="0" applyFont="1" applyBorder="1"/>
    <xf numFmtId="0" fontId="4" fillId="0" borderId="65" xfId="0" applyFont="1" applyBorder="1"/>
    <xf numFmtId="0" fontId="35" fillId="17" borderId="82" xfId="0" applyFont="1" applyFill="1" applyBorder="1" applyAlignment="1">
      <alignment horizontal="center" vertical="center"/>
    </xf>
    <xf numFmtId="0" fontId="4" fillId="0" borderId="83" xfId="0" applyFont="1" applyBorder="1"/>
    <xf numFmtId="0" fontId="4" fillId="0" borderId="84" xfId="0" applyFont="1" applyBorder="1"/>
    <xf numFmtId="0" fontId="33" fillId="0" borderId="59" xfId="0" applyFont="1" applyBorder="1" applyAlignment="1">
      <alignment horizontal="center" vertical="center" wrapText="1"/>
    </xf>
    <xf numFmtId="0" fontId="4" fillId="0" borderId="60" xfId="0" applyFont="1" applyBorder="1"/>
    <xf numFmtId="0" fontId="4" fillId="0" borderId="61" xfId="0" applyFont="1" applyBorder="1"/>
    <xf numFmtId="3" fontId="33" fillId="16" borderId="62" xfId="0" applyNumberFormat="1" applyFont="1" applyFill="1" applyBorder="1" applyAlignment="1">
      <alignment horizontal="center" vertical="center"/>
    </xf>
    <xf numFmtId="0" fontId="33" fillId="16" borderId="59" xfId="0" applyFont="1" applyFill="1" applyBorder="1" applyAlignment="1">
      <alignment horizontal="center" vertical="center"/>
    </xf>
    <xf numFmtId="49" fontId="35" fillId="17" borderId="68" xfId="0" applyNumberFormat="1" applyFont="1" applyFill="1" applyBorder="1" applyAlignment="1">
      <alignment horizontal="center" vertical="center" wrapText="1"/>
    </xf>
    <xf numFmtId="0" fontId="4" fillId="0" borderId="72" xfId="0" applyFont="1" applyBorder="1"/>
    <xf numFmtId="0" fontId="33" fillId="0" borderId="79" xfId="0" applyFont="1" applyBorder="1" applyAlignment="1">
      <alignment horizontal="center" vertical="center" wrapText="1"/>
    </xf>
    <xf numFmtId="0" fontId="4" fillId="0" borderId="80" xfId="0" applyFont="1" applyBorder="1"/>
    <xf numFmtId="0" fontId="4" fillId="0" borderId="81" xfId="0" applyFont="1" applyBorder="1"/>
    <xf numFmtId="0" fontId="38" fillId="19" borderId="11" xfId="0" applyFont="1" applyFill="1" applyBorder="1" applyAlignment="1">
      <alignment horizontal="center"/>
    </xf>
    <xf numFmtId="0" fontId="41" fillId="0" borderId="4" xfId="0" applyFont="1" applyBorder="1" applyAlignment="1">
      <alignment horizontal="left" vertical="top"/>
    </xf>
    <xf numFmtId="0" fontId="41" fillId="0" borderId="4" xfId="0" applyFont="1" applyBorder="1" applyAlignment="1">
      <alignment horizontal="left" vertical="center" wrapText="1"/>
    </xf>
    <xf numFmtId="0" fontId="38" fillId="19" borderId="11" xfId="0" applyFont="1" applyFill="1" applyBorder="1" applyAlignment="1">
      <alignment horizontal="center" vertical="center"/>
    </xf>
    <xf numFmtId="0" fontId="68" fillId="8" borderId="33" xfId="0" applyFont="1" applyFill="1" applyBorder="1" applyAlignment="1">
      <alignment horizontal="center" vertical="center" wrapText="1"/>
    </xf>
    <xf numFmtId="0" fontId="69" fillId="0" borderId="49" xfId="0" applyFont="1" applyBorder="1"/>
    <xf numFmtId="0" fontId="69" fillId="0" borderId="34" xfId="0" applyFont="1" applyBorder="1"/>
    <xf numFmtId="0" fontId="66" fillId="8" borderId="33" xfId="0" applyFont="1" applyFill="1" applyBorder="1" applyAlignment="1">
      <alignment horizontal="center" vertical="center" wrapText="1"/>
    </xf>
    <xf numFmtId="0" fontId="67" fillId="0" borderId="34" xfId="0" applyFont="1" applyBorder="1"/>
    <xf numFmtId="0" fontId="27" fillId="8" borderId="92"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7" borderId="92" xfId="0" applyFont="1" applyFill="1" applyBorder="1" applyAlignment="1">
      <alignment horizontal="center" vertical="center" wrapText="1"/>
    </xf>
    <xf numFmtId="0" fontId="93" fillId="0" borderId="32" xfId="0" applyFont="1" applyBorder="1"/>
    <xf numFmtId="0" fontId="68" fillId="8" borderId="4" xfId="0" applyFont="1" applyFill="1" applyBorder="1" applyAlignment="1">
      <alignment horizontal="center" vertical="center" wrapText="1"/>
    </xf>
    <xf numFmtId="0" fontId="69" fillId="0" borderId="6" xfId="0" applyFont="1" applyBorder="1"/>
    <xf numFmtId="0" fontId="23" fillId="30" borderId="96" xfId="0" applyFont="1" applyFill="1" applyBorder="1" applyAlignment="1">
      <alignment horizontal="center" vertical="center"/>
    </xf>
    <xf numFmtId="0" fontId="23" fillId="30" borderId="101" xfId="0" applyFont="1" applyFill="1" applyBorder="1" applyAlignment="1">
      <alignment horizontal="center" vertical="center"/>
    </xf>
    <xf numFmtId="0" fontId="23" fillId="30" borderId="100" xfId="0" applyFont="1" applyFill="1" applyBorder="1" applyAlignment="1">
      <alignment horizontal="center" vertical="center"/>
    </xf>
    <xf numFmtId="0" fontId="66" fillId="0" borderId="124" xfId="0" applyFont="1" applyBorder="1" applyAlignment="1">
      <alignment horizontal="justify" vertical="center" wrapText="1"/>
    </xf>
    <xf numFmtId="0" fontId="66" fillId="0" borderId="125" xfId="0" applyFont="1" applyBorder="1" applyAlignment="1">
      <alignment horizontal="justify" vertical="center" wrapText="1"/>
    </xf>
    <xf numFmtId="0" fontId="66" fillId="0" borderId="126" xfId="0" applyFont="1" applyBorder="1" applyAlignment="1">
      <alignment horizontal="justify" vertical="center" wrapText="1"/>
    </xf>
    <xf numFmtId="0" fontId="66" fillId="9" borderId="93" xfId="0" applyFont="1" applyFill="1" applyBorder="1" applyAlignment="1">
      <alignment horizontal="center" vertical="center"/>
    </xf>
    <xf numFmtId="0" fontId="67" fillId="0" borderId="93" xfId="0" applyFont="1" applyBorder="1"/>
    <xf numFmtId="0" fontId="67" fillId="0" borderId="6" xfId="0" applyFont="1" applyBorder="1"/>
    <xf numFmtId="0" fontId="66" fillId="0" borderId="127" xfId="0" applyFont="1" applyBorder="1" applyAlignment="1">
      <alignment horizontal="justify" vertical="center" wrapText="1"/>
    </xf>
    <xf numFmtId="0" fontId="5" fillId="2" borderId="93" xfId="0" applyFont="1" applyFill="1" applyBorder="1" applyAlignment="1">
      <alignment horizontal="center" vertical="center"/>
    </xf>
    <xf numFmtId="0" fontId="63" fillId="26" borderId="104" xfId="0" applyFont="1" applyFill="1" applyBorder="1" applyAlignment="1">
      <alignment horizontal="center" vertical="center" wrapText="1"/>
    </xf>
    <xf numFmtId="0" fontId="63" fillId="26" borderId="29" xfId="0" applyFont="1" applyFill="1" applyBorder="1" applyAlignment="1">
      <alignment horizontal="center" vertical="center" wrapText="1"/>
    </xf>
    <xf numFmtId="0" fontId="63" fillId="26" borderId="51" xfId="0" applyFont="1" applyFill="1" applyBorder="1" applyAlignment="1">
      <alignment horizontal="center" vertical="center" wrapText="1"/>
    </xf>
    <xf numFmtId="0" fontId="27" fillId="44" borderId="92" xfId="0" applyFont="1" applyFill="1" applyBorder="1" applyAlignment="1">
      <alignment horizontal="center" vertical="center" wrapText="1"/>
    </xf>
    <xf numFmtId="0" fontId="94" fillId="26" borderId="32" xfId="0" applyFont="1" applyFill="1" applyBorder="1"/>
    <xf numFmtId="0" fontId="23" fillId="0" borderId="4" xfId="0" applyFont="1" applyBorder="1" applyAlignment="1">
      <alignment horizontal="left" vertical="center" wrapText="1"/>
    </xf>
    <xf numFmtId="0" fontId="25" fillId="20" borderId="4" xfId="0" applyFont="1" applyFill="1" applyBorder="1" applyAlignment="1">
      <alignment horizontal="center" vertical="center" wrapText="1"/>
    </xf>
    <xf numFmtId="0" fontId="23" fillId="0" borderId="4" xfId="0" applyFont="1" applyBorder="1" applyAlignment="1">
      <alignment horizontal="left" vertical="top"/>
    </xf>
  </cellXfs>
  <cellStyles count="10">
    <cellStyle name="Millares" xfId="8" builtinId="3"/>
    <cellStyle name="Millares [0]" xfId="4" builtinId="6"/>
    <cellStyle name="Moneda" xfId="6" builtinId="4"/>
    <cellStyle name="Neutral" xfId="1" builtinId="28"/>
    <cellStyle name="Normal" xfId="0" builtinId="0"/>
    <cellStyle name="Normal 2" xfId="7" xr:uid="{9CDAF21D-52A0-4665-8463-348DAD5D997F}"/>
    <cellStyle name="Normal 2 2" xfId="9" xr:uid="{F24FDB64-3897-4597-AC56-FACC6C01E90F}"/>
    <cellStyle name="Normal 4" xfId="2" xr:uid="{045AF406-41D9-4213-B5C8-B6FE20756FB8}"/>
    <cellStyle name="Porcentaje" xfId="5" builtinId="5"/>
    <cellStyle name="Porcentual 2" xfId="3" xr:uid="{61872ED0-88AE-4673-B617-18F8A9A13134}"/>
  </cellStyles>
  <dxfs count="6">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tableStyle name="LISTAS_1-style" pivot="0" count="3" xr9:uid="{00000000-0011-0000-FFFF-FFFF00000000}">
      <tableStyleElement type="headerRow" dxfId="5"/>
      <tableStyleElement type="firstRowStripe" dxfId="4"/>
      <tableStyleElement type="secondRowStripe" dxfId="3"/>
    </tableStyle>
    <tableStyle name="LISTAS_1-style 2" pivot="0" count="3" xr9:uid="{00000000-0011-0000-FFFF-FFFF01000000}">
      <tableStyleElement type="headerRow" dxfId="2"/>
      <tableStyleElement type="firstRowStripe" dxfId="1"/>
      <tableStyleElement type="secondRowStripe" dxfId="0"/>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4.Magnitud_Presupuesto'!A1"/><Relationship Id="rId7" Type="http://schemas.openxmlformats.org/officeDocument/2006/relationships/image" Target="../media/image2.png"/><Relationship Id="rId2" Type="http://schemas.openxmlformats.org/officeDocument/2006/relationships/hyperlink" Target="#'3. Metas Proyecto de Inv'!A1"/><Relationship Id="rId1" Type="http://schemas.openxmlformats.org/officeDocument/2006/relationships/hyperlink" Target="#'2.Actividades_Tareas_vig'!A1"/><Relationship Id="rId6" Type="http://schemas.openxmlformats.org/officeDocument/2006/relationships/image" Target="../media/image1.png"/><Relationship Id="rId5" Type="http://schemas.openxmlformats.org/officeDocument/2006/relationships/hyperlink" Target="#'6. Territorializaci&#243;n'!A1"/><Relationship Id="rId4"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04800" cy="30480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333375</xdr:colOff>
      <xdr:row>13</xdr:row>
      <xdr:rowOff>85725</xdr:rowOff>
    </xdr:from>
    <xdr:ext cx="2743200" cy="40005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s-CO" sz="1400" b="1">
              <a:solidFill>
                <a:schemeClr val="bg1"/>
              </a:solidFill>
            </a:rPr>
            <a:t>2.Actividad_tareas_subtareas</a:t>
          </a:r>
          <a:endParaRPr sz="1400" b="1">
            <a:solidFill>
              <a:schemeClr val="bg1"/>
            </a:solidFill>
          </a:endParaRPr>
        </a:p>
      </xdr:txBody>
    </xdr:sp>
    <xdr:clientData fLocksWithSheet="0"/>
  </xdr:oneCellAnchor>
  <xdr:oneCellAnchor>
    <xdr:from>
      <xdr:col>14</xdr:col>
      <xdr:colOff>333375</xdr:colOff>
      <xdr:row>14</xdr:row>
      <xdr:rowOff>104775</xdr:rowOff>
    </xdr:from>
    <xdr:ext cx="2752725" cy="40005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1">
              <a:solidFill>
                <a:schemeClr val="lt1"/>
              </a:solidFill>
              <a:latin typeface="Arial"/>
              <a:ea typeface="Arial"/>
              <a:cs typeface="Arial"/>
              <a:sym typeface="Arial"/>
            </a:rPr>
            <a:t>3. Actividades Proyecto</a:t>
          </a:r>
          <a:endParaRPr sz="1200" b="1">
            <a:solidFill>
              <a:schemeClr val="lt1"/>
            </a:solidFill>
            <a:latin typeface="Arial"/>
            <a:ea typeface="Arial"/>
            <a:cs typeface="Arial"/>
            <a:sym typeface="Arial"/>
          </a:endParaRPr>
        </a:p>
      </xdr:txBody>
    </xdr:sp>
    <xdr:clientData fLocksWithSheet="0"/>
  </xdr:oneCellAnchor>
  <xdr:oneCellAnchor>
    <xdr:from>
      <xdr:col>14</xdr:col>
      <xdr:colOff>333375</xdr:colOff>
      <xdr:row>15</xdr:row>
      <xdr:rowOff>66675</xdr:rowOff>
    </xdr:from>
    <xdr:ext cx="2752725" cy="40005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342900</xdr:colOff>
      <xdr:row>16</xdr:row>
      <xdr:rowOff>47625</xdr:rowOff>
    </xdr:from>
    <xdr:ext cx="2743200" cy="419100"/>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79163" y="3575213"/>
          <a:ext cx="273367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17</xdr:row>
      <xdr:rowOff>76200</xdr:rowOff>
    </xdr:from>
    <xdr:ext cx="2752725" cy="438150"/>
    <xdr:sp macro="" textlink="">
      <xdr:nvSpPr>
        <xdr:cNvPr id="9" name="Shape 9">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3974400" y="3565688"/>
          <a:ext cx="2743200"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109536</xdr:colOff>
      <xdr:row>0</xdr:row>
      <xdr:rowOff>261937</xdr:rowOff>
    </xdr:from>
    <xdr:ext cx="1176338" cy="98821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6" cstate="print"/>
        <a:stretch>
          <a:fillRect/>
        </a:stretch>
      </xdr:blipFill>
      <xdr:spPr>
        <a:xfrm>
          <a:off x="609599" y="261937"/>
          <a:ext cx="1176338" cy="988219"/>
        </a:xfrm>
        <a:prstGeom prst="rect">
          <a:avLst/>
        </a:prstGeom>
        <a:noFill/>
      </xdr:spPr>
    </xdr:pic>
    <xdr:clientData fLocksWithSheet="0"/>
  </xdr:oneCellAnchor>
  <xdr:oneCellAnchor>
    <xdr:from>
      <xdr:col>2</xdr:col>
      <xdr:colOff>314325</xdr:colOff>
      <xdr:row>34</xdr:row>
      <xdr:rowOff>0</xdr:rowOff>
    </xdr:from>
    <xdr:ext cx="1809750" cy="466725"/>
    <xdr:pic>
      <xdr:nvPicPr>
        <xdr:cNvPr id="10" name="image2.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0</xdr:rowOff>
    </xdr:from>
    <xdr:ext cx="771525" cy="857250"/>
    <xdr:pic>
      <xdr:nvPicPr>
        <xdr:cNvPr id="2" name="image1.png">
          <a:extLst>
            <a:ext uri="{FF2B5EF4-FFF2-40B4-BE49-F238E27FC236}">
              <a16:creationId xmlns:a16="http://schemas.microsoft.com/office/drawing/2014/main" id="{90E378BE-B0E7-4F9E-B853-C1BDBE20ACFA}"/>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oneCellAnchor>
    <xdr:from>
      <xdr:col>0</xdr:col>
      <xdr:colOff>376382</xdr:colOff>
      <xdr:row>39</xdr:row>
      <xdr:rowOff>129886</xdr:rowOff>
    </xdr:from>
    <xdr:ext cx="771525" cy="857250"/>
    <xdr:pic>
      <xdr:nvPicPr>
        <xdr:cNvPr id="4" name="image1.png">
          <a:extLst>
            <a:ext uri="{FF2B5EF4-FFF2-40B4-BE49-F238E27FC236}">
              <a16:creationId xmlns:a16="http://schemas.microsoft.com/office/drawing/2014/main" id="{78541436-C1A3-4348-89F9-FABC8C063A52}"/>
            </a:ext>
          </a:extLst>
        </xdr:cNvPr>
        <xdr:cNvPicPr preferRelativeResize="0"/>
      </xdr:nvPicPr>
      <xdr:blipFill>
        <a:blip xmlns:r="http://schemas.openxmlformats.org/officeDocument/2006/relationships" r:embed="rId1" cstate="print"/>
        <a:stretch>
          <a:fillRect/>
        </a:stretch>
      </xdr:blipFill>
      <xdr:spPr>
        <a:xfrm>
          <a:off x="376382" y="24101136"/>
          <a:ext cx="771525" cy="857250"/>
        </a:xfrm>
        <a:prstGeom prst="rect">
          <a:avLst/>
        </a:prstGeom>
        <a:noFill/>
      </xdr:spPr>
    </xdr:pic>
    <xdr:clientData fLocksWithSheet="0"/>
  </xdr:oneCellAnchor>
  <xdr:oneCellAnchor>
    <xdr:from>
      <xdr:col>0</xdr:col>
      <xdr:colOff>376381</xdr:colOff>
      <xdr:row>78</xdr:row>
      <xdr:rowOff>101023</xdr:rowOff>
    </xdr:from>
    <xdr:ext cx="771525" cy="857250"/>
    <xdr:pic>
      <xdr:nvPicPr>
        <xdr:cNvPr id="8" name="image1.png">
          <a:extLst>
            <a:ext uri="{FF2B5EF4-FFF2-40B4-BE49-F238E27FC236}">
              <a16:creationId xmlns:a16="http://schemas.microsoft.com/office/drawing/2014/main" id="{AB377F49-C1BC-4C40-BF12-457473450E8F}"/>
            </a:ext>
          </a:extLst>
        </xdr:cNvPr>
        <xdr:cNvPicPr preferRelativeResize="0"/>
      </xdr:nvPicPr>
      <xdr:blipFill>
        <a:blip xmlns:r="http://schemas.openxmlformats.org/officeDocument/2006/relationships" r:embed="rId1" cstate="print"/>
        <a:stretch>
          <a:fillRect/>
        </a:stretch>
      </xdr:blipFill>
      <xdr:spPr>
        <a:xfrm>
          <a:off x="376381" y="41794546"/>
          <a:ext cx="771525" cy="857250"/>
        </a:xfrm>
        <a:prstGeom prst="rect">
          <a:avLst/>
        </a:prstGeom>
        <a:noFill/>
      </xdr:spPr>
    </xdr:pic>
    <xdr:clientData fLocksWithSheet="0"/>
  </xdr:oneCellAnchor>
  <xdr:oneCellAnchor>
    <xdr:from>
      <xdr:col>0</xdr:col>
      <xdr:colOff>361950</xdr:colOff>
      <xdr:row>155</xdr:row>
      <xdr:rowOff>0</xdr:rowOff>
    </xdr:from>
    <xdr:ext cx="771525" cy="857250"/>
    <xdr:pic>
      <xdr:nvPicPr>
        <xdr:cNvPr id="14" name="image1.png">
          <a:extLst>
            <a:ext uri="{FF2B5EF4-FFF2-40B4-BE49-F238E27FC236}">
              <a16:creationId xmlns:a16="http://schemas.microsoft.com/office/drawing/2014/main" id="{89680734-0AD6-4593-BAF3-D52EB9562D49}"/>
            </a:ext>
          </a:extLst>
        </xdr:cNvPr>
        <xdr:cNvPicPr preferRelativeResize="0"/>
      </xdr:nvPicPr>
      <xdr:blipFill>
        <a:blip xmlns:r="http://schemas.openxmlformats.org/officeDocument/2006/relationships" r:embed="rId1" cstate="print"/>
        <a:stretch>
          <a:fillRect/>
        </a:stretch>
      </xdr:blipFill>
      <xdr:spPr>
        <a:xfrm>
          <a:off x="361950" y="59964205"/>
          <a:ext cx="771525" cy="857250"/>
        </a:xfrm>
        <a:prstGeom prst="rect">
          <a:avLst/>
        </a:prstGeom>
        <a:noFill/>
      </xdr:spPr>
    </xdr:pic>
    <xdr:clientData fLocksWithSheet="0"/>
  </xdr:oneCellAnchor>
  <xdr:twoCellAnchor>
    <xdr:from>
      <xdr:col>0</xdr:col>
      <xdr:colOff>370417</xdr:colOff>
      <xdr:row>155</xdr:row>
      <xdr:rowOff>986</xdr:rowOff>
    </xdr:from>
    <xdr:to>
      <xdr:col>0</xdr:col>
      <xdr:colOff>1143000</xdr:colOff>
      <xdr:row>158</xdr:row>
      <xdr:rowOff>152568</xdr:rowOff>
    </xdr:to>
    <xdr:pic>
      <xdr:nvPicPr>
        <xdr:cNvPr id="15" name="Imagen 1">
          <a:extLst>
            <a:ext uri="{FF2B5EF4-FFF2-40B4-BE49-F238E27FC236}">
              <a16:creationId xmlns:a16="http://schemas.microsoft.com/office/drawing/2014/main" id="{F7081C37-EBA4-4DC9-B70F-1642E1A722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59965191"/>
          <a:ext cx="772583" cy="887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323850</xdr:colOff>
      <xdr:row>157</xdr:row>
      <xdr:rowOff>19050</xdr:rowOff>
    </xdr:from>
    <xdr:ext cx="1114425" cy="847725"/>
    <xdr:pic>
      <xdr:nvPicPr>
        <xdr:cNvPr id="17" name="image2.png">
          <a:extLst>
            <a:ext uri="{FF2B5EF4-FFF2-40B4-BE49-F238E27FC236}">
              <a16:creationId xmlns:a16="http://schemas.microsoft.com/office/drawing/2014/main" id="{C78018D0-45BB-4DE7-948F-0994018C77D4}"/>
            </a:ext>
          </a:extLst>
        </xdr:cNvPr>
        <xdr:cNvPicPr preferRelativeResize="0"/>
      </xdr:nvPicPr>
      <xdr:blipFill>
        <a:blip xmlns:r="http://schemas.openxmlformats.org/officeDocument/2006/relationships" r:embed="rId1" cstate="print"/>
        <a:stretch>
          <a:fillRect/>
        </a:stretch>
      </xdr:blipFill>
      <xdr:spPr>
        <a:xfrm>
          <a:off x="323850" y="60093225"/>
          <a:ext cx="1114425" cy="847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232000</xdr:colOff>
      <xdr:row>0</xdr:row>
      <xdr:rowOff>95250</xdr:rowOff>
    </xdr:from>
    <xdr:ext cx="1176338" cy="988219"/>
    <xdr:pic>
      <xdr:nvPicPr>
        <xdr:cNvPr id="2" name="image1.png">
          <a:extLst>
            <a:ext uri="{FF2B5EF4-FFF2-40B4-BE49-F238E27FC236}">
              <a16:creationId xmlns:a16="http://schemas.microsoft.com/office/drawing/2014/main" id="{556CFFBE-A980-4CFC-9AB9-AEBCF8A7EE4A}"/>
            </a:ext>
          </a:extLst>
        </xdr:cNvPr>
        <xdr:cNvPicPr preferRelativeResize="0"/>
      </xdr:nvPicPr>
      <xdr:blipFill>
        <a:blip xmlns:r="http://schemas.openxmlformats.org/officeDocument/2006/relationships" r:embed="rId1" cstate="print"/>
        <a:stretch>
          <a:fillRect/>
        </a:stretch>
      </xdr:blipFill>
      <xdr:spPr>
        <a:xfrm>
          <a:off x="817107" y="95250"/>
          <a:ext cx="1176338" cy="98821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188911</xdr:colOff>
      <xdr:row>0</xdr:row>
      <xdr:rowOff>103187</xdr:rowOff>
    </xdr:from>
    <xdr:ext cx="1176338" cy="988219"/>
    <xdr:pic>
      <xdr:nvPicPr>
        <xdr:cNvPr id="2" name="image1.png">
          <a:extLst>
            <a:ext uri="{FF2B5EF4-FFF2-40B4-BE49-F238E27FC236}">
              <a16:creationId xmlns:a16="http://schemas.microsoft.com/office/drawing/2014/main" id="{5BA04201-F304-4AD3-8762-31E5D0B570B0}"/>
            </a:ext>
          </a:extLst>
        </xdr:cNvPr>
        <xdr:cNvPicPr preferRelativeResize="0"/>
      </xdr:nvPicPr>
      <xdr:blipFill>
        <a:blip xmlns:r="http://schemas.openxmlformats.org/officeDocument/2006/relationships" r:embed="rId1" cstate="print"/>
        <a:stretch>
          <a:fillRect/>
        </a:stretch>
      </xdr:blipFill>
      <xdr:spPr>
        <a:xfrm>
          <a:off x="1728786" y="103187"/>
          <a:ext cx="1176338" cy="98821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109536</xdr:colOff>
      <xdr:row>0</xdr:row>
      <xdr:rowOff>261937</xdr:rowOff>
    </xdr:from>
    <xdr:ext cx="1176338" cy="988219"/>
    <xdr:pic>
      <xdr:nvPicPr>
        <xdr:cNvPr id="3" name="image1.png">
          <a:extLst>
            <a:ext uri="{FF2B5EF4-FFF2-40B4-BE49-F238E27FC236}">
              <a16:creationId xmlns:a16="http://schemas.microsoft.com/office/drawing/2014/main" id="{298D375B-F6B2-42C7-A005-D48B4E48CD30}"/>
            </a:ext>
          </a:extLst>
        </xdr:cNvPr>
        <xdr:cNvPicPr preferRelativeResize="0"/>
      </xdr:nvPicPr>
      <xdr:blipFill>
        <a:blip xmlns:r="http://schemas.openxmlformats.org/officeDocument/2006/relationships" r:embed="rId1" cstate="print"/>
        <a:stretch>
          <a:fillRect/>
        </a:stretch>
      </xdr:blipFill>
      <xdr:spPr>
        <a:xfrm>
          <a:off x="614361" y="261937"/>
          <a:ext cx="1176338" cy="988219"/>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1041625</xdr:colOff>
      <xdr:row>0</xdr:row>
      <xdr:rowOff>19050</xdr:rowOff>
    </xdr:from>
    <xdr:ext cx="977675" cy="771525"/>
    <xdr:pic>
      <xdr:nvPicPr>
        <xdr:cNvPr id="2" name="image1.png">
          <a:extLst>
            <a:ext uri="{FF2B5EF4-FFF2-40B4-BE49-F238E27FC236}">
              <a16:creationId xmlns:a16="http://schemas.microsoft.com/office/drawing/2014/main" id="{13326292-91BA-4C54-9B08-38DD13090A7A}"/>
            </a:ext>
          </a:extLst>
        </xdr:cNvPr>
        <xdr:cNvPicPr preferRelativeResize="0"/>
      </xdr:nvPicPr>
      <xdr:blipFill>
        <a:blip xmlns:r="http://schemas.openxmlformats.org/officeDocument/2006/relationships" r:embed="rId1" cstate="print"/>
        <a:stretch>
          <a:fillRect/>
        </a:stretch>
      </xdr:blipFill>
      <xdr:spPr>
        <a:xfrm>
          <a:off x="1041625" y="19050"/>
          <a:ext cx="977675" cy="7715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679674</xdr:colOff>
      <xdr:row>0</xdr:row>
      <xdr:rowOff>71437</xdr:rowOff>
    </xdr:from>
    <xdr:ext cx="1530125" cy="1185863"/>
    <xdr:pic>
      <xdr:nvPicPr>
        <xdr:cNvPr id="2" name="image1.png">
          <a:extLst>
            <a:ext uri="{FF2B5EF4-FFF2-40B4-BE49-F238E27FC236}">
              <a16:creationId xmlns:a16="http://schemas.microsoft.com/office/drawing/2014/main" id="{E4097D4A-50DA-455A-8BA3-AC956D4BDAF4}"/>
            </a:ext>
          </a:extLst>
        </xdr:cNvPr>
        <xdr:cNvPicPr preferRelativeResize="0"/>
      </xdr:nvPicPr>
      <xdr:blipFill>
        <a:blip xmlns:r="http://schemas.openxmlformats.org/officeDocument/2006/relationships" r:embed="rId1" cstate="print"/>
        <a:stretch>
          <a:fillRect/>
        </a:stretch>
      </xdr:blipFill>
      <xdr:spPr>
        <a:xfrm>
          <a:off x="679674" y="71437"/>
          <a:ext cx="1530125" cy="1185863"/>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4E29E3F9-7407-4C3A-A631-0134D57E0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74F32F87-42E8-4A25-B7F8-BEF7C9737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BF289E53-0974-44DB-8FEB-4783D60BB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A310C11-16A8-49D8-A9ED-691CD718A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E946C44B-CC3B-4540-BD1D-107F7A409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BBEF689B-0307-4AF9-AC7B-2C5D93CCF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400FA6F5-4E9A-4756-9558-98F8A5F3C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3A45DD96-A488-40AB-851A-7AE99856F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CB59271-F962-4849-BCC8-D7A5B18CC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E9ABB48E-2974-4D43-93A2-06D75A41F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DD56C9C5-B29A-40B1-85E8-B60C959A2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7F7008D9-CC1C-410A-A7E8-CA277B182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7EA2D7F7-8733-4F62-B491-FF12FDE5D3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56507A19-57B6-4C90-8FE2-7236DF186E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A8C2762E-A11B-4917-9A2A-41A6F16C6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D6516343-BBF9-415E-BF3C-573C98A06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92409284-CDF8-476A-BC89-71B57CBFE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F865AC62-3835-4D78-8BF7-3F523B59B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56337487-8D26-4CBE-993B-F2947EA18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704499A4-EEE8-499A-965E-F7C066D82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FA1A53F0-A505-4F79-BDD1-292367244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268024DE-3DC5-4D04-AB5F-7631AA246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8B1812C2-ED86-412B-91C4-A7B931E38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85ECE16B-AF42-4704-A405-024F514B7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993926BF-DC25-4F37-9596-86F4FDB7D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55AC4F09-8921-4E37-A436-CFA0BE1A0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7BC178FC-AE60-4A34-BF44-BB02F0E994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1857583E-09DE-4813-86EE-A442728393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Secretar&#237;a%20de%20Movilidad\Tr&#225;mites\2024\POA%207998\POA_Proyecto_7998_III%20trim_24-PICO%20AJUSTADO%2015%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Anexo_Hoja de vida Indicador"/>
      <sheetName val="2. Tareas"/>
      <sheetName val="3. Actividades"/>
      <sheetName val="4.Magnitud_Presupuesto"/>
      <sheetName val="5. Metas_PDD"/>
      <sheetName val="ANEXO_ODS"/>
      <sheetName val="ANEXO_VARIABLES"/>
      <sheetName val="GLOSARIO"/>
      <sheetName val="INSTRUCCIÓN DE DILIGENCIAMIENTO"/>
      <sheetName val="6. Territorialización"/>
      <sheetName val="INSTRUCTIVO DE DILIGENCIAMIENTO"/>
      <sheetName val="LISTAS_1"/>
    </sheetNames>
    <sheetDataSet>
      <sheetData sheetId="0"/>
      <sheetData sheetId="1">
        <row r="87">
          <cell r="C87"/>
        </row>
      </sheetData>
      <sheetData sheetId="2">
        <row r="8">
          <cell r="A8">
            <v>1</v>
          </cell>
          <cell r="B8" t="str">
            <v>Implementar 60km de mantenimiento de señalización y/o demarcación en cicloinfraestructura en la ciudad</v>
          </cell>
        </row>
        <row r="12">
          <cell r="B12" t="str">
            <v>Implementar 28 km de señalización y/o demarcación de cicloinfraestructura en la ciudad</v>
          </cell>
        </row>
      </sheetData>
      <sheetData sheetId="3">
        <row r="10">
          <cell r="W10">
            <v>2</v>
          </cell>
          <cell r="X10" t="str">
            <v>Implementar 28 km de señalización y/o demarcación de cicloinfraestructura en la ciudad</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B1:R38"/>
  <sheetViews>
    <sheetView showGridLines="0" topLeftCell="A10" zoomScale="70" zoomScaleNormal="70" workbookViewId="0">
      <selection activeCell="O34" sqref="O34"/>
    </sheetView>
  </sheetViews>
  <sheetFormatPr baseColWidth="10" defaultColWidth="14.42578125" defaultRowHeight="15" customHeight="1"/>
  <cols>
    <col min="1" max="1" width="7.5703125" customWidth="1"/>
    <col min="2" max="5" width="10.28515625" customWidth="1"/>
    <col min="6" max="13" width="10.140625" customWidth="1"/>
    <col min="14" max="14" width="17" customWidth="1"/>
    <col min="15" max="18" width="12.85546875" customWidth="1"/>
  </cols>
  <sheetData>
    <row r="1" spans="2:18" ht="32.25" customHeight="1">
      <c r="B1" s="470"/>
      <c r="C1" s="455"/>
      <c r="D1" s="473" t="s">
        <v>0</v>
      </c>
      <c r="E1" s="474"/>
      <c r="F1" s="474"/>
      <c r="G1" s="474"/>
      <c r="H1" s="474"/>
      <c r="I1" s="474"/>
      <c r="J1" s="474"/>
      <c r="K1" s="474"/>
      <c r="L1" s="474"/>
      <c r="M1" s="474"/>
      <c r="N1" s="474"/>
      <c r="O1" s="474"/>
      <c r="P1" s="474"/>
      <c r="Q1" s="474"/>
      <c r="R1" s="475"/>
    </row>
    <row r="2" spans="2:18" ht="32.25" customHeight="1">
      <c r="B2" s="471"/>
      <c r="C2" s="472"/>
      <c r="D2" s="473" t="s">
        <v>1</v>
      </c>
      <c r="E2" s="474"/>
      <c r="F2" s="474"/>
      <c r="G2" s="474"/>
      <c r="H2" s="474"/>
      <c r="I2" s="474"/>
      <c r="J2" s="474"/>
      <c r="K2" s="474"/>
      <c r="L2" s="474"/>
      <c r="M2" s="474"/>
      <c r="N2" s="474"/>
      <c r="O2" s="474"/>
      <c r="P2" s="474"/>
      <c r="Q2" s="474"/>
      <c r="R2" s="475"/>
    </row>
    <row r="3" spans="2:18" ht="32.25" customHeight="1">
      <c r="B3" s="471"/>
      <c r="C3" s="472"/>
      <c r="D3" s="473" t="s">
        <v>2</v>
      </c>
      <c r="E3" s="474"/>
      <c r="F3" s="474"/>
      <c r="G3" s="474"/>
      <c r="H3" s="474"/>
      <c r="I3" s="474"/>
      <c r="J3" s="474"/>
      <c r="K3" s="474"/>
      <c r="L3" s="474"/>
      <c r="M3" s="474"/>
      <c r="N3" s="474"/>
      <c r="O3" s="474"/>
      <c r="P3" s="474"/>
      <c r="Q3" s="474"/>
      <c r="R3" s="475"/>
    </row>
    <row r="4" spans="2:18" ht="32.25" customHeight="1">
      <c r="B4" s="456"/>
      <c r="C4" s="458"/>
      <c r="D4" s="473" t="s">
        <v>1010</v>
      </c>
      <c r="E4" s="474"/>
      <c r="F4" s="474"/>
      <c r="G4" s="474"/>
      <c r="H4" s="474"/>
      <c r="I4" s="474"/>
      <c r="J4" s="474"/>
      <c r="K4" s="475"/>
      <c r="L4" s="476" t="s">
        <v>1011</v>
      </c>
      <c r="M4" s="477"/>
      <c r="N4" s="477"/>
      <c r="O4" s="477"/>
      <c r="P4" s="477"/>
      <c r="Q4" s="477"/>
      <c r="R4" s="478"/>
    </row>
    <row r="5" spans="2:18" ht="15.75" customHeight="1">
      <c r="B5" s="1"/>
      <c r="C5" s="1"/>
      <c r="D5" s="1"/>
      <c r="E5" s="1"/>
      <c r="F5" s="1"/>
      <c r="G5" s="1"/>
      <c r="H5" s="1"/>
      <c r="I5" s="1"/>
      <c r="J5" s="1"/>
      <c r="K5" s="1"/>
      <c r="L5" s="1"/>
      <c r="M5" s="1"/>
      <c r="N5" s="1"/>
      <c r="O5" s="2"/>
      <c r="P5" s="2"/>
      <c r="Q5" s="2"/>
      <c r="R5" s="2"/>
    </row>
    <row r="6" spans="2:18" ht="15.75" customHeight="1">
      <c r="B6" s="3"/>
      <c r="C6" s="1"/>
      <c r="D6" s="1"/>
      <c r="E6" s="1"/>
      <c r="F6" s="1"/>
      <c r="G6" s="1"/>
      <c r="H6" s="1"/>
      <c r="I6" s="1"/>
      <c r="J6" s="1"/>
      <c r="K6" s="1"/>
      <c r="L6" s="1"/>
      <c r="M6" s="1"/>
      <c r="N6" s="1"/>
      <c r="O6" s="2"/>
      <c r="P6" s="2"/>
      <c r="Q6" s="2"/>
      <c r="R6" s="2"/>
    </row>
    <row r="7" spans="2:18" ht="15.75" customHeight="1">
      <c r="B7" s="468"/>
      <c r="C7" s="463"/>
      <c r="D7" s="463"/>
      <c r="E7" s="463"/>
      <c r="F7" s="463"/>
      <c r="G7" s="463"/>
      <c r="H7" s="463"/>
      <c r="I7" s="463"/>
      <c r="J7" s="463"/>
      <c r="K7" s="463"/>
      <c r="L7" s="463"/>
      <c r="M7" s="463"/>
      <c r="N7" s="463"/>
      <c r="O7" s="463"/>
      <c r="P7" s="463"/>
      <c r="Q7" s="463"/>
      <c r="R7" s="464"/>
    </row>
    <row r="8" spans="2:18" ht="15.75" customHeight="1">
      <c r="B8" s="1"/>
      <c r="C8" s="1"/>
      <c r="D8" s="1"/>
      <c r="E8" s="1"/>
      <c r="F8" s="1"/>
      <c r="G8" s="1"/>
      <c r="H8" s="1"/>
      <c r="I8" s="1"/>
      <c r="J8" s="1"/>
      <c r="K8" s="1"/>
      <c r="L8" s="1"/>
      <c r="M8" s="1"/>
      <c r="N8" s="1"/>
      <c r="O8" s="2"/>
      <c r="P8" s="2"/>
      <c r="Q8" s="2"/>
      <c r="R8" s="2"/>
    </row>
    <row r="9" spans="2:18" ht="20.25" customHeight="1">
      <c r="B9" s="1"/>
      <c r="C9" s="1"/>
      <c r="D9" s="1"/>
      <c r="E9" s="1"/>
      <c r="F9" s="1"/>
      <c r="G9" s="1"/>
      <c r="H9" s="1"/>
      <c r="I9" s="1"/>
      <c r="J9" s="1"/>
      <c r="K9" s="4"/>
      <c r="L9" s="5"/>
      <c r="M9" s="1"/>
      <c r="N9" s="4"/>
      <c r="O9" s="2"/>
      <c r="P9" s="2"/>
      <c r="Q9" s="2"/>
      <c r="R9" s="2"/>
    </row>
    <row r="10" spans="2:18" ht="39" customHeight="1">
      <c r="B10" s="450" t="s">
        <v>3</v>
      </c>
      <c r="C10" s="451"/>
      <c r="D10" s="451"/>
      <c r="E10" s="452"/>
      <c r="F10" s="439" t="s">
        <v>4</v>
      </c>
      <c r="G10" s="451"/>
      <c r="H10" s="451"/>
      <c r="I10" s="451"/>
      <c r="J10" s="451"/>
      <c r="K10" s="451"/>
      <c r="L10" s="451"/>
      <c r="M10" s="452"/>
      <c r="N10" s="4"/>
      <c r="O10" s="469"/>
      <c r="P10" s="463"/>
      <c r="Q10" s="463"/>
      <c r="R10" s="464"/>
    </row>
    <row r="11" spans="2:18" ht="39" customHeight="1">
      <c r="B11" s="450" t="s">
        <v>5</v>
      </c>
      <c r="C11" s="451"/>
      <c r="D11" s="451"/>
      <c r="E11" s="452"/>
      <c r="F11" s="439" t="s">
        <v>1008</v>
      </c>
      <c r="G11" s="451"/>
      <c r="H11" s="451"/>
      <c r="I11" s="451"/>
      <c r="J11" s="451"/>
      <c r="K11" s="451"/>
      <c r="L11" s="451"/>
      <c r="M11" s="452"/>
      <c r="N11" s="442"/>
      <c r="O11" s="469"/>
      <c r="P11" s="463"/>
      <c r="Q11" s="463"/>
      <c r="R11" s="464"/>
    </row>
    <row r="12" spans="2:18" ht="39" customHeight="1">
      <c r="B12" s="450" t="s">
        <v>6</v>
      </c>
      <c r="C12" s="451"/>
      <c r="D12" s="451"/>
      <c r="E12" s="452"/>
      <c r="F12" s="439" t="s">
        <v>1009</v>
      </c>
      <c r="G12" s="451"/>
      <c r="H12" s="451"/>
      <c r="I12" s="451"/>
      <c r="J12" s="451"/>
      <c r="K12" s="451"/>
      <c r="L12" s="451"/>
      <c r="M12" s="452"/>
      <c r="N12" s="443"/>
      <c r="O12" s="469" t="s">
        <v>7</v>
      </c>
      <c r="P12" s="463"/>
      <c r="Q12" s="463"/>
      <c r="R12" s="464"/>
    </row>
    <row r="13" spans="2:18" ht="51.75" customHeight="1">
      <c r="B13" s="450" t="s">
        <v>8</v>
      </c>
      <c r="C13" s="451"/>
      <c r="D13" s="451"/>
      <c r="E13" s="452"/>
      <c r="F13" s="439" t="s">
        <v>672</v>
      </c>
      <c r="G13" s="451"/>
      <c r="H13" s="451"/>
      <c r="I13" s="451"/>
      <c r="J13" s="451"/>
      <c r="K13" s="451"/>
      <c r="L13" s="451"/>
      <c r="M13" s="452"/>
      <c r="N13" s="442"/>
      <c r="O13" s="448"/>
      <c r="P13" s="8"/>
      <c r="Q13" s="8"/>
      <c r="R13" s="8"/>
    </row>
    <row r="14" spans="2:18" ht="39" customHeight="1">
      <c r="B14" s="450" t="s">
        <v>9</v>
      </c>
      <c r="C14" s="451"/>
      <c r="D14" s="451"/>
      <c r="E14" s="452"/>
      <c r="F14" s="439" t="s">
        <v>714</v>
      </c>
      <c r="G14" s="451"/>
      <c r="H14" s="451"/>
      <c r="I14" s="451"/>
      <c r="J14" s="451"/>
      <c r="K14" s="451"/>
      <c r="L14" s="451"/>
      <c r="M14" s="452"/>
      <c r="N14" s="443"/>
      <c r="O14" s="443"/>
      <c r="P14" s="8"/>
      <c r="Q14" s="8"/>
      <c r="R14" s="8"/>
    </row>
    <row r="15" spans="2:18" ht="55.5" customHeight="1">
      <c r="B15" s="450" t="s">
        <v>10</v>
      </c>
      <c r="C15" s="451"/>
      <c r="D15" s="451"/>
      <c r="E15" s="452"/>
      <c r="F15" s="439" t="s">
        <v>898</v>
      </c>
      <c r="G15" s="451"/>
      <c r="H15" s="451"/>
      <c r="I15" s="451"/>
      <c r="J15" s="451"/>
      <c r="K15" s="451"/>
      <c r="L15" s="451"/>
      <c r="M15" s="452"/>
      <c r="N15" s="6"/>
      <c r="O15" s="9"/>
      <c r="P15" s="8"/>
      <c r="Q15" s="8"/>
      <c r="R15" s="8"/>
    </row>
    <row r="16" spans="2:18" ht="39" customHeight="1">
      <c r="B16" s="450" t="s">
        <v>11</v>
      </c>
      <c r="C16" s="451"/>
      <c r="D16" s="451"/>
      <c r="E16" s="452"/>
      <c r="F16" s="465" t="s">
        <v>713</v>
      </c>
      <c r="G16" s="451"/>
      <c r="H16" s="451"/>
      <c r="I16" s="451"/>
      <c r="J16" s="451"/>
      <c r="K16" s="451"/>
      <c r="L16" s="451"/>
      <c r="M16" s="452"/>
      <c r="N16" s="6"/>
      <c r="O16" s="9"/>
      <c r="P16" s="8"/>
      <c r="Q16" s="8"/>
      <c r="R16" s="8"/>
    </row>
    <row r="17" spans="2:18" ht="39" customHeight="1">
      <c r="B17" s="450" t="s">
        <v>12</v>
      </c>
      <c r="C17" s="451"/>
      <c r="D17" s="451"/>
      <c r="E17" s="452"/>
      <c r="F17" s="465" t="s">
        <v>651</v>
      </c>
      <c r="G17" s="466"/>
      <c r="H17" s="466"/>
      <c r="I17" s="466"/>
      <c r="J17" s="466"/>
      <c r="K17" s="466"/>
      <c r="L17" s="466"/>
      <c r="M17" s="467"/>
      <c r="N17" s="6"/>
      <c r="O17" s="9"/>
      <c r="P17" s="8"/>
      <c r="Q17" s="8"/>
      <c r="R17" s="8"/>
    </row>
    <row r="18" spans="2:18" ht="39" customHeight="1">
      <c r="B18" s="450" t="s">
        <v>13</v>
      </c>
      <c r="C18" s="451"/>
      <c r="D18" s="451"/>
      <c r="E18" s="452"/>
      <c r="F18" s="465" t="s">
        <v>710</v>
      </c>
      <c r="G18" s="466"/>
      <c r="H18" s="466"/>
      <c r="I18" s="466"/>
      <c r="J18" s="466"/>
      <c r="K18" s="466"/>
      <c r="L18" s="466"/>
      <c r="M18" s="467"/>
      <c r="N18" s="6"/>
      <c r="O18" s="9"/>
      <c r="P18" s="8"/>
      <c r="Q18" s="8"/>
      <c r="R18" s="8"/>
    </row>
    <row r="19" spans="2:18" ht="39" customHeight="1">
      <c r="B19" s="450" t="s">
        <v>14</v>
      </c>
      <c r="C19" s="451"/>
      <c r="D19" s="451"/>
      <c r="E19" s="452"/>
      <c r="F19" s="439" t="s">
        <v>629</v>
      </c>
      <c r="G19" s="440"/>
      <c r="H19" s="440"/>
      <c r="I19" s="440"/>
      <c r="J19" s="440"/>
      <c r="K19" s="440"/>
      <c r="L19" s="440"/>
      <c r="M19" s="441"/>
      <c r="N19" s="442"/>
      <c r="O19" s="448"/>
      <c r="P19" s="8"/>
      <c r="Q19" s="8"/>
      <c r="R19" s="8"/>
    </row>
    <row r="20" spans="2:18" ht="39" customHeight="1">
      <c r="B20" s="450" t="s">
        <v>15</v>
      </c>
      <c r="C20" s="451"/>
      <c r="D20" s="451"/>
      <c r="E20" s="452"/>
      <c r="F20" s="439" t="s">
        <v>758</v>
      </c>
      <c r="G20" s="440"/>
      <c r="H20" s="440"/>
      <c r="I20" s="440"/>
      <c r="J20" s="440"/>
      <c r="K20" s="440"/>
      <c r="L20" s="440"/>
      <c r="M20" s="441"/>
      <c r="N20" s="443"/>
      <c r="O20" s="443"/>
      <c r="P20" s="8"/>
      <c r="Q20" s="8"/>
      <c r="R20" s="8"/>
    </row>
    <row r="21" spans="2:18" ht="39" customHeight="1">
      <c r="B21" s="450" t="s">
        <v>17</v>
      </c>
      <c r="C21" s="451"/>
      <c r="D21" s="451"/>
      <c r="E21" s="452"/>
      <c r="F21" s="439" t="s">
        <v>899</v>
      </c>
      <c r="G21" s="440"/>
      <c r="H21" s="440"/>
      <c r="I21" s="440"/>
      <c r="J21" s="440"/>
      <c r="K21" s="440"/>
      <c r="L21" s="440"/>
      <c r="M21" s="441"/>
      <c r="N21" s="442"/>
      <c r="O21" s="444"/>
      <c r="P21" s="10"/>
      <c r="Q21" s="10"/>
      <c r="R21" s="10"/>
    </row>
    <row r="22" spans="2:18" ht="27.75" customHeight="1">
      <c r="B22" s="453" t="s">
        <v>18</v>
      </c>
      <c r="C22" s="454"/>
      <c r="D22" s="454"/>
      <c r="E22" s="455"/>
      <c r="F22" s="11" t="s">
        <v>19</v>
      </c>
      <c r="G22" s="439" t="s">
        <v>614</v>
      </c>
      <c r="H22" s="440"/>
      <c r="I22" s="440"/>
      <c r="J22" s="440"/>
      <c r="K22" s="440"/>
      <c r="L22" s="445"/>
      <c r="M22" s="446"/>
      <c r="N22" s="443"/>
      <c r="O22" s="443"/>
      <c r="P22" s="10"/>
      <c r="Q22" s="10"/>
      <c r="R22" s="10"/>
    </row>
    <row r="23" spans="2:18" ht="27.75" customHeight="1">
      <c r="B23" s="456"/>
      <c r="C23" s="457"/>
      <c r="D23" s="457"/>
      <c r="E23" s="458"/>
      <c r="F23" s="12" t="s">
        <v>20</v>
      </c>
      <c r="G23" s="439" t="s">
        <v>711</v>
      </c>
      <c r="H23" s="440"/>
      <c r="I23" s="440"/>
      <c r="J23" s="440"/>
      <c r="K23" s="440"/>
      <c r="L23" s="436"/>
      <c r="M23" s="447"/>
      <c r="N23" s="6"/>
      <c r="O23" s="13"/>
      <c r="P23" s="10"/>
      <c r="Q23" s="14"/>
      <c r="R23" s="14"/>
    </row>
    <row r="24" spans="2:18" ht="20.25" customHeight="1">
      <c r="B24" s="1"/>
      <c r="C24" s="1"/>
      <c r="D24" s="1"/>
      <c r="E24" s="1"/>
      <c r="F24" s="1"/>
      <c r="G24" s="1"/>
      <c r="H24" s="1"/>
      <c r="I24" s="1"/>
      <c r="J24" s="1"/>
      <c r="K24" s="1"/>
      <c r="L24" s="1"/>
      <c r="M24" s="1"/>
      <c r="N24" s="7"/>
      <c r="O24" s="10"/>
      <c r="P24" s="10"/>
      <c r="Q24" s="10"/>
      <c r="R24" s="10"/>
    </row>
    <row r="25" spans="2:18" ht="15.75" customHeight="1">
      <c r="B25" s="15"/>
      <c r="C25" s="15"/>
      <c r="D25" s="15"/>
      <c r="E25" s="15"/>
      <c r="F25" s="15"/>
      <c r="G25" s="15"/>
      <c r="H25" s="1"/>
      <c r="I25" s="460" t="s">
        <v>21</v>
      </c>
      <c r="J25" s="431"/>
      <c r="K25" s="431"/>
      <c r="L25" s="431"/>
      <c r="M25" s="432"/>
      <c r="N25" s="7"/>
      <c r="O25" s="10"/>
      <c r="P25" s="10"/>
      <c r="Q25" s="10"/>
      <c r="R25" s="10"/>
    </row>
    <row r="26" spans="2:18" ht="15.75" customHeight="1">
      <c r="B26" s="15"/>
      <c r="C26" s="15"/>
      <c r="D26" s="15"/>
      <c r="E26" s="15"/>
      <c r="F26" s="15"/>
      <c r="G26" s="15"/>
      <c r="H26" s="1"/>
      <c r="I26" s="433"/>
      <c r="J26" s="434"/>
      <c r="K26" s="434"/>
      <c r="L26" s="434"/>
      <c r="M26" s="435"/>
      <c r="N26" s="7"/>
      <c r="O26" s="10"/>
      <c r="P26" s="10"/>
      <c r="Q26" s="10"/>
      <c r="R26" s="10"/>
    </row>
    <row r="27" spans="2:18" ht="19.5" customHeight="1">
      <c r="B27" s="16"/>
      <c r="C27" s="16"/>
      <c r="D27" s="16"/>
      <c r="E27" s="16"/>
      <c r="F27" s="16"/>
      <c r="G27" s="16"/>
      <c r="H27" s="1"/>
      <c r="I27" s="436"/>
      <c r="J27" s="437"/>
      <c r="K27" s="437"/>
      <c r="L27" s="437"/>
      <c r="M27" s="438"/>
      <c r="N27" s="7"/>
      <c r="O27" s="449"/>
      <c r="P27" s="431"/>
      <c r="Q27" s="431"/>
      <c r="R27" s="432"/>
    </row>
    <row r="28" spans="2:18" ht="20.25" customHeight="1">
      <c r="B28" s="16"/>
      <c r="C28" s="17"/>
      <c r="D28" s="17"/>
      <c r="E28" s="17"/>
      <c r="F28" s="17"/>
      <c r="G28" s="17"/>
      <c r="H28" s="1"/>
      <c r="I28" s="461" t="s">
        <v>22</v>
      </c>
      <c r="J28" s="431"/>
      <c r="K28" s="431"/>
      <c r="L28" s="431"/>
      <c r="M28" s="432"/>
      <c r="N28" s="5"/>
      <c r="O28" s="436"/>
      <c r="P28" s="437"/>
      <c r="Q28" s="437"/>
      <c r="R28" s="438"/>
    </row>
    <row r="29" spans="2:18" ht="20.25" customHeight="1">
      <c r="B29" s="459" t="s">
        <v>23</v>
      </c>
      <c r="C29" s="431"/>
      <c r="D29" s="431"/>
      <c r="E29" s="431"/>
      <c r="F29" s="431"/>
      <c r="G29" s="432"/>
      <c r="H29" s="1"/>
      <c r="I29" s="433"/>
      <c r="J29" s="434"/>
      <c r="K29" s="434"/>
      <c r="L29" s="434"/>
      <c r="M29" s="435"/>
      <c r="N29" s="5"/>
      <c r="O29" s="15"/>
      <c r="P29" s="15"/>
      <c r="Q29" s="15"/>
      <c r="R29" s="15"/>
    </row>
    <row r="30" spans="2:18" ht="15.75" customHeight="1">
      <c r="B30" s="433"/>
      <c r="C30" s="434"/>
      <c r="D30" s="434"/>
      <c r="E30" s="434"/>
      <c r="F30" s="434"/>
      <c r="G30" s="435"/>
      <c r="H30" s="1"/>
      <c r="I30" s="436"/>
      <c r="J30" s="437"/>
      <c r="K30" s="437"/>
      <c r="L30" s="437"/>
      <c r="M30" s="438"/>
      <c r="N30" s="7"/>
      <c r="O30" s="10"/>
      <c r="P30" s="10"/>
      <c r="Q30" s="10"/>
      <c r="R30" s="10"/>
    </row>
    <row r="31" spans="2:18" ht="5.25" customHeight="1">
      <c r="B31" s="433"/>
      <c r="C31" s="434"/>
      <c r="D31" s="434"/>
      <c r="E31" s="434"/>
      <c r="F31" s="434"/>
      <c r="G31" s="435"/>
      <c r="H31" s="1"/>
      <c r="I31" s="18"/>
      <c r="J31" s="19"/>
      <c r="K31" s="18"/>
      <c r="L31" s="18"/>
      <c r="M31" s="18"/>
      <c r="N31" s="7"/>
      <c r="O31" s="10"/>
      <c r="P31" s="10"/>
      <c r="Q31" s="10"/>
      <c r="R31" s="10"/>
    </row>
    <row r="32" spans="2:18" ht="15.75" customHeight="1">
      <c r="B32" s="433"/>
      <c r="C32" s="434"/>
      <c r="D32" s="434"/>
      <c r="E32" s="434"/>
      <c r="F32" s="434"/>
      <c r="G32" s="435"/>
      <c r="H32" s="1"/>
      <c r="I32" s="462" t="s">
        <v>24</v>
      </c>
      <c r="J32" s="463"/>
      <c r="K32" s="463"/>
      <c r="L32" s="463"/>
      <c r="M32" s="464"/>
      <c r="N32" s="7"/>
      <c r="O32" s="10"/>
      <c r="P32" s="10"/>
      <c r="Q32" s="10"/>
      <c r="R32" s="10"/>
    </row>
    <row r="33" spans="2:13" ht="15.75" customHeight="1">
      <c r="B33" s="433"/>
      <c r="C33" s="434"/>
      <c r="D33" s="434"/>
      <c r="E33" s="434"/>
      <c r="F33" s="434"/>
      <c r="G33" s="435"/>
      <c r="H33" s="20"/>
      <c r="I33" s="462" t="s">
        <v>25</v>
      </c>
      <c r="J33" s="463"/>
      <c r="K33" s="463"/>
      <c r="L33" s="463"/>
      <c r="M33" s="464"/>
    </row>
    <row r="34" spans="2:13" ht="15.75" customHeight="1">
      <c r="B34" s="436"/>
      <c r="C34" s="437"/>
      <c r="D34" s="437"/>
      <c r="E34" s="437"/>
      <c r="F34" s="437"/>
      <c r="G34" s="438"/>
      <c r="H34" s="1"/>
      <c r="I34" s="462" t="s">
        <v>26</v>
      </c>
      <c r="J34" s="463"/>
      <c r="K34" s="463"/>
      <c r="L34" s="463"/>
      <c r="M34" s="464"/>
    </row>
    <row r="35" spans="2:13" ht="8.25" customHeight="1">
      <c r="B35" s="16"/>
      <c r="C35" s="21"/>
      <c r="D35" s="21"/>
      <c r="E35" s="21"/>
      <c r="F35" s="21"/>
      <c r="G35" s="21"/>
      <c r="H35" s="1"/>
      <c r="I35" s="22"/>
      <c r="J35" s="23"/>
      <c r="K35" s="22"/>
      <c r="L35" s="22"/>
      <c r="M35" s="22"/>
    </row>
    <row r="36" spans="2:13" ht="25.5" customHeight="1">
      <c r="B36" s="16"/>
      <c r="C36" s="24"/>
      <c r="D36" s="24"/>
      <c r="E36" s="24"/>
      <c r="F36" s="24"/>
      <c r="G36" s="24"/>
      <c r="H36" s="1"/>
      <c r="I36" s="430" t="s">
        <v>27</v>
      </c>
      <c r="J36" s="431"/>
      <c r="K36" s="431"/>
      <c r="L36" s="431"/>
      <c r="M36" s="432"/>
    </row>
    <row r="37" spans="2:13" ht="15.75" customHeight="1">
      <c r="B37" s="16"/>
      <c r="C37" s="24"/>
      <c r="D37" s="24"/>
      <c r="E37" s="24"/>
      <c r="F37" s="24"/>
      <c r="G37" s="24"/>
      <c r="H37" s="1"/>
      <c r="I37" s="433"/>
      <c r="J37" s="434"/>
      <c r="K37" s="434"/>
      <c r="L37" s="434"/>
      <c r="M37" s="435"/>
    </row>
    <row r="38" spans="2:13" ht="15.75" customHeight="1">
      <c r="B38" s="16"/>
      <c r="C38" s="24"/>
      <c r="D38" s="24"/>
      <c r="E38" s="24"/>
      <c r="F38" s="24"/>
      <c r="G38" s="24"/>
      <c r="H38" s="1"/>
      <c r="I38" s="436"/>
      <c r="J38" s="437"/>
      <c r="K38" s="437"/>
      <c r="L38" s="437"/>
      <c r="M38" s="438"/>
    </row>
  </sheetData>
  <mergeCells count="53">
    <mergeCell ref="B1:C4"/>
    <mergeCell ref="D1:R1"/>
    <mergeCell ref="D2:R2"/>
    <mergeCell ref="D3:R3"/>
    <mergeCell ref="D4:K4"/>
    <mergeCell ref="L4:R4"/>
    <mergeCell ref="B7:R7"/>
    <mergeCell ref="B10:E10"/>
    <mergeCell ref="F10:M10"/>
    <mergeCell ref="O10:R10"/>
    <mergeCell ref="B11:E11"/>
    <mergeCell ref="F11:M11"/>
    <mergeCell ref="N11:N12"/>
    <mergeCell ref="O11:R11"/>
    <mergeCell ref="O12:R12"/>
    <mergeCell ref="B12:E12"/>
    <mergeCell ref="F12:M12"/>
    <mergeCell ref="B13:E13"/>
    <mergeCell ref="F13:M13"/>
    <mergeCell ref="N13:N14"/>
    <mergeCell ref="O13:O14"/>
    <mergeCell ref="F14:M14"/>
    <mergeCell ref="B14:E14"/>
    <mergeCell ref="F15:M15"/>
    <mergeCell ref="F16:M16"/>
    <mergeCell ref="F17:M17"/>
    <mergeCell ref="F18:M18"/>
    <mergeCell ref="F19:M19"/>
    <mergeCell ref="B21:E21"/>
    <mergeCell ref="B22:E23"/>
    <mergeCell ref="B29:G34"/>
    <mergeCell ref="B20:E20"/>
    <mergeCell ref="I25:M27"/>
    <mergeCell ref="I28:M30"/>
    <mergeCell ref="I32:M32"/>
    <mergeCell ref="I33:M33"/>
    <mergeCell ref="I34:M34"/>
    <mergeCell ref="B15:E15"/>
    <mergeCell ref="B16:E16"/>
    <mergeCell ref="B17:E17"/>
    <mergeCell ref="B18:E18"/>
    <mergeCell ref="B19:E19"/>
    <mergeCell ref="I36:M38"/>
    <mergeCell ref="F20:M20"/>
    <mergeCell ref="F21:M21"/>
    <mergeCell ref="N21:N22"/>
    <mergeCell ref="O21:O22"/>
    <mergeCell ref="G22:K22"/>
    <mergeCell ref="L22:M23"/>
    <mergeCell ref="G23:K23"/>
    <mergeCell ref="N19:N20"/>
    <mergeCell ref="O19:O20"/>
    <mergeCell ref="O27:R28"/>
  </mergeCells>
  <dataValidations count="3">
    <dataValidation type="list" allowBlank="1" showErrorMessage="1" sqref="F16:M16 F13:F14 F18:M18 F17 F19:F20 F10" xr:uid="{00000000-0002-0000-0000-000000000000}">
      <formula1>#REF!</formula1>
    </dataValidation>
    <dataValidation type="list" allowBlank="1" showInputMessage="1" showErrorMessage="1" prompt="Relacione el año vigente" sqref="L22" xr:uid="{00000000-0002-0000-0000-000002000000}">
      <formula1>#REF!</formula1>
    </dataValidation>
    <dataValidation type="list" allowBlank="1" showInputMessage="1" showErrorMessage="1" prompt="Error - Seleccione un valor de la lista desplegable" sqref="G22" xr:uid="{00000000-0002-0000-0000-000009000000}">
      <formula1>#REF!</formula1>
    </dataValidation>
  </dataValidations>
  <pageMargins left="0.7" right="0.7" top="0.75" bottom="0.75" header="0" footer="0"/>
  <pageSetup scale="55"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B1:D27"/>
  <sheetViews>
    <sheetView topLeftCell="A23" workbookViewId="0"/>
  </sheetViews>
  <sheetFormatPr baseColWidth="10" defaultColWidth="14.42578125" defaultRowHeight="15" customHeight="1"/>
  <cols>
    <col min="1" max="2" width="3.7109375" customWidth="1"/>
    <col min="3" max="3" width="32.140625" customWidth="1"/>
    <col min="4" max="4" width="224" customWidth="1"/>
    <col min="5" max="5" width="3.5703125" customWidth="1"/>
    <col min="6" max="6" width="11.42578125" customWidth="1"/>
    <col min="7" max="26" width="10.7109375" customWidth="1"/>
  </cols>
  <sheetData>
    <row r="1" spans="2:4" ht="44.25" customHeight="1">
      <c r="B1" s="113"/>
      <c r="C1" s="735" t="s">
        <v>534</v>
      </c>
      <c r="D1" s="464"/>
    </row>
    <row r="2" spans="2:4" ht="14.25" customHeight="1">
      <c r="B2" s="113"/>
      <c r="C2" s="113"/>
      <c r="D2" s="113"/>
    </row>
    <row r="3" spans="2:4" ht="14.25" customHeight="1">
      <c r="B3" s="113"/>
      <c r="C3" s="114" t="s">
        <v>535</v>
      </c>
      <c r="D3" s="115"/>
    </row>
    <row r="4" spans="2:4" ht="14.25" customHeight="1">
      <c r="B4" s="113"/>
      <c r="C4" s="116"/>
      <c r="D4" s="113"/>
    </row>
    <row r="5" spans="2:4" ht="14.25" customHeight="1">
      <c r="B5" s="117">
        <v>1</v>
      </c>
      <c r="C5" s="733" t="s">
        <v>536</v>
      </c>
      <c r="D5" s="452"/>
    </row>
    <row r="6" spans="2:4" ht="14.25" customHeight="1">
      <c r="B6" s="117">
        <v>2</v>
      </c>
      <c r="C6" s="733" t="s">
        <v>537</v>
      </c>
      <c r="D6" s="452"/>
    </row>
    <row r="7" spans="2:4" ht="14.25" customHeight="1">
      <c r="B7" s="117">
        <v>3</v>
      </c>
      <c r="C7" s="733" t="s">
        <v>538</v>
      </c>
      <c r="D7" s="452"/>
    </row>
    <row r="8" spans="2:4" ht="14.25" customHeight="1">
      <c r="B8" s="117">
        <v>4</v>
      </c>
      <c r="C8" s="733" t="s">
        <v>539</v>
      </c>
      <c r="D8" s="452"/>
    </row>
    <row r="9" spans="2:4" ht="45" customHeight="1">
      <c r="B9" s="117">
        <v>5</v>
      </c>
      <c r="C9" s="733" t="s">
        <v>540</v>
      </c>
      <c r="D9" s="452"/>
    </row>
    <row r="10" spans="2:4" ht="12.75" customHeight="1">
      <c r="B10" s="117">
        <v>6</v>
      </c>
      <c r="C10" s="733" t="s">
        <v>541</v>
      </c>
      <c r="D10" s="452"/>
    </row>
    <row r="11" spans="2:4" ht="31.5" customHeight="1">
      <c r="B11" s="117">
        <v>7</v>
      </c>
      <c r="C11" s="733" t="s">
        <v>542</v>
      </c>
      <c r="D11" s="452"/>
    </row>
    <row r="12" spans="2:4" ht="9.75" customHeight="1">
      <c r="B12" s="117">
        <v>8</v>
      </c>
      <c r="C12" s="118" t="s">
        <v>543</v>
      </c>
      <c r="D12" s="118"/>
    </row>
    <row r="13" spans="2:4" ht="15.75" customHeight="1">
      <c r="B13" s="117">
        <v>9</v>
      </c>
      <c r="C13" s="118" t="s">
        <v>544</v>
      </c>
      <c r="D13" s="118"/>
    </row>
    <row r="14" spans="2:4" ht="15.75" customHeight="1">
      <c r="B14" s="117">
        <v>10</v>
      </c>
      <c r="C14" s="734" t="s">
        <v>545</v>
      </c>
      <c r="D14" s="452"/>
    </row>
    <row r="15" spans="2:4" ht="13.5" customHeight="1">
      <c r="B15" s="117">
        <v>11</v>
      </c>
      <c r="C15" s="734" t="s">
        <v>546</v>
      </c>
      <c r="D15" s="452"/>
    </row>
    <row r="16" spans="2:4" ht="15.75" customHeight="1">
      <c r="B16" s="117">
        <v>12</v>
      </c>
      <c r="C16" s="734" t="s">
        <v>547</v>
      </c>
      <c r="D16" s="452"/>
    </row>
    <row r="19" spans="3:4" ht="15" customHeight="1">
      <c r="C19" s="119" t="s">
        <v>548</v>
      </c>
      <c r="D19" s="119" t="s">
        <v>549</v>
      </c>
    </row>
    <row r="20" spans="3:4" ht="147.75" customHeight="1">
      <c r="C20" s="120" t="s">
        <v>550</v>
      </c>
      <c r="D20" s="121" t="s">
        <v>551</v>
      </c>
    </row>
    <row r="21" spans="3:4" ht="195" customHeight="1">
      <c r="C21" s="120" t="s">
        <v>552</v>
      </c>
      <c r="D21" s="121" t="s">
        <v>553</v>
      </c>
    </row>
    <row r="22" spans="3:4" ht="245.25" customHeight="1">
      <c r="C22" s="120" t="s">
        <v>554</v>
      </c>
      <c r="D22" s="121" t="s">
        <v>555</v>
      </c>
    </row>
    <row r="23" spans="3:4" ht="324.75" customHeight="1">
      <c r="C23" s="122" t="s">
        <v>556</v>
      </c>
      <c r="D23" s="121" t="s">
        <v>557</v>
      </c>
    </row>
    <row r="24" spans="3:4" ht="202.5" customHeight="1">
      <c r="C24" s="120" t="s">
        <v>558</v>
      </c>
      <c r="D24" s="121" t="s">
        <v>559</v>
      </c>
    </row>
    <row r="25" spans="3:4" ht="386.25" customHeight="1">
      <c r="C25" s="122" t="s">
        <v>560</v>
      </c>
      <c r="D25" s="121" t="s">
        <v>561</v>
      </c>
    </row>
    <row r="26" spans="3:4" ht="14.25" customHeight="1">
      <c r="C26" s="122" t="s">
        <v>562</v>
      </c>
      <c r="D26" s="123" t="s">
        <v>563</v>
      </c>
    </row>
    <row r="27" spans="3:4" ht="187.5" customHeight="1">
      <c r="C27" s="125" t="s">
        <v>564</v>
      </c>
      <c r="D27" s="124" t="s">
        <v>565</v>
      </c>
    </row>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A00-000000000000}"/>
    <hyperlink ref="C25" location="null!_Toc461442754" display="'2. SEGUIMIENTO METAS PRODUCTO'!_Toc461442754" xr:uid="{00000000-0004-0000-0A00-000001000000}"/>
    <hyperlink ref="C26" location="null!Área_de_impresión" display="'4. METAS RESULTADO PDD'!Área_de_impresión" xr:uid="{00000000-0004-0000-0A00-000002000000}"/>
  </hyperlinks>
  <pageMargins left="0.25" right="0.25" top="0.75" bottom="0.75" header="0" footer="0"/>
  <pageSetup orientation="portrait"/>
  <colBreaks count="1" manualBreakCount="1">
    <brk id="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BH60"/>
  <sheetViews>
    <sheetView showGridLines="0" tabSelected="1" topLeftCell="A10" zoomScale="60" zoomScaleNormal="60" workbookViewId="0">
      <selection activeCell="AE37" sqref="AE37"/>
    </sheetView>
  </sheetViews>
  <sheetFormatPr baseColWidth="10" defaultColWidth="14.42578125" defaultRowHeight="15" customHeight="1" outlineLevelCol="1"/>
  <cols>
    <col min="1" max="1" width="13.42578125" style="187" customWidth="1"/>
    <col min="2" max="3" width="13.42578125" style="143" customWidth="1"/>
    <col min="4" max="4" width="20.28515625" style="143" customWidth="1"/>
    <col min="5" max="5" width="17.7109375" style="178" hidden="1" customWidth="1"/>
    <col min="6" max="6" width="15.7109375" style="178" hidden="1" customWidth="1" outlineLevel="1"/>
    <col min="7" max="12" width="15.7109375" style="143" hidden="1" customWidth="1" outlineLevel="1"/>
    <col min="13" max="15" width="13.85546875" style="143" hidden="1" customWidth="1" outlineLevel="1"/>
    <col min="16" max="16" width="2.42578125" style="143" customWidth="1" collapsed="1"/>
    <col min="17" max="17" width="17.85546875" style="143" hidden="1" customWidth="1"/>
    <col min="18" max="18" width="17.85546875" style="143" hidden="1" customWidth="1" outlineLevel="1"/>
    <col min="19" max="19" width="21.28515625" style="143" hidden="1" customWidth="1" outlineLevel="1"/>
    <col min="20" max="20" width="17.85546875" style="143" hidden="1" customWidth="1" outlineLevel="1"/>
    <col min="21" max="23" width="20.140625" style="143" hidden="1" customWidth="1" outlineLevel="1"/>
    <col min="24" max="27" width="17.85546875" style="143" hidden="1" customWidth="1" outlineLevel="1"/>
    <col min="28" max="28" width="2.42578125" style="143" customWidth="1" collapsed="1"/>
    <col min="29" max="29" width="20" style="143" customWidth="1"/>
    <col min="30" max="30" width="18.140625" style="143" customWidth="1" outlineLevel="1"/>
    <col min="31" max="31" width="21" style="143" customWidth="1" outlineLevel="1"/>
    <col min="32" max="39" width="18.140625" style="143" customWidth="1" outlineLevel="1"/>
    <col min="40" max="40" width="2.42578125" style="143" customWidth="1"/>
    <col min="41" max="41" width="19.5703125" style="143" hidden="1" customWidth="1"/>
    <col min="42" max="51" width="19.5703125" style="143" hidden="1" customWidth="1" outlineLevel="1"/>
    <col min="52" max="52" width="2.42578125" style="143" customWidth="1" collapsed="1"/>
    <col min="53" max="60" width="21.85546875" style="143" customWidth="1"/>
    <col min="61" max="16384" width="14.42578125" style="143"/>
  </cols>
  <sheetData>
    <row r="1" spans="1:60" ht="27" customHeight="1">
      <c r="A1" s="470"/>
      <c r="B1" s="455"/>
      <c r="C1" s="473" t="s">
        <v>0</v>
      </c>
      <c r="D1" s="474"/>
      <c r="E1" s="474"/>
      <c r="F1" s="474"/>
      <c r="G1" s="474"/>
      <c r="H1" s="474"/>
      <c r="I1" s="474"/>
      <c r="J1" s="666"/>
      <c r="K1" s="666"/>
      <c r="L1" s="474"/>
      <c r="M1" s="474"/>
      <c r="N1" s="666"/>
      <c r="O1" s="474"/>
    </row>
    <row r="2" spans="1:60" ht="27" customHeight="1">
      <c r="A2" s="471"/>
      <c r="B2" s="472"/>
      <c r="C2" s="473" t="s">
        <v>1</v>
      </c>
      <c r="D2" s="474"/>
      <c r="E2" s="474"/>
      <c r="F2" s="474"/>
      <c r="G2" s="474"/>
      <c r="H2" s="474"/>
      <c r="I2" s="474"/>
      <c r="J2" s="666"/>
      <c r="K2" s="666"/>
      <c r="L2" s="474"/>
      <c r="M2" s="474"/>
      <c r="N2" s="666"/>
      <c r="O2" s="474"/>
    </row>
    <row r="3" spans="1:60" ht="27" customHeight="1">
      <c r="A3" s="471"/>
      <c r="B3" s="472"/>
      <c r="C3" s="473" t="s">
        <v>2</v>
      </c>
      <c r="D3" s="474"/>
      <c r="E3" s="474"/>
      <c r="F3" s="474"/>
      <c r="G3" s="474"/>
      <c r="H3" s="474"/>
      <c r="I3" s="474"/>
      <c r="J3" s="666"/>
      <c r="K3" s="666"/>
      <c r="L3" s="474"/>
      <c r="M3" s="474"/>
      <c r="N3" s="666"/>
      <c r="O3" s="474"/>
    </row>
    <row r="4" spans="1:60" ht="27" customHeight="1">
      <c r="A4" s="456"/>
      <c r="B4" s="458"/>
      <c r="C4" s="473" t="s">
        <v>1010</v>
      </c>
      <c r="D4" s="474"/>
      <c r="E4" s="474"/>
      <c r="F4" s="474"/>
      <c r="G4" s="474"/>
      <c r="H4" s="474"/>
      <c r="I4" s="474"/>
      <c r="J4" s="666"/>
      <c r="K4" s="666"/>
      <c r="L4" s="475"/>
      <c r="M4" s="476" t="s">
        <v>1011</v>
      </c>
      <c r="N4" s="757"/>
      <c r="O4" s="477"/>
    </row>
    <row r="5" spans="1:60" ht="18" customHeight="1">
      <c r="B5" s="141"/>
      <c r="C5" s="141"/>
      <c r="D5" s="141"/>
      <c r="E5" s="175"/>
      <c r="F5" s="175"/>
      <c r="G5" s="141"/>
      <c r="H5" s="141"/>
      <c r="I5" s="141"/>
      <c r="J5" s="353"/>
      <c r="K5" s="353"/>
      <c r="L5" s="141"/>
      <c r="M5" s="141"/>
      <c r="N5" s="353"/>
      <c r="O5" s="141"/>
    </row>
    <row r="6" spans="1:60" s="145" customFormat="1" ht="29.25" customHeight="1">
      <c r="A6" s="736" t="s">
        <v>566</v>
      </c>
      <c r="B6" s="736" t="s">
        <v>520</v>
      </c>
      <c r="C6" s="745" t="s">
        <v>29</v>
      </c>
      <c r="D6" s="746"/>
      <c r="E6" s="745" t="s">
        <v>30</v>
      </c>
      <c r="F6" s="746"/>
      <c r="G6" s="745" t="s">
        <v>31</v>
      </c>
      <c r="H6" s="746"/>
      <c r="I6" s="745" t="s">
        <v>567</v>
      </c>
      <c r="J6" s="746"/>
      <c r="K6" s="739" t="s">
        <v>568</v>
      </c>
      <c r="L6" s="739" t="s">
        <v>1007</v>
      </c>
      <c r="Q6" s="143"/>
      <c r="R6" s="143"/>
      <c r="S6" s="143"/>
      <c r="T6" s="143"/>
      <c r="U6" s="143"/>
      <c r="V6" s="143"/>
      <c r="W6" s="143"/>
      <c r="X6" s="143"/>
      <c r="Y6" s="143"/>
      <c r="Z6" s="143"/>
      <c r="AA6" s="143"/>
      <c r="AC6" s="143"/>
      <c r="AD6" s="143"/>
      <c r="AE6" s="143"/>
      <c r="AF6" s="143"/>
    </row>
    <row r="7" spans="1:60" ht="36" customHeight="1">
      <c r="A7" s="738"/>
      <c r="B7" s="738"/>
      <c r="C7" s="144" t="s">
        <v>569</v>
      </c>
      <c r="D7" s="176" t="s">
        <v>570</v>
      </c>
      <c r="E7" s="176" t="s">
        <v>569</v>
      </c>
      <c r="F7" s="144" t="s">
        <v>570</v>
      </c>
      <c r="G7" s="144" t="s">
        <v>569</v>
      </c>
      <c r="H7" s="144" t="s">
        <v>570</v>
      </c>
      <c r="I7" s="144" t="s">
        <v>569</v>
      </c>
      <c r="J7" s="144" t="s">
        <v>570</v>
      </c>
      <c r="K7" s="740"/>
      <c r="L7" s="740"/>
    </row>
    <row r="8" spans="1:60" ht="22.5" customHeight="1">
      <c r="A8" s="736" t="str">
        <f>+'3. Actividades Proyecto'!X9</f>
        <v>Implementar 60km de mantenimiento de señalización y/o demarcación en cicloinfraestructura en la ciudad</v>
      </c>
      <c r="B8" s="144" t="s">
        <v>66</v>
      </c>
      <c r="C8" s="409">
        <v>0.75</v>
      </c>
      <c r="D8" s="328"/>
      <c r="E8" s="328">
        <v>1.75</v>
      </c>
      <c r="F8" s="328"/>
      <c r="G8" s="328">
        <v>3.75</v>
      </c>
      <c r="H8" s="328"/>
      <c r="I8" s="328">
        <v>3.75</v>
      </c>
      <c r="J8" s="328"/>
      <c r="K8" s="323">
        <f>+C8+E8+G8+I8</f>
        <v>10</v>
      </c>
      <c r="L8" s="323">
        <f>+D8+F8+H8+J8</f>
        <v>0</v>
      </c>
    </row>
    <row r="9" spans="1:60" ht="22.5" customHeight="1">
      <c r="A9" s="737"/>
      <c r="B9" s="144" t="s">
        <v>571</v>
      </c>
      <c r="C9" s="328">
        <v>3</v>
      </c>
      <c r="D9" s="328"/>
      <c r="E9" s="328">
        <v>2</v>
      </c>
      <c r="F9" s="328"/>
      <c r="G9" s="328">
        <v>0</v>
      </c>
      <c r="H9" s="328"/>
      <c r="I9" s="328">
        <v>0</v>
      </c>
      <c r="J9" s="328"/>
      <c r="K9" s="323">
        <f>+C9+E9+G9+I9</f>
        <v>5</v>
      </c>
      <c r="L9" s="323">
        <f>+D9+F9+H9+J9</f>
        <v>0</v>
      </c>
    </row>
    <row r="10" spans="1:60" ht="22.5" customHeight="1">
      <c r="A10" s="738"/>
      <c r="B10" s="144" t="s">
        <v>572</v>
      </c>
      <c r="C10" s="329">
        <f>SUM(C8:C9)</f>
        <v>3.75</v>
      </c>
      <c r="D10" s="329">
        <f t="shared" ref="D10:J10" si="0">SUM(D8:D9)</f>
        <v>0</v>
      </c>
      <c r="E10" s="329">
        <f t="shared" si="0"/>
        <v>3.75</v>
      </c>
      <c r="F10" s="329">
        <f t="shared" si="0"/>
        <v>0</v>
      </c>
      <c r="G10" s="329">
        <f t="shared" si="0"/>
        <v>3.75</v>
      </c>
      <c r="H10" s="329">
        <f t="shared" si="0"/>
        <v>0</v>
      </c>
      <c r="I10" s="329">
        <f t="shared" si="0"/>
        <v>3.75</v>
      </c>
      <c r="J10" s="329">
        <f t="shared" si="0"/>
        <v>0</v>
      </c>
      <c r="K10" s="324">
        <f>SUM(K8:K9)</f>
        <v>15</v>
      </c>
      <c r="L10" s="324">
        <f>SUM(L8:L9)</f>
        <v>0</v>
      </c>
    </row>
    <row r="11" spans="1:60" ht="22.5" customHeight="1">
      <c r="A11" s="736" t="str">
        <f>+'3. Actividades Proyecto'!X10</f>
        <v>Implementar 28 km de señalización y/o demarcación de cicloinfraestructura en la ciudad</v>
      </c>
      <c r="B11" s="144" t="s">
        <v>66</v>
      </c>
      <c r="C11" s="328">
        <v>0.12</v>
      </c>
      <c r="D11" s="328"/>
      <c r="E11" s="328">
        <v>3.03</v>
      </c>
      <c r="F11" s="328"/>
      <c r="G11" s="374">
        <v>3.03</v>
      </c>
      <c r="H11" s="374"/>
      <c r="I11" s="328">
        <v>3.03</v>
      </c>
      <c r="J11" s="328"/>
      <c r="K11" s="323">
        <f>+C11+E11+G11+I11</f>
        <v>9.2099999999999991</v>
      </c>
      <c r="L11" s="323">
        <f>+D11+F11+H11+J11</f>
        <v>0</v>
      </c>
    </row>
    <row r="12" spans="1:60" ht="22.5" customHeight="1">
      <c r="A12" s="737"/>
      <c r="B12" s="144" t="s">
        <v>571</v>
      </c>
      <c r="C12" s="328">
        <v>2.91</v>
      </c>
      <c r="D12" s="328"/>
      <c r="E12" s="328">
        <v>0</v>
      </c>
      <c r="F12" s="328"/>
      <c r="G12" s="328">
        <v>0</v>
      </c>
      <c r="H12" s="328"/>
      <c r="I12" s="328">
        <v>0</v>
      </c>
      <c r="J12" s="328"/>
      <c r="K12" s="323">
        <f>+C12+E12+G12+I12</f>
        <v>2.91</v>
      </c>
      <c r="L12" s="323">
        <f>+D12+F12+H12+J12</f>
        <v>0</v>
      </c>
    </row>
    <row r="13" spans="1:60" ht="22.5" customHeight="1">
      <c r="A13" s="738"/>
      <c r="B13" s="144" t="s">
        <v>572</v>
      </c>
      <c r="C13" s="330">
        <f>SUM(C11:C12)</f>
        <v>3.0300000000000002</v>
      </c>
      <c r="D13" s="330">
        <f t="shared" ref="D13:J13" si="1">SUM(D11:D12)</f>
        <v>0</v>
      </c>
      <c r="E13" s="330">
        <f t="shared" si="1"/>
        <v>3.03</v>
      </c>
      <c r="F13" s="330">
        <f t="shared" si="1"/>
        <v>0</v>
      </c>
      <c r="G13" s="330">
        <f t="shared" si="1"/>
        <v>3.03</v>
      </c>
      <c r="H13" s="330">
        <f t="shared" si="1"/>
        <v>0</v>
      </c>
      <c r="I13" s="330">
        <f t="shared" si="1"/>
        <v>3.03</v>
      </c>
      <c r="J13" s="330">
        <f t="shared" si="1"/>
        <v>0</v>
      </c>
      <c r="K13" s="324">
        <f>SUM(K11:K12)</f>
        <v>12.12</v>
      </c>
      <c r="L13" s="324">
        <f>SUM(L11:L12)</f>
        <v>0</v>
      </c>
    </row>
    <row r="14" spans="1:60" ht="12.75" customHeight="1">
      <c r="B14" s="142"/>
      <c r="C14" s="142"/>
      <c r="D14" s="142"/>
      <c r="E14" s="177"/>
      <c r="F14" s="177"/>
      <c r="G14" s="142"/>
      <c r="H14" s="142"/>
      <c r="I14" s="142"/>
      <c r="J14" s="354"/>
      <c r="K14" s="354"/>
      <c r="L14" s="142"/>
      <c r="M14" s="142"/>
      <c r="N14" s="354"/>
      <c r="O14" s="142"/>
    </row>
    <row r="15" spans="1:60" s="356" customFormat="1" ht="33" customHeight="1">
      <c r="B15" s="336"/>
      <c r="C15" s="336"/>
      <c r="D15" s="336"/>
      <c r="E15" s="743" t="s">
        <v>970</v>
      </c>
      <c r="F15" s="744"/>
      <c r="G15" s="744"/>
      <c r="H15" s="744"/>
      <c r="I15" s="741" t="s">
        <v>1005</v>
      </c>
      <c r="J15" s="742"/>
      <c r="K15" s="742"/>
      <c r="L15" s="742"/>
      <c r="M15" s="742"/>
      <c r="N15" s="742"/>
      <c r="O15" s="742"/>
      <c r="P15" s="358"/>
      <c r="Q15" s="743" t="s">
        <v>1006</v>
      </c>
      <c r="R15" s="744"/>
      <c r="S15" s="744"/>
      <c r="T15" s="744"/>
      <c r="U15" s="741" t="s">
        <v>867</v>
      </c>
      <c r="V15" s="742"/>
      <c r="W15" s="742"/>
      <c r="X15" s="742"/>
      <c r="Y15" s="742"/>
      <c r="Z15" s="742"/>
      <c r="AA15" s="742"/>
      <c r="AB15" s="358"/>
      <c r="AC15" s="743" t="s">
        <v>868</v>
      </c>
      <c r="AD15" s="744"/>
      <c r="AE15" s="744"/>
      <c r="AF15" s="744"/>
      <c r="AG15" s="741" t="s">
        <v>869</v>
      </c>
      <c r="AH15" s="742"/>
      <c r="AI15" s="742"/>
      <c r="AJ15" s="742"/>
      <c r="AK15" s="742"/>
      <c r="AL15" s="742"/>
      <c r="AM15" s="742"/>
      <c r="AN15" s="358"/>
      <c r="AO15" s="743" t="s">
        <v>870</v>
      </c>
      <c r="AP15" s="744"/>
      <c r="AQ15" s="744"/>
      <c r="AR15" s="744"/>
      <c r="AS15" s="741" t="s">
        <v>871</v>
      </c>
      <c r="AT15" s="742"/>
      <c r="AU15" s="742"/>
      <c r="AV15" s="742"/>
      <c r="AW15" s="742"/>
      <c r="AX15" s="742"/>
      <c r="AY15" s="742"/>
      <c r="AZ15" s="358"/>
      <c r="BA15" s="758" t="s">
        <v>865</v>
      </c>
      <c r="BB15" s="759"/>
      <c r="BC15" s="759"/>
      <c r="BD15" s="760"/>
      <c r="BE15" s="761" t="s">
        <v>866</v>
      </c>
      <c r="BF15" s="762"/>
      <c r="BG15" s="762"/>
      <c r="BH15" s="762"/>
    </row>
    <row r="16" spans="1:60" s="356" customFormat="1" ht="65.25" customHeight="1">
      <c r="A16" s="357" t="s">
        <v>872</v>
      </c>
      <c r="B16" s="357" t="s">
        <v>836</v>
      </c>
      <c r="C16" s="357" t="s">
        <v>573</v>
      </c>
      <c r="D16" s="357" t="s">
        <v>574</v>
      </c>
      <c r="E16" s="357" t="s">
        <v>575</v>
      </c>
      <c r="F16" s="357" t="s">
        <v>576</v>
      </c>
      <c r="G16" s="357" t="s">
        <v>577</v>
      </c>
      <c r="H16" s="357" t="s">
        <v>578</v>
      </c>
      <c r="I16" s="340" t="s">
        <v>998</v>
      </c>
      <c r="J16" s="340" t="s">
        <v>999</v>
      </c>
      <c r="K16" s="340" t="s">
        <v>1000</v>
      </c>
      <c r="L16" s="340" t="s">
        <v>1001</v>
      </c>
      <c r="M16" s="355" t="s">
        <v>1002</v>
      </c>
      <c r="N16" s="355" t="s">
        <v>1003</v>
      </c>
      <c r="O16" s="355" t="s">
        <v>1004</v>
      </c>
      <c r="P16" s="359"/>
      <c r="Q16" s="357" t="s">
        <v>575</v>
      </c>
      <c r="R16" s="357" t="s">
        <v>576</v>
      </c>
      <c r="S16" s="357" t="s">
        <v>577</v>
      </c>
      <c r="T16" s="357" t="s">
        <v>578</v>
      </c>
      <c r="U16" s="340" t="s">
        <v>998</v>
      </c>
      <c r="V16" s="340" t="s">
        <v>999</v>
      </c>
      <c r="W16" s="340" t="s">
        <v>1000</v>
      </c>
      <c r="X16" s="340" t="s">
        <v>1001</v>
      </c>
      <c r="Y16" s="355" t="s">
        <v>1002</v>
      </c>
      <c r="Z16" s="355" t="s">
        <v>1003</v>
      </c>
      <c r="AA16" s="355" t="s">
        <v>1004</v>
      </c>
      <c r="AB16" s="359"/>
      <c r="AC16" s="357" t="s">
        <v>575</v>
      </c>
      <c r="AD16" s="357" t="s">
        <v>576</v>
      </c>
      <c r="AE16" s="357" t="s">
        <v>577</v>
      </c>
      <c r="AF16" s="357" t="s">
        <v>578</v>
      </c>
      <c r="AG16" s="340" t="s">
        <v>998</v>
      </c>
      <c r="AH16" s="340" t="s">
        <v>999</v>
      </c>
      <c r="AI16" s="340" t="s">
        <v>1000</v>
      </c>
      <c r="AJ16" s="340" t="s">
        <v>1001</v>
      </c>
      <c r="AK16" s="355" t="s">
        <v>1002</v>
      </c>
      <c r="AL16" s="355" t="s">
        <v>1003</v>
      </c>
      <c r="AM16" s="355" t="s">
        <v>1004</v>
      </c>
      <c r="AN16" s="359"/>
      <c r="AO16" s="357" t="s">
        <v>575</v>
      </c>
      <c r="AP16" s="357" t="s">
        <v>576</v>
      </c>
      <c r="AQ16" s="357" t="s">
        <v>577</v>
      </c>
      <c r="AR16" s="357" t="s">
        <v>578</v>
      </c>
      <c r="AS16" s="340" t="s">
        <v>998</v>
      </c>
      <c r="AT16" s="340" t="s">
        <v>999</v>
      </c>
      <c r="AU16" s="340" t="s">
        <v>1000</v>
      </c>
      <c r="AV16" s="340" t="s">
        <v>1001</v>
      </c>
      <c r="AW16" s="355" t="s">
        <v>1002</v>
      </c>
      <c r="AX16" s="355" t="s">
        <v>1003</v>
      </c>
      <c r="AY16" s="355" t="s">
        <v>1004</v>
      </c>
      <c r="AZ16" s="359"/>
      <c r="BA16" s="340" t="s">
        <v>575</v>
      </c>
      <c r="BB16" s="340" t="s">
        <v>576</v>
      </c>
      <c r="BC16" s="340" t="s">
        <v>577</v>
      </c>
      <c r="BD16" s="340" t="s">
        <v>578</v>
      </c>
      <c r="BE16" s="357" t="s">
        <v>575</v>
      </c>
      <c r="BF16" s="357" t="s">
        <v>576</v>
      </c>
      <c r="BG16" s="357" t="s">
        <v>577</v>
      </c>
      <c r="BH16" s="357" t="s">
        <v>578</v>
      </c>
    </row>
    <row r="17" spans="1:60" s="186" customFormat="1" ht="22.5" customHeight="1">
      <c r="A17" s="747">
        <v>1</v>
      </c>
      <c r="B17" s="750" t="s">
        <v>932</v>
      </c>
      <c r="C17" s="248">
        <v>1</v>
      </c>
      <c r="D17" s="248" t="s">
        <v>579</v>
      </c>
      <c r="E17" s="249">
        <v>245327185.43046674</v>
      </c>
      <c r="F17" s="250">
        <v>6.75</v>
      </c>
      <c r="G17" s="249">
        <v>0</v>
      </c>
      <c r="H17" s="251">
        <v>0</v>
      </c>
      <c r="I17" s="259">
        <v>140582400</v>
      </c>
      <c r="J17" s="259"/>
      <c r="K17" s="259"/>
      <c r="L17" s="260">
        <v>6.75</v>
      </c>
      <c r="M17" s="261"/>
      <c r="N17" s="261"/>
      <c r="O17" s="251"/>
      <c r="P17" s="360"/>
      <c r="Q17" s="249">
        <v>105501660.23792353</v>
      </c>
      <c r="R17" s="373">
        <v>1.5</v>
      </c>
      <c r="S17" s="249">
        <v>187666867</v>
      </c>
      <c r="T17" s="262">
        <v>0.44</v>
      </c>
      <c r="U17" s="362">
        <v>104504966.77481368</v>
      </c>
      <c r="V17" s="362">
        <v>88965368.961788103</v>
      </c>
      <c r="W17" s="250">
        <v>1.5</v>
      </c>
      <c r="X17" s="250">
        <v>1.5</v>
      </c>
      <c r="Y17" s="362">
        <v>187666867</v>
      </c>
      <c r="Z17" s="262">
        <v>0.44</v>
      </c>
      <c r="AA17" s="262">
        <v>0.44</v>
      </c>
      <c r="AB17" s="360"/>
      <c r="AC17" s="249">
        <v>0</v>
      </c>
      <c r="AD17" s="250">
        <v>0</v>
      </c>
      <c r="AE17" s="249">
        <v>0</v>
      </c>
      <c r="AF17" s="250">
        <v>0</v>
      </c>
      <c r="AG17" s="249"/>
      <c r="AH17" s="183"/>
      <c r="AI17" s="250">
        <v>0</v>
      </c>
      <c r="AJ17" s="184"/>
      <c r="AK17" s="184"/>
      <c r="AL17" s="250">
        <v>0</v>
      </c>
      <c r="AM17" s="184"/>
      <c r="AN17" s="360"/>
      <c r="AO17" s="249">
        <v>0</v>
      </c>
      <c r="AP17" s="250">
        <v>0</v>
      </c>
      <c r="AQ17" s="184"/>
      <c r="AR17" s="184"/>
      <c r="AS17" s="184"/>
      <c r="AT17" s="184"/>
      <c r="AU17" s="184"/>
      <c r="AV17" s="184"/>
      <c r="AW17" s="184"/>
      <c r="AX17" s="184"/>
      <c r="AY17" s="184"/>
      <c r="AZ17" s="360"/>
      <c r="BA17" s="185">
        <f>+Q17+AC17+AO17</f>
        <v>105501660.23792353</v>
      </c>
      <c r="BB17" s="250">
        <f>+R17+AD17+AP17</f>
        <v>1.5</v>
      </c>
      <c r="BC17" s="185">
        <f t="shared" ref="BC17:BC37" si="2">+G17+S17+AE17+AQ17</f>
        <v>187666867</v>
      </c>
      <c r="BD17" s="185">
        <f t="shared" ref="BD17:BD37" si="3">+H17+T17+AF17+AR17</f>
        <v>0.44</v>
      </c>
      <c r="BE17" s="185">
        <f t="shared" ref="BE17:BE36" si="4">+I17+U17+AG17+AS17</f>
        <v>245087366.77481368</v>
      </c>
      <c r="BF17" s="185">
        <f t="shared" ref="BF17:BF37" si="5">+L17+X17+AJ17+AV17</f>
        <v>8.25</v>
      </c>
      <c r="BG17" s="185">
        <f t="shared" ref="BG17:BG37" si="6">+M17+Y17+AK17+AW17</f>
        <v>187666867</v>
      </c>
      <c r="BH17" s="185">
        <f t="shared" ref="BH17:BH37" si="7">+O17+AA17+AM17+AY17</f>
        <v>0.44</v>
      </c>
    </row>
    <row r="18" spans="1:60" s="186" customFormat="1" ht="22.5" customHeight="1">
      <c r="A18" s="748"/>
      <c r="B18" s="751"/>
      <c r="C18" s="248">
        <v>2</v>
      </c>
      <c r="D18" s="248" t="s">
        <v>331</v>
      </c>
      <c r="E18" s="249">
        <v>0</v>
      </c>
      <c r="F18" s="250">
        <v>0</v>
      </c>
      <c r="G18" s="249">
        <v>0</v>
      </c>
      <c r="H18" s="251">
        <v>0</v>
      </c>
      <c r="I18" s="249">
        <v>0</v>
      </c>
      <c r="J18" s="249"/>
      <c r="K18" s="249"/>
      <c r="L18" s="253">
        <v>0</v>
      </c>
      <c r="M18" s="254"/>
      <c r="N18" s="254"/>
      <c r="O18" s="251"/>
      <c r="P18" s="360"/>
      <c r="Q18" s="249">
        <v>404493365.3521989</v>
      </c>
      <c r="R18" s="373">
        <v>5.7510000000000003</v>
      </c>
      <c r="S18" s="249">
        <v>0</v>
      </c>
      <c r="T18" s="258">
        <v>0</v>
      </c>
      <c r="U18" s="362">
        <v>400672042.61463571</v>
      </c>
      <c r="V18" s="362">
        <v>341093224.59949559</v>
      </c>
      <c r="W18" s="373">
        <v>5.7510000000000003</v>
      </c>
      <c r="X18" s="373">
        <v>5.7510000000000003</v>
      </c>
      <c r="Y18" s="362">
        <v>0</v>
      </c>
      <c r="Z18" s="258">
        <v>0</v>
      </c>
      <c r="AA18" s="258">
        <v>0</v>
      </c>
      <c r="AB18" s="360"/>
      <c r="AC18" s="249">
        <v>0</v>
      </c>
      <c r="AD18" s="250">
        <v>0</v>
      </c>
      <c r="AE18" s="249">
        <v>0</v>
      </c>
      <c r="AF18" s="250">
        <v>0</v>
      </c>
      <c r="AG18" s="249"/>
      <c r="AH18" s="183"/>
      <c r="AI18" s="250">
        <v>0</v>
      </c>
      <c r="AJ18" s="184"/>
      <c r="AK18" s="184"/>
      <c r="AL18" s="250">
        <v>0</v>
      </c>
      <c r="AM18" s="184"/>
      <c r="AN18" s="360"/>
      <c r="AO18" s="249">
        <v>0</v>
      </c>
      <c r="AP18" s="250">
        <v>0</v>
      </c>
      <c r="AQ18" s="184"/>
      <c r="AR18" s="184"/>
      <c r="AS18" s="184"/>
      <c r="AT18" s="184"/>
      <c r="AU18" s="184"/>
      <c r="AV18" s="184"/>
      <c r="AW18" s="184"/>
      <c r="AX18" s="184"/>
      <c r="AY18" s="184"/>
      <c r="AZ18" s="360"/>
      <c r="BA18" s="185">
        <f t="shared" ref="BA18:BA37" si="8">+Q18+AC18+AO18</f>
        <v>404493365.3521989</v>
      </c>
      <c r="BB18" s="250">
        <f t="shared" ref="BB18:BB37" si="9">+R18+AD18+AP18</f>
        <v>5.7510000000000003</v>
      </c>
      <c r="BC18" s="185">
        <f t="shared" si="2"/>
        <v>0</v>
      </c>
      <c r="BD18" s="185">
        <f t="shared" si="3"/>
        <v>0</v>
      </c>
      <c r="BE18" s="185">
        <f t="shared" si="4"/>
        <v>400672042.61463571</v>
      </c>
      <c r="BF18" s="185">
        <f t="shared" si="5"/>
        <v>5.7510000000000003</v>
      </c>
      <c r="BG18" s="185">
        <f t="shared" si="6"/>
        <v>0</v>
      </c>
      <c r="BH18" s="185">
        <f t="shared" si="7"/>
        <v>0</v>
      </c>
    </row>
    <row r="19" spans="1:60" s="186" customFormat="1" ht="22.5" customHeight="1">
      <c r="A19" s="748"/>
      <c r="B19" s="751"/>
      <c r="C19" s="248">
        <v>3</v>
      </c>
      <c r="D19" s="248" t="s">
        <v>336</v>
      </c>
      <c r="E19" s="249">
        <v>0</v>
      </c>
      <c r="F19" s="250">
        <v>0</v>
      </c>
      <c r="G19" s="249">
        <v>0</v>
      </c>
      <c r="H19" s="251">
        <v>0</v>
      </c>
      <c r="I19" s="249">
        <v>0</v>
      </c>
      <c r="J19" s="249"/>
      <c r="K19" s="249"/>
      <c r="L19" s="253">
        <v>0</v>
      </c>
      <c r="M19" s="254"/>
      <c r="N19" s="254"/>
      <c r="O19" s="251"/>
      <c r="P19" s="360"/>
      <c r="Q19" s="249">
        <v>0</v>
      </c>
      <c r="R19" s="373">
        <v>0</v>
      </c>
      <c r="S19" s="249">
        <v>0</v>
      </c>
      <c r="T19" s="258">
        <v>0</v>
      </c>
      <c r="U19" s="362">
        <v>0</v>
      </c>
      <c r="V19" s="362">
        <v>0</v>
      </c>
      <c r="W19" s="250">
        <v>0</v>
      </c>
      <c r="X19" s="250">
        <v>0</v>
      </c>
      <c r="Y19" s="362">
        <v>0</v>
      </c>
      <c r="Z19" s="258">
        <v>0</v>
      </c>
      <c r="AA19" s="258">
        <v>0</v>
      </c>
      <c r="AB19" s="360"/>
      <c r="AC19" s="249">
        <v>157496500</v>
      </c>
      <c r="AD19" s="250">
        <v>1</v>
      </c>
      <c r="AE19" s="249">
        <v>0</v>
      </c>
      <c r="AF19" s="250">
        <v>0</v>
      </c>
      <c r="AG19" s="249"/>
      <c r="AH19" s="183"/>
      <c r="AI19" s="250">
        <v>1</v>
      </c>
      <c r="AJ19" s="184"/>
      <c r="AK19" s="184"/>
      <c r="AL19" s="250">
        <v>0</v>
      </c>
      <c r="AM19" s="184"/>
      <c r="AN19" s="360"/>
      <c r="AO19" s="249">
        <v>0</v>
      </c>
      <c r="AP19" s="250">
        <v>0</v>
      </c>
      <c r="AQ19" s="184"/>
      <c r="AR19" s="184"/>
      <c r="AS19" s="184"/>
      <c r="AT19" s="184"/>
      <c r="AU19" s="184"/>
      <c r="AV19" s="184"/>
      <c r="AW19" s="184"/>
      <c r="AX19" s="184"/>
      <c r="AY19" s="184"/>
      <c r="AZ19" s="360"/>
      <c r="BA19" s="185">
        <f t="shared" si="8"/>
        <v>157496500</v>
      </c>
      <c r="BB19" s="250">
        <f t="shared" si="9"/>
        <v>1</v>
      </c>
      <c r="BC19" s="185">
        <f t="shared" si="2"/>
        <v>0</v>
      </c>
      <c r="BD19" s="185">
        <f t="shared" si="3"/>
        <v>0</v>
      </c>
      <c r="BE19" s="185">
        <f t="shared" si="4"/>
        <v>0</v>
      </c>
      <c r="BF19" s="185">
        <f t="shared" si="5"/>
        <v>0</v>
      </c>
      <c r="BG19" s="185">
        <f t="shared" si="6"/>
        <v>0</v>
      </c>
      <c r="BH19" s="185">
        <f t="shared" si="7"/>
        <v>0</v>
      </c>
    </row>
    <row r="20" spans="1:60" s="186" customFormat="1" ht="22.5" customHeight="1">
      <c r="A20" s="748"/>
      <c r="B20" s="751"/>
      <c r="C20" s="248">
        <v>4</v>
      </c>
      <c r="D20" s="248" t="s">
        <v>580</v>
      </c>
      <c r="E20" s="249">
        <v>0</v>
      </c>
      <c r="F20" s="250">
        <v>0</v>
      </c>
      <c r="G20" s="249">
        <v>0</v>
      </c>
      <c r="H20" s="251">
        <v>0</v>
      </c>
      <c r="I20" s="249">
        <v>0</v>
      </c>
      <c r="J20" s="249"/>
      <c r="K20" s="249"/>
      <c r="L20" s="253">
        <v>0</v>
      </c>
      <c r="M20" s="254"/>
      <c r="N20" s="254"/>
      <c r="O20" s="251"/>
      <c r="P20" s="360"/>
      <c r="Q20" s="249">
        <v>52821164.559120387</v>
      </c>
      <c r="R20" s="373">
        <v>0.751</v>
      </c>
      <c r="S20" s="249">
        <v>0</v>
      </c>
      <c r="T20" s="258">
        <v>0</v>
      </c>
      <c r="U20" s="362">
        <v>52322153.365256719</v>
      </c>
      <c r="V20" s="362">
        <v>44541994.726868577</v>
      </c>
      <c r="W20" s="373">
        <v>0.751</v>
      </c>
      <c r="X20" s="373">
        <v>0.751</v>
      </c>
      <c r="Y20" s="362">
        <v>0</v>
      </c>
      <c r="Z20" s="258">
        <v>0</v>
      </c>
      <c r="AA20" s="258">
        <v>0</v>
      </c>
      <c r="AB20" s="360"/>
      <c r="AC20" s="249">
        <v>0</v>
      </c>
      <c r="AD20" s="250">
        <v>0</v>
      </c>
      <c r="AE20" s="249">
        <v>0</v>
      </c>
      <c r="AF20" s="250">
        <v>0</v>
      </c>
      <c r="AG20" s="249"/>
      <c r="AH20" s="183"/>
      <c r="AI20" s="250">
        <v>0</v>
      </c>
      <c r="AJ20" s="184"/>
      <c r="AK20" s="184"/>
      <c r="AL20" s="250">
        <v>0</v>
      </c>
      <c r="AM20" s="184"/>
      <c r="AN20" s="360"/>
      <c r="AO20" s="249">
        <v>83161094.224923998</v>
      </c>
      <c r="AP20" s="250">
        <v>2</v>
      </c>
      <c r="AQ20" s="184"/>
      <c r="AR20" s="184"/>
      <c r="AS20" s="184"/>
      <c r="AT20" s="184"/>
      <c r="AU20" s="184"/>
      <c r="AV20" s="184"/>
      <c r="AW20" s="184"/>
      <c r="AX20" s="184"/>
      <c r="AY20" s="184"/>
      <c r="AZ20" s="360"/>
      <c r="BA20" s="185">
        <f t="shared" si="8"/>
        <v>135982258.78404438</v>
      </c>
      <c r="BB20" s="250">
        <f t="shared" si="9"/>
        <v>2.7509999999999999</v>
      </c>
      <c r="BC20" s="185">
        <f t="shared" si="2"/>
        <v>0</v>
      </c>
      <c r="BD20" s="185">
        <f t="shared" si="3"/>
        <v>0</v>
      </c>
      <c r="BE20" s="185">
        <f t="shared" si="4"/>
        <v>52322153.365256719</v>
      </c>
      <c r="BF20" s="185">
        <f t="shared" si="5"/>
        <v>0.751</v>
      </c>
      <c r="BG20" s="185">
        <f t="shared" si="6"/>
        <v>0</v>
      </c>
      <c r="BH20" s="185">
        <f t="shared" si="7"/>
        <v>0</v>
      </c>
    </row>
    <row r="21" spans="1:60" s="186" customFormat="1" ht="22.5" customHeight="1">
      <c r="A21" s="748"/>
      <c r="B21" s="751"/>
      <c r="C21" s="248">
        <v>5</v>
      </c>
      <c r="D21" s="248" t="s">
        <v>344</v>
      </c>
      <c r="E21" s="249">
        <v>0</v>
      </c>
      <c r="F21" s="250">
        <v>0</v>
      </c>
      <c r="G21" s="249">
        <v>0</v>
      </c>
      <c r="H21" s="251">
        <v>0</v>
      </c>
      <c r="I21" s="249">
        <v>0</v>
      </c>
      <c r="J21" s="249"/>
      <c r="K21" s="249"/>
      <c r="L21" s="253">
        <v>0</v>
      </c>
      <c r="M21" s="254"/>
      <c r="N21" s="254"/>
      <c r="O21" s="251"/>
      <c r="P21" s="360"/>
      <c r="Q21" s="249">
        <v>0</v>
      </c>
      <c r="R21" s="373">
        <v>0</v>
      </c>
      <c r="S21" s="249">
        <v>0</v>
      </c>
      <c r="T21" s="258">
        <v>0</v>
      </c>
      <c r="U21" s="362">
        <v>0</v>
      </c>
      <c r="V21" s="362">
        <v>0</v>
      </c>
      <c r="W21" s="250">
        <v>0</v>
      </c>
      <c r="X21" s="250">
        <v>0</v>
      </c>
      <c r="Y21" s="362">
        <v>0</v>
      </c>
      <c r="Z21" s="258">
        <v>0</v>
      </c>
      <c r="AA21" s="258">
        <v>0</v>
      </c>
      <c r="AB21" s="360"/>
      <c r="AC21" s="249">
        <v>157496500</v>
      </c>
      <c r="AD21" s="250">
        <v>1</v>
      </c>
      <c r="AE21" s="249">
        <v>0</v>
      </c>
      <c r="AF21" s="250">
        <v>0</v>
      </c>
      <c r="AG21" s="249"/>
      <c r="AH21" s="183"/>
      <c r="AI21" s="250">
        <v>1</v>
      </c>
      <c r="AJ21" s="184"/>
      <c r="AK21" s="184"/>
      <c r="AL21" s="250">
        <v>0</v>
      </c>
      <c r="AM21" s="184"/>
      <c r="AN21" s="360"/>
      <c r="AO21" s="249">
        <v>41580547.112461999</v>
      </c>
      <c r="AP21" s="250">
        <v>1</v>
      </c>
      <c r="AQ21" s="184"/>
      <c r="AR21" s="184"/>
      <c r="AS21" s="184"/>
      <c r="AT21" s="184"/>
      <c r="AU21" s="184"/>
      <c r="AV21" s="184"/>
      <c r="AW21" s="184"/>
      <c r="AX21" s="184"/>
      <c r="AY21" s="184"/>
      <c r="AZ21" s="360"/>
      <c r="BA21" s="185">
        <f t="shared" si="8"/>
        <v>199077047.11246198</v>
      </c>
      <c r="BB21" s="250">
        <f t="shared" si="9"/>
        <v>2</v>
      </c>
      <c r="BC21" s="185">
        <f t="shared" si="2"/>
        <v>0</v>
      </c>
      <c r="BD21" s="185">
        <f t="shared" si="3"/>
        <v>0</v>
      </c>
      <c r="BE21" s="185">
        <f t="shared" si="4"/>
        <v>0</v>
      </c>
      <c r="BF21" s="185">
        <f t="shared" si="5"/>
        <v>0</v>
      </c>
      <c r="BG21" s="185">
        <f t="shared" si="6"/>
        <v>0</v>
      </c>
      <c r="BH21" s="185">
        <f t="shared" si="7"/>
        <v>0</v>
      </c>
    </row>
    <row r="22" spans="1:60" s="186" customFormat="1" ht="22.5" customHeight="1">
      <c r="A22" s="748"/>
      <c r="B22" s="751"/>
      <c r="C22" s="248">
        <v>6</v>
      </c>
      <c r="D22" s="248" t="s">
        <v>347</v>
      </c>
      <c r="E22" s="249">
        <v>0</v>
      </c>
      <c r="F22" s="250">
        <v>0</v>
      </c>
      <c r="G22" s="249">
        <v>0</v>
      </c>
      <c r="H22" s="251">
        <v>0</v>
      </c>
      <c r="I22" s="249">
        <v>0</v>
      </c>
      <c r="J22" s="249"/>
      <c r="K22" s="249"/>
      <c r="L22" s="253">
        <v>0</v>
      </c>
      <c r="M22" s="254"/>
      <c r="N22" s="254"/>
      <c r="O22" s="251"/>
      <c r="P22" s="360"/>
      <c r="Q22" s="249">
        <v>0</v>
      </c>
      <c r="R22" s="373">
        <v>0</v>
      </c>
      <c r="S22" s="249">
        <v>0</v>
      </c>
      <c r="T22" s="258">
        <v>0</v>
      </c>
      <c r="U22" s="362">
        <v>0</v>
      </c>
      <c r="V22" s="362">
        <v>0</v>
      </c>
      <c r="W22" s="250">
        <v>0</v>
      </c>
      <c r="X22" s="250">
        <v>0</v>
      </c>
      <c r="Y22" s="362">
        <v>0</v>
      </c>
      <c r="Z22" s="258">
        <v>0</v>
      </c>
      <c r="AA22" s="258">
        <v>0</v>
      </c>
      <c r="AB22" s="360"/>
      <c r="AC22" s="249">
        <v>157496500</v>
      </c>
      <c r="AD22" s="250">
        <v>1</v>
      </c>
      <c r="AE22" s="249">
        <v>0</v>
      </c>
      <c r="AF22" s="250">
        <v>0</v>
      </c>
      <c r="AG22" s="249"/>
      <c r="AH22" s="183"/>
      <c r="AI22" s="250">
        <v>1</v>
      </c>
      <c r="AJ22" s="184"/>
      <c r="AK22" s="184"/>
      <c r="AL22" s="250">
        <v>0</v>
      </c>
      <c r="AM22" s="184"/>
      <c r="AN22" s="360"/>
      <c r="AO22" s="249">
        <v>0</v>
      </c>
      <c r="AP22" s="250">
        <v>0</v>
      </c>
      <c r="AQ22" s="184"/>
      <c r="AR22" s="184"/>
      <c r="AS22" s="184"/>
      <c r="AT22" s="184"/>
      <c r="AU22" s="184"/>
      <c r="AV22" s="184"/>
      <c r="AW22" s="184"/>
      <c r="AX22" s="184"/>
      <c r="AY22" s="184"/>
      <c r="AZ22" s="360"/>
      <c r="BA22" s="185">
        <f t="shared" si="8"/>
        <v>157496500</v>
      </c>
      <c r="BB22" s="250">
        <f t="shared" si="9"/>
        <v>1</v>
      </c>
      <c r="BC22" s="185">
        <f t="shared" si="2"/>
        <v>0</v>
      </c>
      <c r="BD22" s="185">
        <f t="shared" si="3"/>
        <v>0</v>
      </c>
      <c r="BE22" s="185">
        <f t="shared" si="4"/>
        <v>0</v>
      </c>
      <c r="BF22" s="185">
        <f t="shared" si="5"/>
        <v>0</v>
      </c>
      <c r="BG22" s="185">
        <f t="shared" si="6"/>
        <v>0</v>
      </c>
      <c r="BH22" s="185">
        <f t="shared" si="7"/>
        <v>0</v>
      </c>
    </row>
    <row r="23" spans="1:60" s="186" customFormat="1" ht="22.5" customHeight="1">
      <c r="A23" s="748"/>
      <c r="B23" s="751"/>
      <c r="C23" s="248">
        <v>7</v>
      </c>
      <c r="D23" s="248" t="s">
        <v>351</v>
      </c>
      <c r="E23" s="249">
        <v>0</v>
      </c>
      <c r="F23" s="250">
        <v>0</v>
      </c>
      <c r="G23" s="249">
        <v>0</v>
      </c>
      <c r="H23" s="251">
        <v>0</v>
      </c>
      <c r="I23" s="249">
        <v>0</v>
      </c>
      <c r="J23" s="249"/>
      <c r="K23" s="249"/>
      <c r="L23" s="253">
        <v>0</v>
      </c>
      <c r="M23" s="254"/>
      <c r="N23" s="254"/>
      <c r="O23" s="251"/>
      <c r="P23" s="360"/>
      <c r="Q23" s="249">
        <v>0</v>
      </c>
      <c r="R23" s="373">
        <v>0</v>
      </c>
      <c r="S23" s="249">
        <v>0</v>
      </c>
      <c r="T23" s="257">
        <v>0</v>
      </c>
      <c r="U23" s="362">
        <v>0</v>
      </c>
      <c r="V23" s="362">
        <v>0</v>
      </c>
      <c r="W23" s="250">
        <v>0</v>
      </c>
      <c r="X23" s="250">
        <v>0</v>
      </c>
      <c r="Y23" s="362">
        <v>0</v>
      </c>
      <c r="Z23" s="257">
        <v>0</v>
      </c>
      <c r="AA23" s="257">
        <v>0</v>
      </c>
      <c r="AB23" s="360"/>
      <c r="AC23" s="249">
        <v>0</v>
      </c>
      <c r="AD23" s="250">
        <v>0</v>
      </c>
      <c r="AE23" s="249">
        <v>0</v>
      </c>
      <c r="AF23" s="250">
        <v>0</v>
      </c>
      <c r="AG23" s="249"/>
      <c r="AH23" s="183"/>
      <c r="AI23" s="250">
        <v>0</v>
      </c>
      <c r="AJ23" s="184"/>
      <c r="AK23" s="184"/>
      <c r="AL23" s="250">
        <v>0</v>
      </c>
      <c r="AM23" s="184"/>
      <c r="AN23" s="360"/>
      <c r="AO23" s="249">
        <v>41580547.112461999</v>
      </c>
      <c r="AP23" s="250">
        <v>1</v>
      </c>
      <c r="AQ23" s="184"/>
      <c r="AR23" s="184"/>
      <c r="AS23" s="184"/>
      <c r="AT23" s="184"/>
      <c r="AU23" s="184"/>
      <c r="AV23" s="184"/>
      <c r="AW23" s="184"/>
      <c r="AX23" s="184"/>
      <c r="AY23" s="184"/>
      <c r="AZ23" s="360"/>
      <c r="BA23" s="185">
        <f t="shared" si="8"/>
        <v>41580547.112461999</v>
      </c>
      <c r="BB23" s="250">
        <f t="shared" si="9"/>
        <v>1</v>
      </c>
      <c r="BC23" s="185">
        <f t="shared" si="2"/>
        <v>0</v>
      </c>
      <c r="BD23" s="185">
        <f t="shared" si="3"/>
        <v>0</v>
      </c>
      <c r="BE23" s="185">
        <f t="shared" si="4"/>
        <v>0</v>
      </c>
      <c r="BF23" s="185">
        <f t="shared" si="5"/>
        <v>0</v>
      </c>
      <c r="BG23" s="185">
        <f t="shared" si="6"/>
        <v>0</v>
      </c>
      <c r="BH23" s="185">
        <f t="shared" si="7"/>
        <v>0</v>
      </c>
    </row>
    <row r="24" spans="1:60" s="186" customFormat="1" ht="22.5" customHeight="1">
      <c r="A24" s="748"/>
      <c r="B24" s="751"/>
      <c r="C24" s="248">
        <v>8</v>
      </c>
      <c r="D24" s="248" t="s">
        <v>356</v>
      </c>
      <c r="E24" s="249">
        <v>0</v>
      </c>
      <c r="F24" s="250">
        <v>0</v>
      </c>
      <c r="G24" s="249">
        <v>0</v>
      </c>
      <c r="H24" s="251">
        <v>0</v>
      </c>
      <c r="I24" s="249">
        <v>0</v>
      </c>
      <c r="J24" s="249"/>
      <c r="K24" s="249"/>
      <c r="L24" s="253">
        <v>0</v>
      </c>
      <c r="M24" s="254"/>
      <c r="N24" s="254"/>
      <c r="O24" s="251"/>
      <c r="P24" s="360"/>
      <c r="Q24" s="249">
        <v>0</v>
      </c>
      <c r="R24" s="373">
        <v>0</v>
      </c>
      <c r="S24" s="249">
        <v>0</v>
      </c>
      <c r="T24" s="256">
        <v>0</v>
      </c>
      <c r="U24" s="362">
        <v>0</v>
      </c>
      <c r="V24" s="362">
        <v>0</v>
      </c>
      <c r="W24" s="250">
        <v>0</v>
      </c>
      <c r="X24" s="250">
        <v>0</v>
      </c>
      <c r="Y24" s="362">
        <v>0</v>
      </c>
      <c r="Z24" s="256">
        <v>0</v>
      </c>
      <c r="AA24" s="256">
        <v>0</v>
      </c>
      <c r="AB24" s="360"/>
      <c r="AC24" s="249">
        <v>157496500</v>
      </c>
      <c r="AD24" s="250">
        <v>1</v>
      </c>
      <c r="AE24" s="249">
        <v>0</v>
      </c>
      <c r="AF24" s="250">
        <v>0</v>
      </c>
      <c r="AG24" s="249"/>
      <c r="AH24" s="183"/>
      <c r="AI24" s="250">
        <v>1</v>
      </c>
      <c r="AJ24" s="184"/>
      <c r="AK24" s="184"/>
      <c r="AL24" s="250">
        <v>0</v>
      </c>
      <c r="AM24" s="184"/>
      <c r="AN24" s="360"/>
      <c r="AO24" s="249">
        <v>41580547.112461999</v>
      </c>
      <c r="AP24" s="250">
        <v>1</v>
      </c>
      <c r="AQ24" s="184"/>
      <c r="AR24" s="184"/>
      <c r="AS24" s="184"/>
      <c r="AT24" s="184"/>
      <c r="AU24" s="184"/>
      <c r="AV24" s="184"/>
      <c r="AW24" s="184"/>
      <c r="AX24" s="184"/>
      <c r="AY24" s="184"/>
      <c r="AZ24" s="360"/>
      <c r="BA24" s="185">
        <f t="shared" si="8"/>
        <v>199077047.11246198</v>
      </c>
      <c r="BB24" s="250">
        <f t="shared" si="9"/>
        <v>2</v>
      </c>
      <c r="BC24" s="185">
        <f t="shared" si="2"/>
        <v>0</v>
      </c>
      <c r="BD24" s="185">
        <f t="shared" si="3"/>
        <v>0</v>
      </c>
      <c r="BE24" s="185">
        <f t="shared" si="4"/>
        <v>0</v>
      </c>
      <c r="BF24" s="185">
        <f t="shared" si="5"/>
        <v>0</v>
      </c>
      <c r="BG24" s="185">
        <f t="shared" si="6"/>
        <v>0</v>
      </c>
      <c r="BH24" s="185">
        <f t="shared" si="7"/>
        <v>0</v>
      </c>
    </row>
    <row r="25" spans="1:60" s="186" customFormat="1" ht="22.5" customHeight="1">
      <c r="A25" s="748"/>
      <c r="B25" s="751"/>
      <c r="C25" s="248">
        <v>9</v>
      </c>
      <c r="D25" s="248" t="s">
        <v>581</v>
      </c>
      <c r="E25" s="249">
        <v>0</v>
      </c>
      <c r="F25" s="250">
        <v>0</v>
      </c>
      <c r="G25" s="249">
        <v>0</v>
      </c>
      <c r="H25" s="251">
        <v>0</v>
      </c>
      <c r="I25" s="249">
        <v>0</v>
      </c>
      <c r="J25" s="249"/>
      <c r="K25" s="249"/>
      <c r="L25" s="253">
        <v>0</v>
      </c>
      <c r="M25" s="254"/>
      <c r="N25" s="254"/>
      <c r="O25" s="251"/>
      <c r="P25" s="360"/>
      <c r="Q25" s="249">
        <v>0</v>
      </c>
      <c r="R25" s="373">
        <v>0</v>
      </c>
      <c r="S25" s="249">
        <v>0</v>
      </c>
      <c r="T25" s="256">
        <v>0</v>
      </c>
      <c r="U25" s="362">
        <v>0</v>
      </c>
      <c r="V25" s="362">
        <v>0</v>
      </c>
      <c r="W25" s="250">
        <v>0</v>
      </c>
      <c r="X25" s="250">
        <v>0</v>
      </c>
      <c r="Y25" s="362">
        <v>0</v>
      </c>
      <c r="Z25" s="256">
        <v>0</v>
      </c>
      <c r="AA25" s="256">
        <v>0</v>
      </c>
      <c r="AB25" s="360"/>
      <c r="AC25" s="249">
        <v>157496500</v>
      </c>
      <c r="AD25" s="250">
        <v>1</v>
      </c>
      <c r="AE25" s="249">
        <v>0</v>
      </c>
      <c r="AF25" s="250">
        <v>0</v>
      </c>
      <c r="AG25" s="249"/>
      <c r="AH25" s="183"/>
      <c r="AI25" s="250">
        <v>1</v>
      </c>
      <c r="AJ25" s="184"/>
      <c r="AK25" s="184"/>
      <c r="AL25" s="250">
        <v>0</v>
      </c>
      <c r="AM25" s="184"/>
      <c r="AN25" s="360"/>
      <c r="AO25" s="249">
        <v>41580547.112461999</v>
      </c>
      <c r="AP25" s="250">
        <v>1</v>
      </c>
      <c r="AQ25" s="184"/>
      <c r="AR25" s="184"/>
      <c r="AS25" s="184"/>
      <c r="AT25" s="184"/>
      <c r="AU25" s="184"/>
      <c r="AV25" s="184"/>
      <c r="AW25" s="184"/>
      <c r="AX25" s="184"/>
      <c r="AY25" s="184"/>
      <c r="AZ25" s="360"/>
      <c r="BA25" s="185">
        <f t="shared" si="8"/>
        <v>199077047.11246198</v>
      </c>
      <c r="BB25" s="250">
        <f t="shared" si="9"/>
        <v>2</v>
      </c>
      <c r="BC25" s="185">
        <f t="shared" si="2"/>
        <v>0</v>
      </c>
      <c r="BD25" s="185">
        <f t="shared" si="3"/>
        <v>0</v>
      </c>
      <c r="BE25" s="185">
        <f t="shared" si="4"/>
        <v>0</v>
      </c>
      <c r="BF25" s="185">
        <f t="shared" si="5"/>
        <v>0</v>
      </c>
      <c r="BG25" s="185">
        <f t="shared" si="6"/>
        <v>0</v>
      </c>
      <c r="BH25" s="185">
        <f t="shared" si="7"/>
        <v>0</v>
      </c>
    </row>
    <row r="26" spans="1:60" s="186" customFormat="1" ht="22.5" customHeight="1">
      <c r="A26" s="748"/>
      <c r="B26" s="751"/>
      <c r="C26" s="248">
        <v>10</v>
      </c>
      <c r="D26" s="248" t="s">
        <v>582</v>
      </c>
      <c r="E26" s="249">
        <v>0</v>
      </c>
      <c r="F26" s="250">
        <v>0</v>
      </c>
      <c r="G26" s="249">
        <v>0</v>
      </c>
      <c r="H26" s="251">
        <v>0</v>
      </c>
      <c r="I26" s="249">
        <v>0</v>
      </c>
      <c r="J26" s="249"/>
      <c r="K26" s="249"/>
      <c r="L26" s="253">
        <v>0</v>
      </c>
      <c r="M26" s="254"/>
      <c r="N26" s="254"/>
      <c r="O26" s="251"/>
      <c r="P26" s="360"/>
      <c r="Q26" s="249">
        <v>478274193.0785867</v>
      </c>
      <c r="R26" s="373">
        <v>6.8</v>
      </c>
      <c r="S26" s="249">
        <v>0</v>
      </c>
      <c r="T26" s="256">
        <v>0</v>
      </c>
      <c r="U26" s="362">
        <v>473755849.3791554</v>
      </c>
      <c r="V26" s="362">
        <v>403309672.6267727</v>
      </c>
      <c r="W26" s="250">
        <v>6.8</v>
      </c>
      <c r="X26" s="250">
        <v>6.8</v>
      </c>
      <c r="Y26" s="362">
        <v>0</v>
      </c>
      <c r="Z26" s="256">
        <v>0</v>
      </c>
      <c r="AA26" s="256">
        <v>0</v>
      </c>
      <c r="AB26" s="360"/>
      <c r="AC26" s="249">
        <v>0</v>
      </c>
      <c r="AD26" s="250">
        <v>0</v>
      </c>
      <c r="AE26" s="249">
        <v>0</v>
      </c>
      <c r="AF26" s="250">
        <v>0</v>
      </c>
      <c r="AG26" s="249"/>
      <c r="AH26" s="183"/>
      <c r="AI26" s="250">
        <v>0</v>
      </c>
      <c r="AJ26" s="184"/>
      <c r="AK26" s="184"/>
      <c r="AL26" s="250">
        <v>0</v>
      </c>
      <c r="AM26" s="184"/>
      <c r="AN26" s="360"/>
      <c r="AO26" s="249">
        <v>41580547.112461999</v>
      </c>
      <c r="AP26" s="250">
        <v>1</v>
      </c>
      <c r="AQ26" s="184"/>
      <c r="AR26" s="184"/>
      <c r="AS26" s="184"/>
      <c r="AT26" s="184"/>
      <c r="AU26" s="184"/>
      <c r="AV26" s="184"/>
      <c r="AW26" s="184"/>
      <c r="AX26" s="184"/>
      <c r="AY26" s="184"/>
      <c r="AZ26" s="360"/>
      <c r="BA26" s="185">
        <f t="shared" si="8"/>
        <v>519854740.19104868</v>
      </c>
      <c r="BB26" s="250">
        <f t="shared" si="9"/>
        <v>7.8</v>
      </c>
      <c r="BC26" s="185">
        <f t="shared" si="2"/>
        <v>0</v>
      </c>
      <c r="BD26" s="185">
        <f t="shared" si="3"/>
        <v>0</v>
      </c>
      <c r="BE26" s="185">
        <f t="shared" si="4"/>
        <v>473755849.3791554</v>
      </c>
      <c r="BF26" s="185">
        <f t="shared" si="5"/>
        <v>6.8</v>
      </c>
      <c r="BG26" s="185">
        <f t="shared" si="6"/>
        <v>0</v>
      </c>
      <c r="BH26" s="185">
        <f t="shared" si="7"/>
        <v>0</v>
      </c>
    </row>
    <row r="27" spans="1:60" s="186" customFormat="1" ht="22.5" customHeight="1">
      <c r="A27" s="748"/>
      <c r="B27" s="751"/>
      <c r="C27" s="248">
        <v>11</v>
      </c>
      <c r="D27" s="248" t="s">
        <v>371</v>
      </c>
      <c r="E27" s="249">
        <v>29075814.569536801</v>
      </c>
      <c r="F27" s="250">
        <v>0.8</v>
      </c>
      <c r="G27" s="249">
        <v>0</v>
      </c>
      <c r="H27" s="251">
        <v>0</v>
      </c>
      <c r="I27" s="249">
        <v>35145600</v>
      </c>
      <c r="J27" s="249"/>
      <c r="K27" s="249"/>
      <c r="L27" s="253">
        <v>0.8</v>
      </c>
      <c r="M27" s="254"/>
      <c r="N27" s="254"/>
      <c r="O27" s="251"/>
      <c r="P27" s="360"/>
      <c r="Q27" s="249">
        <v>461253258.5602017</v>
      </c>
      <c r="R27" s="373">
        <v>6.5579999999999998</v>
      </c>
      <c r="S27" s="249">
        <v>0</v>
      </c>
      <c r="T27" s="256">
        <v>0</v>
      </c>
      <c r="U27" s="362">
        <v>456895714.73948544</v>
      </c>
      <c r="V27" s="362">
        <v>388956593.10093755</v>
      </c>
      <c r="W27" s="250">
        <v>6.5579999999999998</v>
      </c>
      <c r="X27" s="250">
        <v>6.5579999999999998</v>
      </c>
      <c r="Y27" s="362">
        <v>0</v>
      </c>
      <c r="Z27" s="256">
        <v>0</v>
      </c>
      <c r="AA27" s="256">
        <v>0</v>
      </c>
      <c r="AB27" s="360"/>
      <c r="AC27" s="249">
        <v>157496500</v>
      </c>
      <c r="AD27" s="250">
        <v>1</v>
      </c>
      <c r="AE27" s="249">
        <v>0</v>
      </c>
      <c r="AF27" s="250">
        <v>0</v>
      </c>
      <c r="AG27" s="249"/>
      <c r="AH27" s="183"/>
      <c r="AI27" s="250">
        <v>1</v>
      </c>
      <c r="AJ27" s="184"/>
      <c r="AK27" s="184"/>
      <c r="AL27" s="250">
        <v>0</v>
      </c>
      <c r="AM27" s="184"/>
      <c r="AN27" s="360"/>
      <c r="AO27" s="249">
        <v>83161094.224923998</v>
      </c>
      <c r="AP27" s="250">
        <v>2</v>
      </c>
      <c r="AQ27" s="184"/>
      <c r="AR27" s="184"/>
      <c r="AS27" s="184"/>
      <c r="AT27" s="184"/>
      <c r="AU27" s="184"/>
      <c r="AV27" s="184"/>
      <c r="AW27" s="184"/>
      <c r="AX27" s="184"/>
      <c r="AY27" s="184"/>
      <c r="AZ27" s="360"/>
      <c r="BA27" s="185">
        <f t="shared" si="8"/>
        <v>701910852.78512561</v>
      </c>
      <c r="BB27" s="250">
        <f t="shared" si="9"/>
        <v>9.5579999999999998</v>
      </c>
      <c r="BC27" s="185">
        <f t="shared" si="2"/>
        <v>0</v>
      </c>
      <c r="BD27" s="185">
        <f t="shared" si="3"/>
        <v>0</v>
      </c>
      <c r="BE27" s="185">
        <f t="shared" si="4"/>
        <v>492041314.73948544</v>
      </c>
      <c r="BF27" s="185">
        <f t="shared" si="5"/>
        <v>7.3579999999999997</v>
      </c>
      <c r="BG27" s="185">
        <f t="shared" si="6"/>
        <v>0</v>
      </c>
      <c r="BH27" s="185">
        <f t="shared" si="7"/>
        <v>0</v>
      </c>
    </row>
    <row r="28" spans="1:60" s="186" customFormat="1" ht="22.5" customHeight="1">
      <c r="A28" s="748"/>
      <c r="B28" s="751"/>
      <c r="C28" s="248">
        <v>12</v>
      </c>
      <c r="D28" s="248" t="s">
        <v>376</v>
      </c>
      <c r="E28" s="249">
        <v>0</v>
      </c>
      <c r="F28" s="250">
        <v>0</v>
      </c>
      <c r="G28" s="249">
        <v>0</v>
      </c>
      <c r="H28" s="251">
        <v>0</v>
      </c>
      <c r="I28" s="249">
        <v>0</v>
      </c>
      <c r="J28" s="249"/>
      <c r="K28" s="249"/>
      <c r="L28" s="253">
        <v>0</v>
      </c>
      <c r="M28" s="254"/>
      <c r="N28" s="254"/>
      <c r="O28" s="251"/>
      <c r="P28" s="360"/>
      <c r="Q28" s="249">
        <v>4009063.0890410948</v>
      </c>
      <c r="R28" s="373">
        <v>5.7000000000000002E-2</v>
      </c>
      <c r="S28" s="249">
        <v>0</v>
      </c>
      <c r="T28" s="256">
        <v>0</v>
      </c>
      <c r="U28" s="362">
        <v>3971188.7374429205</v>
      </c>
      <c r="V28" s="362">
        <v>3380684.0205479478</v>
      </c>
      <c r="W28" s="373">
        <v>5.7000000000000002E-2</v>
      </c>
      <c r="X28" s="373">
        <v>5.7000000000000002E-2</v>
      </c>
      <c r="Y28" s="362">
        <v>0</v>
      </c>
      <c r="Z28" s="256">
        <v>0</v>
      </c>
      <c r="AA28" s="256">
        <v>0</v>
      </c>
      <c r="AB28" s="360"/>
      <c r="AC28" s="249">
        <v>314993000</v>
      </c>
      <c r="AD28" s="250">
        <v>2</v>
      </c>
      <c r="AE28" s="249">
        <v>0</v>
      </c>
      <c r="AF28" s="250">
        <v>0</v>
      </c>
      <c r="AG28" s="249"/>
      <c r="AH28" s="183"/>
      <c r="AI28" s="250">
        <v>2</v>
      </c>
      <c r="AJ28" s="184"/>
      <c r="AK28" s="184"/>
      <c r="AL28" s="250">
        <v>0</v>
      </c>
      <c r="AM28" s="184"/>
      <c r="AN28" s="360"/>
      <c r="AO28" s="249">
        <v>41580547.112461999</v>
      </c>
      <c r="AP28" s="250">
        <v>1</v>
      </c>
      <c r="AQ28" s="184"/>
      <c r="AR28" s="184"/>
      <c r="AS28" s="184"/>
      <c r="AT28" s="184"/>
      <c r="AU28" s="184"/>
      <c r="AV28" s="184"/>
      <c r="AW28" s="184"/>
      <c r="AX28" s="184"/>
      <c r="AY28" s="184"/>
      <c r="AZ28" s="360"/>
      <c r="BA28" s="185">
        <f t="shared" si="8"/>
        <v>360582610.2015031</v>
      </c>
      <c r="BB28" s="250">
        <f t="shared" si="9"/>
        <v>3.0569999999999999</v>
      </c>
      <c r="BC28" s="185">
        <f t="shared" si="2"/>
        <v>0</v>
      </c>
      <c r="BD28" s="185">
        <f t="shared" si="3"/>
        <v>0</v>
      </c>
      <c r="BE28" s="185">
        <f t="shared" si="4"/>
        <v>3971188.7374429205</v>
      </c>
      <c r="BF28" s="185">
        <f t="shared" si="5"/>
        <v>5.7000000000000002E-2</v>
      </c>
      <c r="BG28" s="185">
        <f t="shared" si="6"/>
        <v>0</v>
      </c>
      <c r="BH28" s="185">
        <f t="shared" si="7"/>
        <v>0</v>
      </c>
    </row>
    <row r="29" spans="1:60" s="186" customFormat="1" ht="22.5" customHeight="1">
      <c r="A29" s="748"/>
      <c r="B29" s="751"/>
      <c r="C29" s="248">
        <v>13</v>
      </c>
      <c r="D29" s="248" t="s">
        <v>381</v>
      </c>
      <c r="E29" s="249">
        <v>0</v>
      </c>
      <c r="F29" s="250">
        <v>0</v>
      </c>
      <c r="G29" s="249">
        <v>0</v>
      </c>
      <c r="H29" s="251">
        <v>0</v>
      </c>
      <c r="I29" s="249">
        <v>0</v>
      </c>
      <c r="J29" s="249"/>
      <c r="K29" s="249"/>
      <c r="L29" s="253">
        <v>0</v>
      </c>
      <c r="M29" s="254"/>
      <c r="N29" s="254"/>
      <c r="O29" s="251"/>
      <c r="P29" s="360"/>
      <c r="Q29" s="249">
        <v>11956854.826964667</v>
      </c>
      <c r="R29" s="373">
        <v>0.16999999999999998</v>
      </c>
      <c r="S29" s="249">
        <v>0</v>
      </c>
      <c r="T29" s="256">
        <v>0</v>
      </c>
      <c r="U29" s="362">
        <v>11843896.234478883</v>
      </c>
      <c r="V29" s="362">
        <v>10082741.815669317</v>
      </c>
      <c r="W29" s="250">
        <f>0.08+0.09</f>
        <v>0.16999999999999998</v>
      </c>
      <c r="X29" s="250">
        <f>0.08+0.09</f>
        <v>0.16999999999999998</v>
      </c>
      <c r="Y29" s="362">
        <v>0</v>
      </c>
      <c r="Z29" s="256">
        <v>0</v>
      </c>
      <c r="AA29" s="256">
        <v>0</v>
      </c>
      <c r="AB29" s="360"/>
      <c r="AC29" s="249">
        <v>157496500</v>
      </c>
      <c r="AD29" s="250">
        <v>1</v>
      </c>
      <c r="AE29" s="249">
        <v>0</v>
      </c>
      <c r="AF29" s="250">
        <v>0</v>
      </c>
      <c r="AG29" s="249"/>
      <c r="AH29" s="183"/>
      <c r="AI29" s="250">
        <v>1</v>
      </c>
      <c r="AJ29" s="184"/>
      <c r="AK29" s="184"/>
      <c r="AL29" s="250">
        <v>0</v>
      </c>
      <c r="AM29" s="184"/>
      <c r="AN29" s="360"/>
      <c r="AO29" s="249">
        <v>0</v>
      </c>
      <c r="AP29" s="250">
        <v>0</v>
      </c>
      <c r="AQ29" s="184"/>
      <c r="AR29" s="184"/>
      <c r="AS29" s="184"/>
      <c r="AT29" s="184"/>
      <c r="AU29" s="184"/>
      <c r="AV29" s="184"/>
      <c r="AW29" s="184"/>
      <c r="AX29" s="184"/>
      <c r="AY29" s="184"/>
      <c r="AZ29" s="360"/>
      <c r="BA29" s="185">
        <f t="shared" si="8"/>
        <v>169453354.82696468</v>
      </c>
      <c r="BB29" s="250">
        <f t="shared" si="9"/>
        <v>1.17</v>
      </c>
      <c r="BC29" s="185">
        <f t="shared" si="2"/>
        <v>0</v>
      </c>
      <c r="BD29" s="185">
        <f t="shared" si="3"/>
        <v>0</v>
      </c>
      <c r="BE29" s="185">
        <f t="shared" si="4"/>
        <v>11843896.234478883</v>
      </c>
      <c r="BF29" s="185">
        <f t="shared" si="5"/>
        <v>0.16999999999999998</v>
      </c>
      <c r="BG29" s="185">
        <f t="shared" si="6"/>
        <v>0</v>
      </c>
      <c r="BH29" s="185">
        <f t="shared" si="7"/>
        <v>0</v>
      </c>
    </row>
    <row r="30" spans="1:60" s="186" customFormat="1" ht="22.5" customHeight="1">
      <c r="A30" s="748"/>
      <c r="B30" s="751"/>
      <c r="C30" s="248">
        <v>14</v>
      </c>
      <c r="D30" s="248" t="s">
        <v>583</v>
      </c>
      <c r="E30" s="249">
        <v>0</v>
      </c>
      <c r="F30" s="250">
        <v>0</v>
      </c>
      <c r="G30" s="249">
        <v>0</v>
      </c>
      <c r="H30" s="250">
        <v>0</v>
      </c>
      <c r="I30" s="249">
        <v>0</v>
      </c>
      <c r="J30" s="249"/>
      <c r="K30" s="249"/>
      <c r="L30" s="253">
        <v>0</v>
      </c>
      <c r="M30" s="326"/>
      <c r="N30" s="326"/>
      <c r="O30" s="250"/>
      <c r="P30" s="360"/>
      <c r="Q30" s="249">
        <v>220639138.77757743</v>
      </c>
      <c r="R30" s="373">
        <v>3.137</v>
      </c>
      <c r="S30" s="249">
        <v>0</v>
      </c>
      <c r="T30" s="256">
        <v>0</v>
      </c>
      <c r="U30" s="362">
        <v>218554720.51506037</v>
      </c>
      <c r="V30" s="362">
        <v>186056241.62208617</v>
      </c>
      <c r="W30" s="373">
        <f>2.943+0.194</f>
        <v>3.137</v>
      </c>
      <c r="X30" s="373">
        <f>2.943+0.194</f>
        <v>3.137</v>
      </c>
      <c r="Y30" s="362">
        <v>0</v>
      </c>
      <c r="Z30" s="256">
        <v>0</v>
      </c>
      <c r="AA30" s="256">
        <v>0</v>
      </c>
      <c r="AB30" s="360"/>
      <c r="AC30" s="249">
        <v>0</v>
      </c>
      <c r="AD30" s="250">
        <v>0</v>
      </c>
      <c r="AE30" s="249">
        <v>0</v>
      </c>
      <c r="AF30" s="250">
        <v>0</v>
      </c>
      <c r="AG30" s="249"/>
      <c r="AH30" s="183"/>
      <c r="AI30" s="250">
        <v>0</v>
      </c>
      <c r="AJ30" s="184"/>
      <c r="AK30" s="184"/>
      <c r="AL30" s="250">
        <v>0</v>
      </c>
      <c r="AM30" s="184"/>
      <c r="AN30" s="360"/>
      <c r="AO30" s="249">
        <v>0</v>
      </c>
      <c r="AP30" s="250">
        <v>0</v>
      </c>
      <c r="AQ30" s="184"/>
      <c r="AR30" s="184"/>
      <c r="AS30" s="184"/>
      <c r="AT30" s="184"/>
      <c r="AU30" s="184"/>
      <c r="AV30" s="184"/>
      <c r="AW30" s="184"/>
      <c r="AX30" s="184"/>
      <c r="AY30" s="184"/>
      <c r="AZ30" s="360"/>
      <c r="BA30" s="185">
        <f t="shared" si="8"/>
        <v>220639138.77757743</v>
      </c>
      <c r="BB30" s="250">
        <f t="shared" si="9"/>
        <v>3.137</v>
      </c>
      <c r="BC30" s="185">
        <f t="shared" si="2"/>
        <v>0</v>
      </c>
      <c r="BD30" s="185">
        <f t="shared" si="3"/>
        <v>0</v>
      </c>
      <c r="BE30" s="185">
        <f t="shared" si="4"/>
        <v>218554720.51506037</v>
      </c>
      <c r="BF30" s="185">
        <f t="shared" si="5"/>
        <v>3.137</v>
      </c>
      <c r="BG30" s="185">
        <f t="shared" si="6"/>
        <v>0</v>
      </c>
      <c r="BH30" s="185">
        <f t="shared" si="7"/>
        <v>0</v>
      </c>
    </row>
    <row r="31" spans="1:60" s="186" customFormat="1" ht="22.5" customHeight="1">
      <c r="A31" s="748"/>
      <c r="B31" s="751"/>
      <c r="C31" s="248">
        <v>15</v>
      </c>
      <c r="D31" s="248" t="s">
        <v>391</v>
      </c>
      <c r="E31" s="249">
        <v>0</v>
      </c>
      <c r="F31" s="250">
        <v>0</v>
      </c>
      <c r="G31" s="249">
        <v>0</v>
      </c>
      <c r="H31" s="251">
        <v>0</v>
      </c>
      <c r="I31" s="249">
        <v>0</v>
      </c>
      <c r="J31" s="249"/>
      <c r="K31" s="249"/>
      <c r="L31" s="253">
        <v>0</v>
      </c>
      <c r="M31" s="254"/>
      <c r="N31" s="254"/>
      <c r="O31" s="251"/>
      <c r="P31" s="360"/>
      <c r="Q31" s="249">
        <v>0</v>
      </c>
      <c r="R31" s="373">
        <v>0</v>
      </c>
      <c r="S31" s="249">
        <v>0</v>
      </c>
      <c r="T31" s="256">
        <v>0</v>
      </c>
      <c r="U31" s="362">
        <v>0</v>
      </c>
      <c r="V31" s="362">
        <v>0</v>
      </c>
      <c r="W31" s="250">
        <v>0</v>
      </c>
      <c r="X31" s="250">
        <v>0</v>
      </c>
      <c r="Y31" s="362">
        <v>0</v>
      </c>
      <c r="Z31" s="256">
        <v>0</v>
      </c>
      <c r="AA31" s="256">
        <v>0</v>
      </c>
      <c r="AB31" s="360"/>
      <c r="AC31" s="249">
        <v>157496500</v>
      </c>
      <c r="AD31" s="250">
        <v>1</v>
      </c>
      <c r="AE31" s="249">
        <v>0</v>
      </c>
      <c r="AF31" s="250">
        <v>0</v>
      </c>
      <c r="AG31" s="249"/>
      <c r="AH31" s="183"/>
      <c r="AI31" s="250">
        <v>1</v>
      </c>
      <c r="AJ31" s="184"/>
      <c r="AK31" s="184"/>
      <c r="AL31" s="250">
        <v>0</v>
      </c>
      <c r="AM31" s="184"/>
      <c r="AN31" s="360"/>
      <c r="AO31" s="249">
        <v>0</v>
      </c>
      <c r="AP31" s="250">
        <v>0</v>
      </c>
      <c r="AQ31" s="184"/>
      <c r="AR31" s="184"/>
      <c r="AS31" s="184"/>
      <c r="AT31" s="184"/>
      <c r="AU31" s="184"/>
      <c r="AV31" s="184"/>
      <c r="AW31" s="184"/>
      <c r="AX31" s="184"/>
      <c r="AY31" s="184"/>
      <c r="AZ31" s="360"/>
      <c r="BA31" s="185">
        <f t="shared" si="8"/>
        <v>157496500</v>
      </c>
      <c r="BB31" s="250">
        <f t="shared" si="9"/>
        <v>1</v>
      </c>
      <c r="BC31" s="185">
        <f t="shared" si="2"/>
        <v>0</v>
      </c>
      <c r="BD31" s="185">
        <f t="shared" si="3"/>
        <v>0</v>
      </c>
      <c r="BE31" s="185">
        <f t="shared" si="4"/>
        <v>0</v>
      </c>
      <c r="BF31" s="185">
        <f t="shared" si="5"/>
        <v>0</v>
      </c>
      <c r="BG31" s="185">
        <f t="shared" si="6"/>
        <v>0</v>
      </c>
      <c r="BH31" s="185">
        <f t="shared" si="7"/>
        <v>0</v>
      </c>
    </row>
    <row r="32" spans="1:60" s="186" customFormat="1" ht="22.5" customHeight="1">
      <c r="A32" s="748"/>
      <c r="B32" s="751"/>
      <c r="C32" s="248">
        <v>16</v>
      </c>
      <c r="D32" s="248" t="s">
        <v>396</v>
      </c>
      <c r="E32" s="249">
        <v>0</v>
      </c>
      <c r="F32" s="250">
        <v>0</v>
      </c>
      <c r="G32" s="249">
        <v>0</v>
      </c>
      <c r="H32" s="251">
        <v>0</v>
      </c>
      <c r="I32" s="249">
        <v>0</v>
      </c>
      <c r="J32" s="249"/>
      <c r="K32" s="249"/>
      <c r="L32" s="253">
        <v>0</v>
      </c>
      <c r="M32" s="254"/>
      <c r="N32" s="254"/>
      <c r="O32" s="251"/>
      <c r="P32" s="360"/>
      <c r="Q32" s="249">
        <v>17020934.518384997</v>
      </c>
      <c r="R32" s="373">
        <v>0.24199999999999999</v>
      </c>
      <c r="S32" s="249">
        <v>0</v>
      </c>
      <c r="T32" s="256">
        <v>0</v>
      </c>
      <c r="U32" s="362">
        <v>16860134.63966994</v>
      </c>
      <c r="V32" s="362">
        <v>14353079.525835147</v>
      </c>
      <c r="W32" s="373">
        <v>0.24199999999999999</v>
      </c>
      <c r="X32" s="373">
        <v>0.24199999999999999</v>
      </c>
      <c r="Y32" s="362">
        <v>0</v>
      </c>
      <c r="Z32" s="256">
        <v>0</v>
      </c>
      <c r="AA32" s="256">
        <v>0</v>
      </c>
      <c r="AB32" s="360"/>
      <c r="AC32" s="249">
        <v>0</v>
      </c>
      <c r="AD32" s="250">
        <v>0</v>
      </c>
      <c r="AE32" s="249">
        <v>0</v>
      </c>
      <c r="AF32" s="250">
        <v>0</v>
      </c>
      <c r="AG32" s="249"/>
      <c r="AH32" s="183"/>
      <c r="AI32" s="250">
        <v>0</v>
      </c>
      <c r="AJ32" s="184"/>
      <c r="AK32" s="184"/>
      <c r="AL32" s="250">
        <v>0</v>
      </c>
      <c r="AM32" s="184"/>
      <c r="AN32" s="360"/>
      <c r="AO32" s="249">
        <v>0</v>
      </c>
      <c r="AP32" s="250">
        <v>0</v>
      </c>
      <c r="AQ32" s="184"/>
      <c r="AR32" s="184"/>
      <c r="AS32" s="184"/>
      <c r="AT32" s="184"/>
      <c r="AU32" s="184"/>
      <c r="AV32" s="184"/>
      <c r="AW32" s="184"/>
      <c r="AX32" s="184"/>
      <c r="AY32" s="184"/>
      <c r="AZ32" s="360"/>
      <c r="BA32" s="185">
        <f t="shared" si="8"/>
        <v>17020934.518384997</v>
      </c>
      <c r="BB32" s="250">
        <f t="shared" si="9"/>
        <v>0.24199999999999999</v>
      </c>
      <c r="BC32" s="185">
        <f t="shared" si="2"/>
        <v>0</v>
      </c>
      <c r="BD32" s="185">
        <f t="shared" si="3"/>
        <v>0</v>
      </c>
      <c r="BE32" s="185">
        <f t="shared" si="4"/>
        <v>16860134.63966994</v>
      </c>
      <c r="BF32" s="185">
        <f t="shared" si="5"/>
        <v>0.24199999999999999</v>
      </c>
      <c r="BG32" s="185">
        <f t="shared" si="6"/>
        <v>0</v>
      </c>
      <c r="BH32" s="185">
        <f t="shared" si="7"/>
        <v>0</v>
      </c>
    </row>
    <row r="33" spans="1:60" s="186" customFormat="1" ht="22.5" customHeight="1">
      <c r="A33" s="748"/>
      <c r="B33" s="751"/>
      <c r="C33" s="248">
        <v>17</v>
      </c>
      <c r="D33" s="248" t="s">
        <v>401</v>
      </c>
      <c r="E33" s="249">
        <v>0</v>
      </c>
      <c r="F33" s="250">
        <v>0</v>
      </c>
      <c r="G33" s="249">
        <v>0</v>
      </c>
      <c r="H33" s="251">
        <v>0</v>
      </c>
      <c r="I33" s="249">
        <v>0</v>
      </c>
      <c r="J33" s="249"/>
      <c r="K33" s="249"/>
      <c r="L33" s="253">
        <v>0</v>
      </c>
      <c r="M33" s="254"/>
      <c r="N33" s="254"/>
      <c r="O33" s="251"/>
      <c r="P33" s="360"/>
      <c r="Q33" s="249">
        <v>0</v>
      </c>
      <c r="R33" s="373">
        <v>0</v>
      </c>
      <c r="S33" s="249">
        <v>0</v>
      </c>
      <c r="T33" s="256">
        <v>0</v>
      </c>
      <c r="U33" s="362">
        <v>0</v>
      </c>
      <c r="V33" s="362">
        <v>0</v>
      </c>
      <c r="W33" s="250">
        <v>0</v>
      </c>
      <c r="X33" s="250">
        <v>0</v>
      </c>
      <c r="Y33" s="362">
        <v>0</v>
      </c>
      <c r="Z33" s="256">
        <v>0</v>
      </c>
      <c r="AA33" s="256">
        <v>0</v>
      </c>
      <c r="AB33" s="360"/>
      <c r="AC33" s="249">
        <v>0</v>
      </c>
      <c r="AD33" s="250">
        <v>0</v>
      </c>
      <c r="AE33" s="249">
        <v>0</v>
      </c>
      <c r="AF33" s="250">
        <v>0</v>
      </c>
      <c r="AG33" s="249"/>
      <c r="AH33" s="183"/>
      <c r="AI33" s="250">
        <v>0</v>
      </c>
      <c r="AJ33" s="184"/>
      <c r="AK33" s="184"/>
      <c r="AL33" s="250">
        <v>0</v>
      </c>
      <c r="AM33" s="184"/>
      <c r="AN33" s="360"/>
      <c r="AO33" s="249">
        <v>0</v>
      </c>
      <c r="AP33" s="250">
        <v>0</v>
      </c>
      <c r="AQ33" s="184"/>
      <c r="AR33" s="184"/>
      <c r="AS33" s="184"/>
      <c r="AT33" s="184"/>
      <c r="AU33" s="184"/>
      <c r="AV33" s="184"/>
      <c r="AW33" s="184"/>
      <c r="AX33" s="184"/>
      <c r="AY33" s="184"/>
      <c r="AZ33" s="360"/>
      <c r="BA33" s="185">
        <f t="shared" si="8"/>
        <v>0</v>
      </c>
      <c r="BB33" s="250">
        <f t="shared" si="9"/>
        <v>0</v>
      </c>
      <c r="BC33" s="185">
        <f t="shared" si="2"/>
        <v>0</v>
      </c>
      <c r="BD33" s="185">
        <f t="shared" si="3"/>
        <v>0</v>
      </c>
      <c r="BE33" s="185">
        <f t="shared" si="4"/>
        <v>0</v>
      </c>
      <c r="BF33" s="185">
        <f t="shared" si="5"/>
        <v>0</v>
      </c>
      <c r="BG33" s="185">
        <f t="shared" si="6"/>
        <v>0</v>
      </c>
      <c r="BH33" s="185">
        <f t="shared" si="7"/>
        <v>0</v>
      </c>
    </row>
    <row r="34" spans="1:60" s="186" customFormat="1" ht="22.5" customHeight="1">
      <c r="A34" s="748"/>
      <c r="B34" s="751"/>
      <c r="C34" s="248">
        <v>18</v>
      </c>
      <c r="D34" s="248" t="s">
        <v>406</v>
      </c>
      <c r="E34" s="249">
        <v>0</v>
      </c>
      <c r="F34" s="250">
        <v>0</v>
      </c>
      <c r="G34" s="249">
        <v>0</v>
      </c>
      <c r="H34" s="251">
        <v>0</v>
      </c>
      <c r="I34" s="249">
        <v>0</v>
      </c>
      <c r="J34" s="249"/>
      <c r="K34" s="249"/>
      <c r="L34" s="253">
        <v>0</v>
      </c>
      <c r="M34" s="254"/>
      <c r="N34" s="254"/>
      <c r="O34" s="251"/>
      <c r="P34" s="360"/>
      <c r="Q34" s="249">
        <v>0</v>
      </c>
      <c r="R34" s="373">
        <v>0</v>
      </c>
      <c r="S34" s="249">
        <v>0</v>
      </c>
      <c r="T34" s="256">
        <v>0</v>
      </c>
      <c r="U34" s="362">
        <v>0</v>
      </c>
      <c r="V34" s="362">
        <v>0</v>
      </c>
      <c r="W34" s="250">
        <v>0</v>
      </c>
      <c r="X34" s="250">
        <v>0</v>
      </c>
      <c r="Y34" s="362">
        <v>0</v>
      </c>
      <c r="Z34" s="256">
        <v>0</v>
      </c>
      <c r="AA34" s="256">
        <v>0</v>
      </c>
      <c r="AB34" s="360"/>
      <c r="AC34" s="249">
        <v>0</v>
      </c>
      <c r="AD34" s="250">
        <v>0</v>
      </c>
      <c r="AE34" s="249">
        <v>0</v>
      </c>
      <c r="AF34" s="250">
        <v>0</v>
      </c>
      <c r="AG34" s="249"/>
      <c r="AH34" s="183"/>
      <c r="AI34" s="250">
        <v>0</v>
      </c>
      <c r="AJ34" s="184"/>
      <c r="AK34" s="184"/>
      <c r="AL34" s="250">
        <v>0</v>
      </c>
      <c r="AM34" s="184"/>
      <c r="AN34" s="360"/>
      <c r="AO34" s="249">
        <v>0</v>
      </c>
      <c r="AP34" s="250">
        <v>0</v>
      </c>
      <c r="AQ34" s="184"/>
      <c r="AR34" s="184"/>
      <c r="AS34" s="184"/>
      <c r="AT34" s="184"/>
      <c r="AU34" s="184"/>
      <c r="AV34" s="184"/>
      <c r="AW34" s="184"/>
      <c r="AX34" s="184"/>
      <c r="AY34" s="184"/>
      <c r="AZ34" s="360"/>
      <c r="BA34" s="185">
        <f t="shared" si="8"/>
        <v>0</v>
      </c>
      <c r="BB34" s="250">
        <f t="shared" si="9"/>
        <v>0</v>
      </c>
      <c r="BC34" s="185">
        <f t="shared" si="2"/>
        <v>0</v>
      </c>
      <c r="BD34" s="185">
        <f t="shared" si="3"/>
        <v>0</v>
      </c>
      <c r="BE34" s="185">
        <f t="shared" si="4"/>
        <v>0</v>
      </c>
      <c r="BF34" s="185">
        <f t="shared" si="5"/>
        <v>0</v>
      </c>
      <c r="BG34" s="185">
        <f t="shared" si="6"/>
        <v>0</v>
      </c>
      <c r="BH34" s="185">
        <f t="shared" si="7"/>
        <v>0</v>
      </c>
    </row>
    <row r="35" spans="1:60" s="186" customFormat="1" ht="22.5" customHeight="1">
      <c r="A35" s="748"/>
      <c r="B35" s="751"/>
      <c r="C35" s="248">
        <v>19</v>
      </c>
      <c r="D35" s="248" t="s">
        <v>411</v>
      </c>
      <c r="E35" s="249">
        <v>0</v>
      </c>
      <c r="F35" s="250">
        <v>0</v>
      </c>
      <c r="G35" s="249">
        <v>0</v>
      </c>
      <c r="H35" s="251">
        <v>0</v>
      </c>
      <c r="I35" s="249">
        <v>0</v>
      </c>
      <c r="J35" s="249"/>
      <c r="K35" s="249"/>
      <c r="L35" s="253">
        <v>0</v>
      </c>
      <c r="M35" s="254"/>
      <c r="N35" s="254"/>
      <c r="O35" s="251"/>
      <c r="P35" s="360"/>
      <c r="Q35" s="249">
        <v>0</v>
      </c>
      <c r="R35" s="373">
        <v>0</v>
      </c>
      <c r="S35" s="249">
        <v>0</v>
      </c>
      <c r="T35" s="256">
        <v>0</v>
      </c>
      <c r="U35" s="362">
        <v>0</v>
      </c>
      <c r="V35" s="362">
        <v>0</v>
      </c>
      <c r="W35" s="250">
        <v>0</v>
      </c>
      <c r="X35" s="250">
        <v>0</v>
      </c>
      <c r="Y35" s="362">
        <v>0</v>
      </c>
      <c r="Z35" s="256">
        <v>0</v>
      </c>
      <c r="AA35" s="256">
        <v>0</v>
      </c>
      <c r="AB35" s="360"/>
      <c r="AC35" s="249">
        <v>0</v>
      </c>
      <c r="AD35" s="250">
        <v>0</v>
      </c>
      <c r="AE35" s="249">
        <v>0</v>
      </c>
      <c r="AF35" s="250">
        <v>0</v>
      </c>
      <c r="AG35" s="249"/>
      <c r="AH35" s="183"/>
      <c r="AI35" s="250">
        <v>0</v>
      </c>
      <c r="AJ35" s="184"/>
      <c r="AK35" s="184"/>
      <c r="AL35" s="250">
        <v>0</v>
      </c>
      <c r="AM35" s="184"/>
      <c r="AN35" s="360"/>
      <c r="AO35" s="249">
        <v>0</v>
      </c>
      <c r="AP35" s="250">
        <v>0</v>
      </c>
      <c r="AQ35" s="184"/>
      <c r="AR35" s="184"/>
      <c r="AS35" s="184"/>
      <c r="AT35" s="184"/>
      <c r="AU35" s="184"/>
      <c r="AV35" s="184"/>
      <c r="AW35" s="184"/>
      <c r="AX35" s="184"/>
      <c r="AY35" s="184"/>
      <c r="AZ35" s="360"/>
      <c r="BA35" s="185">
        <f t="shared" si="8"/>
        <v>0</v>
      </c>
      <c r="BB35" s="250">
        <f t="shared" si="9"/>
        <v>0</v>
      </c>
      <c r="BC35" s="185">
        <f t="shared" si="2"/>
        <v>0</v>
      </c>
      <c r="BD35" s="185">
        <f t="shared" si="3"/>
        <v>0</v>
      </c>
      <c r="BE35" s="185">
        <f t="shared" si="4"/>
        <v>0</v>
      </c>
      <c r="BF35" s="185">
        <f t="shared" si="5"/>
        <v>0</v>
      </c>
      <c r="BG35" s="185">
        <f t="shared" si="6"/>
        <v>0</v>
      </c>
      <c r="BH35" s="185">
        <f t="shared" si="7"/>
        <v>0</v>
      </c>
    </row>
    <row r="36" spans="1:60" s="186" customFormat="1" ht="22.5" customHeight="1">
      <c r="A36" s="748"/>
      <c r="B36" s="751"/>
      <c r="C36" s="248">
        <v>20</v>
      </c>
      <c r="D36" s="248" t="s">
        <v>416</v>
      </c>
      <c r="E36" s="249">
        <v>0</v>
      </c>
      <c r="F36" s="250">
        <v>0</v>
      </c>
      <c r="G36" s="249">
        <v>0</v>
      </c>
      <c r="H36" s="251">
        <v>0</v>
      </c>
      <c r="I36" s="249">
        <v>0</v>
      </c>
      <c r="J36" s="249"/>
      <c r="K36" s="249"/>
      <c r="L36" s="253">
        <v>0</v>
      </c>
      <c r="M36" s="254"/>
      <c r="N36" s="254"/>
      <c r="O36" s="251"/>
      <c r="P36" s="360"/>
      <c r="Q36" s="249">
        <v>0</v>
      </c>
      <c r="R36" s="373">
        <v>0</v>
      </c>
      <c r="S36" s="249">
        <v>0</v>
      </c>
      <c r="T36" s="256">
        <v>0</v>
      </c>
      <c r="U36" s="362">
        <v>0</v>
      </c>
      <c r="V36" s="362">
        <v>0</v>
      </c>
      <c r="W36" s="250">
        <v>0</v>
      </c>
      <c r="X36" s="250">
        <v>0</v>
      </c>
      <c r="Y36" s="362">
        <v>0</v>
      </c>
      <c r="Z36" s="256">
        <v>0</v>
      </c>
      <c r="AA36" s="256">
        <v>0</v>
      </c>
      <c r="AB36" s="360"/>
      <c r="AC36" s="249">
        <v>0</v>
      </c>
      <c r="AD36" s="250">
        <v>0</v>
      </c>
      <c r="AE36" s="249">
        <v>0</v>
      </c>
      <c r="AF36" s="250">
        <v>0</v>
      </c>
      <c r="AG36" s="249"/>
      <c r="AH36" s="183"/>
      <c r="AI36" s="250">
        <v>0</v>
      </c>
      <c r="AJ36" s="184"/>
      <c r="AK36" s="184"/>
      <c r="AL36" s="250">
        <v>0</v>
      </c>
      <c r="AM36" s="184"/>
      <c r="AN36" s="360"/>
      <c r="AO36" s="249">
        <v>0</v>
      </c>
      <c r="AP36" s="250">
        <v>0</v>
      </c>
      <c r="AQ36" s="184"/>
      <c r="AR36" s="184"/>
      <c r="AS36" s="184"/>
      <c r="AT36" s="184"/>
      <c r="AU36" s="184"/>
      <c r="AV36" s="184"/>
      <c r="AW36" s="184"/>
      <c r="AX36" s="184"/>
      <c r="AY36" s="184"/>
      <c r="AZ36" s="360"/>
      <c r="BA36" s="185">
        <f t="shared" si="8"/>
        <v>0</v>
      </c>
      <c r="BB36" s="250">
        <f t="shared" si="9"/>
        <v>0</v>
      </c>
      <c r="BC36" s="185">
        <f t="shared" si="2"/>
        <v>0</v>
      </c>
      <c r="BD36" s="185">
        <f t="shared" si="3"/>
        <v>0</v>
      </c>
      <c r="BE36" s="185">
        <f t="shared" si="4"/>
        <v>0</v>
      </c>
      <c r="BF36" s="185">
        <f t="shared" si="5"/>
        <v>0</v>
      </c>
      <c r="BG36" s="185">
        <f t="shared" si="6"/>
        <v>0</v>
      </c>
      <c r="BH36" s="185">
        <f t="shared" si="7"/>
        <v>0</v>
      </c>
    </row>
    <row r="37" spans="1:60" s="186" customFormat="1" ht="22.5" customHeight="1">
      <c r="A37" s="748"/>
      <c r="B37" s="752"/>
      <c r="C37" s="248">
        <v>77</v>
      </c>
      <c r="D37" s="248" t="s">
        <v>430</v>
      </c>
      <c r="E37" s="249">
        <v>0</v>
      </c>
      <c r="F37" s="250">
        <v>0</v>
      </c>
      <c r="G37" s="249">
        <v>0</v>
      </c>
      <c r="H37" s="250">
        <v>0</v>
      </c>
      <c r="I37" s="249">
        <v>0</v>
      </c>
      <c r="J37" s="249"/>
      <c r="K37" s="249"/>
      <c r="L37" s="253">
        <v>0</v>
      </c>
      <c r="M37" s="254"/>
      <c r="N37" s="254"/>
      <c r="O37" s="251"/>
      <c r="P37" s="360"/>
      <c r="Q37" s="249">
        <v>0</v>
      </c>
      <c r="R37" s="373">
        <v>0</v>
      </c>
      <c r="S37" s="249"/>
      <c r="T37" s="256">
        <v>0</v>
      </c>
      <c r="U37" s="362">
        <f t="shared" ref="U37" si="10">69669977.8498758*W37</f>
        <v>0</v>
      </c>
      <c r="V37" s="362"/>
      <c r="W37" s="250">
        <v>0</v>
      </c>
      <c r="X37" s="250">
        <v>0</v>
      </c>
      <c r="Y37" s="362">
        <v>0</v>
      </c>
      <c r="Z37" s="256">
        <v>0</v>
      </c>
      <c r="AA37" s="256">
        <v>0</v>
      </c>
      <c r="AB37" s="360"/>
      <c r="AC37" s="249">
        <v>0</v>
      </c>
      <c r="AD37" s="250">
        <v>0</v>
      </c>
      <c r="AE37" s="249">
        <v>258641066</v>
      </c>
      <c r="AF37" s="410">
        <v>5</v>
      </c>
      <c r="AG37" s="249"/>
      <c r="AH37" s="183"/>
      <c r="AI37" s="250">
        <v>0</v>
      </c>
      <c r="AJ37" s="184"/>
      <c r="AK37" s="184"/>
      <c r="AL37" s="410">
        <v>5</v>
      </c>
      <c r="AM37" s="184"/>
      <c r="AN37" s="360"/>
      <c r="AO37" s="249">
        <v>268194528.87537989</v>
      </c>
      <c r="AP37" s="250">
        <v>6.45</v>
      </c>
      <c r="AQ37" s="184"/>
      <c r="AR37" s="184"/>
      <c r="AS37" s="184"/>
      <c r="AT37" s="184"/>
      <c r="AU37" s="184"/>
      <c r="AV37" s="184"/>
      <c r="AW37" s="184"/>
      <c r="AX37" s="184"/>
      <c r="AY37" s="184"/>
      <c r="AZ37" s="360"/>
      <c r="BA37" s="185">
        <f t="shared" si="8"/>
        <v>268194528.87537989</v>
      </c>
      <c r="BB37" s="250">
        <f t="shared" si="9"/>
        <v>6.45</v>
      </c>
      <c r="BC37" s="185">
        <f t="shared" si="2"/>
        <v>258641066</v>
      </c>
      <c r="BD37" s="185">
        <f t="shared" si="3"/>
        <v>5</v>
      </c>
      <c r="BE37" s="185">
        <f>+I37+V37+AG37+AS37</f>
        <v>0</v>
      </c>
      <c r="BF37" s="185">
        <f t="shared" si="5"/>
        <v>0</v>
      </c>
      <c r="BG37" s="185">
        <f t="shared" si="6"/>
        <v>0</v>
      </c>
      <c r="BH37" s="185">
        <f t="shared" si="7"/>
        <v>0</v>
      </c>
    </row>
    <row r="38" spans="1:60" s="49" customFormat="1" ht="22.5" customHeight="1">
      <c r="A38" s="749"/>
      <c r="B38" s="753"/>
      <c r="C38" s="754"/>
      <c r="D38" s="755"/>
      <c r="E38" s="265">
        <v>274403000</v>
      </c>
      <c r="F38" s="271">
        <v>7.55</v>
      </c>
      <c r="G38" s="263">
        <v>0</v>
      </c>
      <c r="H38" s="271">
        <v>0</v>
      </c>
      <c r="I38" s="265">
        <v>175728000</v>
      </c>
      <c r="J38" s="265"/>
      <c r="K38" s="265"/>
      <c r="L38" s="271">
        <v>7.55</v>
      </c>
      <c r="M38" s="255">
        <v>0</v>
      </c>
      <c r="N38" s="255"/>
      <c r="O38" s="271">
        <v>0</v>
      </c>
      <c r="P38" s="361"/>
      <c r="Q38" s="265">
        <f>+'4.Magnitud_Presupuesto'!O10</f>
        <v>1755969633</v>
      </c>
      <c r="R38" s="375">
        <f>SUM(R17:R37)</f>
        <v>24.966000000000001</v>
      </c>
      <c r="S38" s="265">
        <f>+'4.Magnitud_Presupuesto'!AH10</f>
        <v>187666867</v>
      </c>
      <c r="T38" s="271">
        <f>SUM(T17:T37)</f>
        <v>0.44</v>
      </c>
      <c r="U38" s="265">
        <f>+'4.Magnitud_Presupuesto'!T10</f>
        <v>1739380667</v>
      </c>
      <c r="V38" s="265">
        <f>+'4.Magnitud_Presupuesto'!Z10</f>
        <v>1480739601</v>
      </c>
      <c r="W38" s="375">
        <f>SUM(W17:W37)</f>
        <v>24.966000000000001</v>
      </c>
      <c r="X38" s="367">
        <f>SUM(X17:X37)</f>
        <v>24.966000000000001</v>
      </c>
      <c r="Y38" s="265">
        <f>+'4.Magnitud_Presupuesto'!AH10</f>
        <v>187666867</v>
      </c>
      <c r="Z38" s="271">
        <f>SUM(Z17:Z37)</f>
        <v>0.44</v>
      </c>
      <c r="AA38" s="327">
        <f>SUM(AA17:AA37)</f>
        <v>0.44</v>
      </c>
      <c r="AB38" s="361"/>
      <c r="AC38" s="265">
        <f>+'4.Magnitud_Presupuesto'!O11</f>
        <v>1574965000</v>
      </c>
      <c r="AD38" s="305">
        <f>SUM(AD17:AD37)</f>
        <v>10</v>
      </c>
      <c r="AE38" s="263">
        <f>+'4.Magnitud_Presupuesto'!AH11</f>
        <v>258641066</v>
      </c>
      <c r="AF38" s="305">
        <f t="shared" ref="AF38:AM38" si="11">SUM(AF17:AF37)</f>
        <v>5</v>
      </c>
      <c r="AG38" s="265">
        <f t="shared" si="11"/>
        <v>0</v>
      </c>
      <c r="AH38" s="264"/>
      <c r="AI38" s="264">
        <f>SUM(AI17:AI37)</f>
        <v>10</v>
      </c>
      <c r="AJ38" s="264">
        <f t="shared" si="11"/>
        <v>0</v>
      </c>
      <c r="AK38" s="264">
        <f t="shared" si="11"/>
        <v>0</v>
      </c>
      <c r="AL38" s="264">
        <f>SUM(AL17:AL37)</f>
        <v>5</v>
      </c>
      <c r="AM38" s="264">
        <f t="shared" si="11"/>
        <v>0</v>
      </c>
      <c r="AN38" s="361"/>
      <c r="AO38" s="265">
        <f>SUM(AO17:AO37)</f>
        <v>683999999.99999976</v>
      </c>
      <c r="AP38" s="305">
        <f>SUM(AP17:AP37)</f>
        <v>16.45</v>
      </c>
      <c r="AQ38" s="263">
        <f t="shared" ref="AQ38:AY38" si="12">SUM(AQ17:AQ37)</f>
        <v>0</v>
      </c>
      <c r="AR38" s="263">
        <f t="shared" si="12"/>
        <v>0</v>
      </c>
      <c r="AS38" s="264">
        <f t="shared" si="12"/>
        <v>0</v>
      </c>
      <c r="AT38" s="264"/>
      <c r="AU38" s="264"/>
      <c r="AV38" s="264">
        <f t="shared" si="12"/>
        <v>0</v>
      </c>
      <c r="AW38" s="264">
        <f t="shared" si="12"/>
        <v>0</v>
      </c>
      <c r="AX38" s="264"/>
      <c r="AY38" s="264">
        <f t="shared" si="12"/>
        <v>0</v>
      </c>
      <c r="AZ38" s="361"/>
      <c r="BA38" s="264">
        <f>SUM(BA17:BA37)</f>
        <v>4014934632.9999995</v>
      </c>
      <c r="BB38" s="305">
        <f t="shared" ref="BB38:BH38" si="13">SUM(BB17:BB37)</f>
        <v>51.416000000000004</v>
      </c>
      <c r="BC38" s="264">
        <f t="shared" si="13"/>
        <v>446307933</v>
      </c>
      <c r="BD38" s="264">
        <f t="shared" si="13"/>
        <v>5.44</v>
      </c>
      <c r="BE38" s="264">
        <f t="shared" si="13"/>
        <v>1915108666.9999993</v>
      </c>
      <c r="BF38" s="264">
        <f t="shared" si="13"/>
        <v>32.515999999999998</v>
      </c>
      <c r="BG38" s="264">
        <f t="shared" si="13"/>
        <v>187666867</v>
      </c>
      <c r="BH38" s="264">
        <f t="shared" si="13"/>
        <v>0.44</v>
      </c>
    </row>
    <row r="39" spans="1:60" s="186" customFormat="1" ht="22.5" customHeight="1">
      <c r="A39" s="747">
        <v>2</v>
      </c>
      <c r="B39" s="750" t="s">
        <v>939</v>
      </c>
      <c r="C39" s="248">
        <v>1</v>
      </c>
      <c r="D39" s="252" t="s">
        <v>579</v>
      </c>
      <c r="E39" s="249">
        <v>0</v>
      </c>
      <c r="F39" s="250">
        <v>0</v>
      </c>
      <c r="G39" s="249">
        <v>0</v>
      </c>
      <c r="H39" s="250">
        <v>0</v>
      </c>
      <c r="I39" s="249">
        <v>0</v>
      </c>
      <c r="J39" s="249"/>
      <c r="K39" s="249"/>
      <c r="L39" s="253">
        <v>0</v>
      </c>
      <c r="M39" s="254"/>
      <c r="N39" s="254"/>
      <c r="O39" s="250"/>
      <c r="P39" s="360"/>
      <c r="Q39" s="249">
        <v>0</v>
      </c>
      <c r="R39" s="250">
        <v>0</v>
      </c>
      <c r="S39" s="249">
        <v>0</v>
      </c>
      <c r="T39" s="250">
        <v>0</v>
      </c>
      <c r="U39" s="249">
        <v>0</v>
      </c>
      <c r="V39" s="249">
        <v>0</v>
      </c>
      <c r="W39" s="250">
        <v>0</v>
      </c>
      <c r="X39" s="253">
        <v>0</v>
      </c>
      <c r="Y39" s="249">
        <v>0</v>
      </c>
      <c r="Z39" s="253">
        <v>0</v>
      </c>
      <c r="AA39" s="253">
        <v>0</v>
      </c>
      <c r="AB39" s="360"/>
      <c r="AC39" s="249">
        <v>0</v>
      </c>
      <c r="AD39" s="250">
        <v>0</v>
      </c>
      <c r="AE39" s="249">
        <v>0</v>
      </c>
      <c r="AF39" s="250">
        <v>0</v>
      </c>
      <c r="AG39" s="249"/>
      <c r="AH39" s="183"/>
      <c r="AI39" s="250">
        <v>0</v>
      </c>
      <c r="AJ39" s="184"/>
      <c r="AK39" s="184"/>
      <c r="AL39" s="250">
        <v>0</v>
      </c>
      <c r="AM39" s="184"/>
      <c r="AN39" s="360"/>
      <c r="AO39" s="249">
        <v>0</v>
      </c>
      <c r="AP39" s="250">
        <v>0</v>
      </c>
      <c r="AQ39" s="184"/>
      <c r="AR39" s="184"/>
      <c r="AS39" s="184"/>
      <c r="AT39" s="184"/>
      <c r="AU39" s="184"/>
      <c r="AV39" s="184"/>
      <c r="AW39" s="184"/>
      <c r="AX39" s="184"/>
      <c r="AY39" s="184"/>
      <c r="AZ39" s="360"/>
      <c r="BA39" s="185">
        <f>+Q39+AC39+AO39</f>
        <v>0</v>
      </c>
      <c r="BB39" s="250">
        <f>+R39+AD39+AP39</f>
        <v>0</v>
      </c>
      <c r="BC39" s="185">
        <f t="shared" ref="BC39:BC59" si="14">+G39+S39+AE39+AQ39</f>
        <v>0</v>
      </c>
      <c r="BD39" s="185">
        <f t="shared" ref="BD39:BD59" si="15">+H39+T39+AF39+AR39</f>
        <v>0</v>
      </c>
      <c r="BE39" s="185">
        <f t="shared" ref="BE39:BE59" si="16">+I39+U39+AG39+AS39</f>
        <v>0</v>
      </c>
      <c r="BF39" s="185">
        <f t="shared" ref="BF39:BF59" si="17">+L39+X39+AJ39+AV39</f>
        <v>0</v>
      </c>
      <c r="BG39" s="185">
        <f t="shared" ref="BG39:BG59" si="18">+M39+Y39+AK39+AW39</f>
        <v>0</v>
      </c>
      <c r="BH39" s="185">
        <f t="shared" ref="BH39:BH59" si="19">+O39+AA39+AM39+AY39</f>
        <v>0</v>
      </c>
    </row>
    <row r="40" spans="1:60" s="186" customFormat="1" ht="22.5" customHeight="1">
      <c r="A40" s="748"/>
      <c r="B40" s="751"/>
      <c r="C40" s="248">
        <v>2</v>
      </c>
      <c r="D40" s="252" t="s">
        <v>331</v>
      </c>
      <c r="E40" s="249">
        <v>0</v>
      </c>
      <c r="F40" s="250">
        <v>0</v>
      </c>
      <c r="G40" s="249">
        <v>0</v>
      </c>
      <c r="H40" s="250">
        <v>0</v>
      </c>
      <c r="I40" s="249">
        <v>0</v>
      </c>
      <c r="J40" s="249"/>
      <c r="K40" s="249"/>
      <c r="L40" s="253">
        <v>0</v>
      </c>
      <c r="M40" s="254"/>
      <c r="N40" s="254"/>
      <c r="O40" s="250"/>
      <c r="P40" s="360"/>
      <c r="Q40" s="249">
        <v>0</v>
      </c>
      <c r="R40" s="250">
        <v>0</v>
      </c>
      <c r="S40" s="249">
        <v>0</v>
      </c>
      <c r="T40" s="250">
        <v>0</v>
      </c>
      <c r="U40" s="249">
        <v>0</v>
      </c>
      <c r="V40" s="249">
        <v>0</v>
      </c>
      <c r="W40" s="250">
        <v>0</v>
      </c>
      <c r="X40" s="253">
        <v>0</v>
      </c>
      <c r="Y40" s="249">
        <v>0</v>
      </c>
      <c r="Z40" s="368">
        <v>0</v>
      </c>
      <c r="AA40" s="368">
        <v>0</v>
      </c>
      <c r="AB40" s="360"/>
      <c r="AC40" s="249">
        <v>0</v>
      </c>
      <c r="AD40" s="250">
        <v>0</v>
      </c>
      <c r="AE40" s="249">
        <v>0</v>
      </c>
      <c r="AF40" s="250">
        <v>0</v>
      </c>
      <c r="AG40" s="249"/>
      <c r="AH40" s="183"/>
      <c r="AI40" s="250">
        <v>0</v>
      </c>
      <c r="AJ40" s="184"/>
      <c r="AK40" s="184"/>
      <c r="AL40" s="250">
        <v>0</v>
      </c>
      <c r="AM40" s="184"/>
      <c r="AN40" s="360"/>
      <c r="AO40" s="249">
        <v>0</v>
      </c>
      <c r="AP40" s="250">
        <v>0</v>
      </c>
      <c r="AQ40" s="184"/>
      <c r="AR40" s="184"/>
      <c r="AS40" s="184"/>
      <c r="AT40" s="184"/>
      <c r="AU40" s="184"/>
      <c r="AV40" s="184"/>
      <c r="AW40" s="184"/>
      <c r="AX40" s="184"/>
      <c r="AY40" s="184"/>
      <c r="AZ40" s="360"/>
      <c r="BA40" s="185">
        <f t="shared" ref="BA40:BA59" si="20">+Q40+AC40+AO40</f>
        <v>0</v>
      </c>
      <c r="BB40" s="250">
        <f t="shared" ref="BB40:BB59" si="21">+F40+R40+AD40+AP40</f>
        <v>0</v>
      </c>
      <c r="BC40" s="185">
        <f t="shared" si="14"/>
        <v>0</v>
      </c>
      <c r="BD40" s="185">
        <f t="shared" si="15"/>
        <v>0</v>
      </c>
      <c r="BE40" s="185">
        <f t="shared" si="16"/>
        <v>0</v>
      </c>
      <c r="BF40" s="185">
        <f t="shared" si="17"/>
        <v>0</v>
      </c>
      <c r="BG40" s="185">
        <f t="shared" si="18"/>
        <v>0</v>
      </c>
      <c r="BH40" s="185">
        <f t="shared" si="19"/>
        <v>0</v>
      </c>
    </row>
    <row r="41" spans="1:60" s="186" customFormat="1" ht="22.5" customHeight="1">
      <c r="A41" s="748"/>
      <c r="B41" s="751"/>
      <c r="C41" s="248">
        <v>3</v>
      </c>
      <c r="D41" s="252" t="s">
        <v>336</v>
      </c>
      <c r="E41" s="249">
        <v>0</v>
      </c>
      <c r="F41" s="250">
        <v>0</v>
      </c>
      <c r="G41" s="249">
        <v>0</v>
      </c>
      <c r="H41" s="250">
        <v>0</v>
      </c>
      <c r="I41" s="249">
        <v>0</v>
      </c>
      <c r="J41" s="249"/>
      <c r="K41" s="249"/>
      <c r="L41" s="253">
        <v>0</v>
      </c>
      <c r="M41" s="254"/>
      <c r="N41" s="254"/>
      <c r="O41" s="250"/>
      <c r="P41" s="360"/>
      <c r="Q41" s="249">
        <v>0</v>
      </c>
      <c r="R41" s="250">
        <v>0</v>
      </c>
      <c r="S41" s="249">
        <v>0</v>
      </c>
      <c r="T41" s="250">
        <v>0</v>
      </c>
      <c r="U41" s="249">
        <v>0</v>
      </c>
      <c r="V41" s="249">
        <v>0</v>
      </c>
      <c r="W41" s="250">
        <v>0</v>
      </c>
      <c r="X41" s="253">
        <v>0</v>
      </c>
      <c r="Y41" s="249">
        <v>0</v>
      </c>
      <c r="Z41" s="368">
        <v>0</v>
      </c>
      <c r="AA41" s="368">
        <v>0</v>
      </c>
      <c r="AB41" s="360"/>
      <c r="AC41" s="249">
        <v>0</v>
      </c>
      <c r="AD41" s="250">
        <v>0</v>
      </c>
      <c r="AE41" s="249">
        <v>0</v>
      </c>
      <c r="AF41" s="250">
        <v>0</v>
      </c>
      <c r="AG41" s="249"/>
      <c r="AH41" s="183"/>
      <c r="AI41" s="250">
        <v>0</v>
      </c>
      <c r="AJ41" s="184"/>
      <c r="AK41" s="184"/>
      <c r="AL41" s="250">
        <v>0</v>
      </c>
      <c r="AM41" s="184"/>
      <c r="AN41" s="360"/>
      <c r="AO41" s="249">
        <v>85958254.269449994</v>
      </c>
      <c r="AP41" s="250">
        <v>1</v>
      </c>
      <c r="AQ41" s="184"/>
      <c r="AR41" s="184"/>
      <c r="AS41" s="184"/>
      <c r="AT41" s="184"/>
      <c r="AU41" s="184"/>
      <c r="AV41" s="184"/>
      <c r="AW41" s="184"/>
      <c r="AX41" s="184"/>
      <c r="AY41" s="184"/>
      <c r="AZ41" s="360"/>
      <c r="BA41" s="185">
        <f t="shared" si="20"/>
        <v>85958254.269449994</v>
      </c>
      <c r="BB41" s="250">
        <f t="shared" si="21"/>
        <v>1</v>
      </c>
      <c r="BC41" s="185">
        <f t="shared" si="14"/>
        <v>0</v>
      </c>
      <c r="BD41" s="185">
        <f t="shared" si="15"/>
        <v>0</v>
      </c>
      <c r="BE41" s="185">
        <f t="shared" si="16"/>
        <v>0</v>
      </c>
      <c r="BF41" s="185">
        <f t="shared" si="17"/>
        <v>0</v>
      </c>
      <c r="BG41" s="185">
        <f t="shared" si="18"/>
        <v>0</v>
      </c>
      <c r="BH41" s="185">
        <f t="shared" si="19"/>
        <v>0</v>
      </c>
    </row>
    <row r="42" spans="1:60" s="186" customFormat="1" ht="22.5" customHeight="1">
      <c r="A42" s="748"/>
      <c r="B42" s="751"/>
      <c r="C42" s="248">
        <v>4</v>
      </c>
      <c r="D42" s="252" t="s">
        <v>580</v>
      </c>
      <c r="E42" s="249">
        <v>0</v>
      </c>
      <c r="F42" s="250">
        <v>0</v>
      </c>
      <c r="G42" s="249">
        <v>0</v>
      </c>
      <c r="H42" s="250">
        <v>0</v>
      </c>
      <c r="I42" s="249">
        <v>0</v>
      </c>
      <c r="J42" s="249"/>
      <c r="K42" s="249"/>
      <c r="L42" s="253">
        <v>0</v>
      </c>
      <c r="M42" s="254"/>
      <c r="N42" s="254"/>
      <c r="O42" s="250"/>
      <c r="P42" s="360"/>
      <c r="Q42" s="249">
        <v>0</v>
      </c>
      <c r="R42" s="250">
        <v>0</v>
      </c>
      <c r="S42" s="249">
        <v>0</v>
      </c>
      <c r="T42" s="250">
        <v>0</v>
      </c>
      <c r="U42" s="249">
        <v>0</v>
      </c>
      <c r="V42" s="249">
        <v>0</v>
      </c>
      <c r="W42" s="250">
        <v>0</v>
      </c>
      <c r="X42" s="253">
        <v>0</v>
      </c>
      <c r="Y42" s="249">
        <v>0</v>
      </c>
      <c r="Z42" s="368">
        <v>0</v>
      </c>
      <c r="AA42" s="368">
        <v>0</v>
      </c>
      <c r="AB42" s="360"/>
      <c r="AC42" s="249">
        <v>0</v>
      </c>
      <c r="AD42" s="250">
        <v>0</v>
      </c>
      <c r="AE42" s="249">
        <v>0</v>
      </c>
      <c r="AF42" s="250">
        <v>0</v>
      </c>
      <c r="AG42" s="249"/>
      <c r="AH42" s="183"/>
      <c r="AI42" s="250">
        <v>0</v>
      </c>
      <c r="AJ42" s="184"/>
      <c r="AK42" s="184"/>
      <c r="AL42" s="250">
        <v>0</v>
      </c>
      <c r="AM42" s="184"/>
      <c r="AN42" s="360"/>
      <c r="AO42" s="249">
        <v>0</v>
      </c>
      <c r="AP42" s="250">
        <v>0</v>
      </c>
      <c r="AQ42" s="184"/>
      <c r="AR42" s="184"/>
      <c r="AS42" s="184"/>
      <c r="AT42" s="184"/>
      <c r="AU42" s="184"/>
      <c r="AV42" s="184"/>
      <c r="AW42" s="184"/>
      <c r="AX42" s="184"/>
      <c r="AY42" s="184"/>
      <c r="AZ42" s="360"/>
      <c r="BA42" s="185">
        <f t="shared" si="20"/>
        <v>0</v>
      </c>
      <c r="BB42" s="250">
        <f t="shared" si="21"/>
        <v>0</v>
      </c>
      <c r="BC42" s="185">
        <f t="shared" si="14"/>
        <v>0</v>
      </c>
      <c r="BD42" s="185">
        <f t="shared" si="15"/>
        <v>0</v>
      </c>
      <c r="BE42" s="185">
        <f t="shared" si="16"/>
        <v>0</v>
      </c>
      <c r="BF42" s="185">
        <f t="shared" si="17"/>
        <v>0</v>
      </c>
      <c r="BG42" s="185">
        <f t="shared" si="18"/>
        <v>0</v>
      </c>
      <c r="BH42" s="185">
        <f t="shared" si="19"/>
        <v>0</v>
      </c>
    </row>
    <row r="43" spans="1:60" s="186" customFormat="1" ht="22.5" customHeight="1">
      <c r="A43" s="748"/>
      <c r="B43" s="751"/>
      <c r="C43" s="248">
        <v>5</v>
      </c>
      <c r="D43" s="252" t="s">
        <v>344</v>
      </c>
      <c r="E43" s="249">
        <v>0</v>
      </c>
      <c r="F43" s="250">
        <v>0</v>
      </c>
      <c r="G43" s="249">
        <v>0</v>
      </c>
      <c r="H43" s="250">
        <v>0</v>
      </c>
      <c r="I43" s="249">
        <v>0</v>
      </c>
      <c r="J43" s="249"/>
      <c r="K43" s="249"/>
      <c r="L43" s="253">
        <v>0</v>
      </c>
      <c r="M43" s="254"/>
      <c r="N43" s="254"/>
      <c r="O43" s="250"/>
      <c r="P43" s="360"/>
      <c r="Q43" s="249">
        <v>0</v>
      </c>
      <c r="R43" s="250">
        <v>0</v>
      </c>
      <c r="S43" s="249">
        <v>0</v>
      </c>
      <c r="T43" s="250">
        <v>0</v>
      </c>
      <c r="U43" s="249">
        <v>0</v>
      </c>
      <c r="V43" s="249">
        <v>0</v>
      </c>
      <c r="W43" s="250">
        <v>0</v>
      </c>
      <c r="X43" s="253">
        <v>0</v>
      </c>
      <c r="Y43" s="249">
        <v>0</v>
      </c>
      <c r="Z43" s="368">
        <v>0</v>
      </c>
      <c r="AA43" s="368">
        <v>0</v>
      </c>
      <c r="AB43" s="360"/>
      <c r="AC43" s="249">
        <v>0</v>
      </c>
      <c r="AD43" s="250">
        <v>0</v>
      </c>
      <c r="AE43" s="249">
        <v>0</v>
      </c>
      <c r="AF43" s="250">
        <v>0</v>
      </c>
      <c r="AG43" s="249"/>
      <c r="AH43" s="183"/>
      <c r="AI43" s="250">
        <v>0</v>
      </c>
      <c r="AJ43" s="184"/>
      <c r="AK43" s="184"/>
      <c r="AL43" s="250">
        <v>0</v>
      </c>
      <c r="AM43" s="184"/>
      <c r="AN43" s="360"/>
      <c r="AO43" s="249">
        <v>85958254.269449994</v>
      </c>
      <c r="AP43" s="250">
        <v>1</v>
      </c>
      <c r="AQ43" s="184"/>
      <c r="AR43" s="184"/>
      <c r="AS43" s="184"/>
      <c r="AT43" s="184"/>
      <c r="AU43" s="184"/>
      <c r="AV43" s="184"/>
      <c r="AW43" s="184"/>
      <c r="AX43" s="184"/>
      <c r="AY43" s="184"/>
      <c r="AZ43" s="360"/>
      <c r="BA43" s="185">
        <f t="shared" si="20"/>
        <v>85958254.269449994</v>
      </c>
      <c r="BB43" s="250">
        <f t="shared" si="21"/>
        <v>1</v>
      </c>
      <c r="BC43" s="185">
        <f t="shared" si="14"/>
        <v>0</v>
      </c>
      <c r="BD43" s="185">
        <f t="shared" si="15"/>
        <v>0</v>
      </c>
      <c r="BE43" s="185">
        <f t="shared" si="16"/>
        <v>0</v>
      </c>
      <c r="BF43" s="185">
        <f t="shared" si="17"/>
        <v>0</v>
      </c>
      <c r="BG43" s="185">
        <f t="shared" si="18"/>
        <v>0</v>
      </c>
      <c r="BH43" s="185">
        <f t="shared" si="19"/>
        <v>0</v>
      </c>
    </row>
    <row r="44" spans="1:60" s="186" customFormat="1" ht="22.5" customHeight="1">
      <c r="A44" s="748"/>
      <c r="B44" s="751"/>
      <c r="C44" s="248">
        <v>6</v>
      </c>
      <c r="D44" s="252" t="s">
        <v>347</v>
      </c>
      <c r="E44" s="249">
        <v>0</v>
      </c>
      <c r="F44" s="250">
        <v>0</v>
      </c>
      <c r="G44" s="249">
        <v>0</v>
      </c>
      <c r="H44" s="250">
        <v>0</v>
      </c>
      <c r="I44" s="249">
        <v>0</v>
      </c>
      <c r="J44" s="249"/>
      <c r="K44" s="249"/>
      <c r="L44" s="253">
        <v>0</v>
      </c>
      <c r="M44" s="254"/>
      <c r="N44" s="254"/>
      <c r="O44" s="250"/>
      <c r="P44" s="360"/>
      <c r="Q44" s="249">
        <v>0</v>
      </c>
      <c r="R44" s="250">
        <v>0</v>
      </c>
      <c r="S44" s="249">
        <v>0</v>
      </c>
      <c r="T44" s="250">
        <v>0</v>
      </c>
      <c r="U44" s="249">
        <v>0</v>
      </c>
      <c r="V44" s="249">
        <v>0</v>
      </c>
      <c r="W44" s="250">
        <v>0</v>
      </c>
      <c r="X44" s="253">
        <v>0</v>
      </c>
      <c r="Y44" s="249">
        <v>0</v>
      </c>
      <c r="Z44" s="368">
        <v>0</v>
      </c>
      <c r="AA44" s="368">
        <v>0</v>
      </c>
      <c r="AB44" s="360"/>
      <c r="AC44" s="249">
        <v>0</v>
      </c>
      <c r="AD44" s="250">
        <v>0</v>
      </c>
      <c r="AE44" s="249">
        <v>0</v>
      </c>
      <c r="AF44" s="250">
        <v>0</v>
      </c>
      <c r="AG44" s="249"/>
      <c r="AH44" s="183"/>
      <c r="AI44" s="250">
        <v>0</v>
      </c>
      <c r="AJ44" s="184"/>
      <c r="AK44" s="184"/>
      <c r="AL44" s="250">
        <v>0</v>
      </c>
      <c r="AM44" s="184"/>
      <c r="AN44" s="360"/>
      <c r="AO44" s="249">
        <v>85958254.269449994</v>
      </c>
      <c r="AP44" s="250">
        <v>1</v>
      </c>
      <c r="AQ44" s="184"/>
      <c r="AR44" s="184"/>
      <c r="AS44" s="184"/>
      <c r="AT44" s="184"/>
      <c r="AU44" s="184"/>
      <c r="AV44" s="184"/>
      <c r="AW44" s="184"/>
      <c r="AX44" s="184"/>
      <c r="AY44" s="184"/>
      <c r="AZ44" s="360"/>
      <c r="BA44" s="185">
        <f t="shared" si="20"/>
        <v>85958254.269449994</v>
      </c>
      <c r="BB44" s="250">
        <f t="shared" si="21"/>
        <v>1</v>
      </c>
      <c r="BC44" s="185">
        <f t="shared" si="14"/>
        <v>0</v>
      </c>
      <c r="BD44" s="185">
        <f t="shared" si="15"/>
        <v>0</v>
      </c>
      <c r="BE44" s="185">
        <f t="shared" si="16"/>
        <v>0</v>
      </c>
      <c r="BF44" s="185">
        <f t="shared" si="17"/>
        <v>0</v>
      </c>
      <c r="BG44" s="185">
        <f t="shared" si="18"/>
        <v>0</v>
      </c>
      <c r="BH44" s="185">
        <f t="shared" si="19"/>
        <v>0</v>
      </c>
    </row>
    <row r="45" spans="1:60" s="186" customFormat="1" ht="22.5" customHeight="1">
      <c r="A45" s="748"/>
      <c r="B45" s="751"/>
      <c r="C45" s="248">
        <v>7</v>
      </c>
      <c r="D45" s="252" t="s">
        <v>351</v>
      </c>
      <c r="E45" s="249">
        <v>0</v>
      </c>
      <c r="F45" s="250">
        <v>0</v>
      </c>
      <c r="G45" s="249">
        <v>0</v>
      </c>
      <c r="H45" s="250">
        <v>0</v>
      </c>
      <c r="I45" s="249">
        <v>0</v>
      </c>
      <c r="J45" s="249"/>
      <c r="K45" s="249"/>
      <c r="L45" s="253">
        <v>0</v>
      </c>
      <c r="M45" s="254"/>
      <c r="N45" s="254"/>
      <c r="O45" s="250"/>
      <c r="P45" s="360"/>
      <c r="Q45" s="249">
        <v>0</v>
      </c>
      <c r="R45" s="250">
        <v>0</v>
      </c>
      <c r="S45" s="249">
        <v>0</v>
      </c>
      <c r="T45" s="250">
        <v>0</v>
      </c>
      <c r="U45" s="249">
        <v>0</v>
      </c>
      <c r="V45" s="249">
        <v>0</v>
      </c>
      <c r="W45" s="250">
        <v>0</v>
      </c>
      <c r="X45" s="253">
        <v>0</v>
      </c>
      <c r="Y45" s="249">
        <v>0</v>
      </c>
      <c r="Z45" s="368">
        <v>0</v>
      </c>
      <c r="AA45" s="368">
        <v>0</v>
      </c>
      <c r="AB45" s="360"/>
      <c r="AC45" s="249">
        <v>0</v>
      </c>
      <c r="AD45" s="250">
        <v>0</v>
      </c>
      <c r="AE45" s="249">
        <v>0</v>
      </c>
      <c r="AF45" s="250">
        <v>0</v>
      </c>
      <c r="AG45" s="249"/>
      <c r="AH45" s="183"/>
      <c r="AI45" s="250">
        <v>0</v>
      </c>
      <c r="AJ45" s="184"/>
      <c r="AK45" s="184"/>
      <c r="AL45" s="250">
        <v>0</v>
      </c>
      <c r="AM45" s="184"/>
      <c r="AN45" s="360"/>
      <c r="AO45" s="249">
        <v>0</v>
      </c>
      <c r="AP45" s="250">
        <v>0</v>
      </c>
      <c r="AQ45" s="184"/>
      <c r="AR45" s="184"/>
      <c r="AS45" s="184"/>
      <c r="AT45" s="184"/>
      <c r="AU45" s="184"/>
      <c r="AV45" s="184"/>
      <c r="AW45" s="184"/>
      <c r="AX45" s="184"/>
      <c r="AY45" s="184"/>
      <c r="AZ45" s="360"/>
      <c r="BA45" s="185">
        <f t="shared" si="20"/>
        <v>0</v>
      </c>
      <c r="BB45" s="250">
        <f t="shared" si="21"/>
        <v>0</v>
      </c>
      <c r="BC45" s="185">
        <f t="shared" si="14"/>
        <v>0</v>
      </c>
      <c r="BD45" s="185">
        <f t="shared" si="15"/>
        <v>0</v>
      </c>
      <c r="BE45" s="185">
        <f t="shared" si="16"/>
        <v>0</v>
      </c>
      <c r="BF45" s="185">
        <f t="shared" si="17"/>
        <v>0</v>
      </c>
      <c r="BG45" s="185">
        <f t="shared" si="18"/>
        <v>0</v>
      </c>
      <c r="BH45" s="185">
        <f t="shared" si="19"/>
        <v>0</v>
      </c>
    </row>
    <row r="46" spans="1:60" s="186" customFormat="1" ht="22.5" customHeight="1">
      <c r="A46" s="748"/>
      <c r="B46" s="751"/>
      <c r="C46" s="248">
        <v>8</v>
      </c>
      <c r="D46" s="252" t="s">
        <v>356</v>
      </c>
      <c r="E46" s="249">
        <v>0</v>
      </c>
      <c r="F46" s="250">
        <v>0</v>
      </c>
      <c r="G46" s="249">
        <v>0</v>
      </c>
      <c r="H46" s="250">
        <v>0</v>
      </c>
      <c r="I46" s="249">
        <v>0</v>
      </c>
      <c r="J46" s="249"/>
      <c r="K46" s="249"/>
      <c r="L46" s="253">
        <v>0</v>
      </c>
      <c r="M46" s="254"/>
      <c r="N46" s="254"/>
      <c r="O46" s="250"/>
      <c r="P46" s="360"/>
      <c r="Q46" s="249">
        <v>372324019.50161815</v>
      </c>
      <c r="R46" s="250">
        <v>2.82</v>
      </c>
      <c r="S46" s="249">
        <v>0</v>
      </c>
      <c r="T46" s="250">
        <v>0</v>
      </c>
      <c r="U46" s="249">
        <v>372324019.50162381</v>
      </c>
      <c r="V46" s="249">
        <v>333001466.70097369</v>
      </c>
      <c r="W46" s="250">
        <v>2.82</v>
      </c>
      <c r="X46" s="253">
        <v>2.82</v>
      </c>
      <c r="Y46" s="249">
        <v>0</v>
      </c>
      <c r="Z46" s="368">
        <v>0</v>
      </c>
      <c r="AA46" s="368">
        <v>0</v>
      </c>
      <c r="AB46" s="360"/>
      <c r="AC46" s="249">
        <v>0</v>
      </c>
      <c r="AD46" s="250">
        <v>0</v>
      </c>
      <c r="AE46" s="249">
        <v>0</v>
      </c>
      <c r="AF46" s="250">
        <v>0</v>
      </c>
      <c r="AG46" s="249"/>
      <c r="AH46" s="183"/>
      <c r="AI46" s="250">
        <v>0</v>
      </c>
      <c r="AJ46" s="184"/>
      <c r="AK46" s="184"/>
      <c r="AL46" s="250">
        <v>0</v>
      </c>
      <c r="AM46" s="184"/>
      <c r="AN46" s="360"/>
      <c r="AO46" s="249">
        <v>85958254.269449994</v>
      </c>
      <c r="AP46" s="250">
        <v>1</v>
      </c>
      <c r="AQ46" s="184"/>
      <c r="AR46" s="184"/>
      <c r="AS46" s="184"/>
      <c r="AT46" s="184"/>
      <c r="AU46" s="184"/>
      <c r="AV46" s="184"/>
      <c r="AW46" s="184"/>
      <c r="AX46" s="184"/>
      <c r="AY46" s="184"/>
      <c r="AZ46" s="360"/>
      <c r="BA46" s="185">
        <f t="shared" si="20"/>
        <v>458282273.77106816</v>
      </c>
      <c r="BB46" s="250">
        <f t="shared" si="21"/>
        <v>3.82</v>
      </c>
      <c r="BC46" s="185">
        <f t="shared" si="14"/>
        <v>0</v>
      </c>
      <c r="BD46" s="185">
        <f t="shared" si="15"/>
        <v>0</v>
      </c>
      <c r="BE46" s="185">
        <f t="shared" si="16"/>
        <v>372324019.50162381</v>
      </c>
      <c r="BF46" s="185">
        <f t="shared" si="17"/>
        <v>2.82</v>
      </c>
      <c r="BG46" s="185">
        <f t="shared" si="18"/>
        <v>0</v>
      </c>
      <c r="BH46" s="185">
        <f t="shared" si="19"/>
        <v>0</v>
      </c>
    </row>
    <row r="47" spans="1:60" s="186" customFormat="1" ht="22.5" customHeight="1">
      <c r="A47" s="748"/>
      <c r="B47" s="751"/>
      <c r="C47" s="248">
        <v>9</v>
      </c>
      <c r="D47" s="252" t="s">
        <v>581</v>
      </c>
      <c r="E47" s="249">
        <v>0</v>
      </c>
      <c r="F47" s="250">
        <v>0</v>
      </c>
      <c r="G47" s="249">
        <v>0</v>
      </c>
      <c r="H47" s="250">
        <v>0</v>
      </c>
      <c r="I47" s="249">
        <v>0</v>
      </c>
      <c r="J47" s="249"/>
      <c r="K47" s="249"/>
      <c r="L47" s="253">
        <v>0</v>
      </c>
      <c r="M47" s="254"/>
      <c r="N47" s="254"/>
      <c r="O47" s="250"/>
      <c r="P47" s="360"/>
      <c r="Q47" s="249">
        <v>0</v>
      </c>
      <c r="R47" s="250">
        <v>0</v>
      </c>
      <c r="S47" s="249">
        <v>0</v>
      </c>
      <c r="T47" s="250">
        <v>0</v>
      </c>
      <c r="U47" s="249">
        <v>0</v>
      </c>
      <c r="V47" s="249">
        <v>0</v>
      </c>
      <c r="W47" s="250">
        <v>0</v>
      </c>
      <c r="X47" s="253">
        <v>0</v>
      </c>
      <c r="Y47" s="249">
        <v>0</v>
      </c>
      <c r="Z47" s="368">
        <v>0</v>
      </c>
      <c r="AA47" s="368">
        <v>0</v>
      </c>
      <c r="AB47" s="360"/>
      <c r="AC47" s="249">
        <v>0</v>
      </c>
      <c r="AD47" s="250">
        <v>0</v>
      </c>
      <c r="AE47" s="249">
        <v>0</v>
      </c>
      <c r="AF47" s="250">
        <v>0</v>
      </c>
      <c r="AG47" s="249"/>
      <c r="AH47" s="183"/>
      <c r="AI47" s="250">
        <v>0</v>
      </c>
      <c r="AJ47" s="184"/>
      <c r="AK47" s="184"/>
      <c r="AL47" s="250">
        <v>0</v>
      </c>
      <c r="AM47" s="184"/>
      <c r="AN47" s="360"/>
      <c r="AO47" s="249">
        <v>85958254.269449994</v>
      </c>
      <c r="AP47" s="250">
        <v>1</v>
      </c>
      <c r="AQ47" s="184"/>
      <c r="AR47" s="184"/>
      <c r="AS47" s="184"/>
      <c r="AT47" s="184"/>
      <c r="AU47" s="184"/>
      <c r="AV47" s="184"/>
      <c r="AW47" s="184"/>
      <c r="AX47" s="184"/>
      <c r="AY47" s="184"/>
      <c r="AZ47" s="360"/>
      <c r="BA47" s="185">
        <f t="shared" si="20"/>
        <v>85958254.269449994</v>
      </c>
      <c r="BB47" s="250">
        <f t="shared" si="21"/>
        <v>1</v>
      </c>
      <c r="BC47" s="185">
        <f t="shared" si="14"/>
        <v>0</v>
      </c>
      <c r="BD47" s="185">
        <f t="shared" si="15"/>
        <v>0</v>
      </c>
      <c r="BE47" s="185">
        <f t="shared" si="16"/>
        <v>0</v>
      </c>
      <c r="BF47" s="185">
        <f t="shared" si="17"/>
        <v>0</v>
      </c>
      <c r="BG47" s="185">
        <f t="shared" si="18"/>
        <v>0</v>
      </c>
      <c r="BH47" s="185">
        <f t="shared" si="19"/>
        <v>0</v>
      </c>
    </row>
    <row r="48" spans="1:60" s="186" customFormat="1" ht="22.5" customHeight="1">
      <c r="A48" s="748"/>
      <c r="B48" s="751"/>
      <c r="C48" s="248">
        <v>10</v>
      </c>
      <c r="D48" s="252" t="s">
        <v>582</v>
      </c>
      <c r="E48" s="249">
        <v>0</v>
      </c>
      <c r="F48" s="250">
        <v>0</v>
      </c>
      <c r="G48" s="249">
        <v>0</v>
      </c>
      <c r="H48" s="250">
        <v>0</v>
      </c>
      <c r="I48" s="249">
        <v>0</v>
      </c>
      <c r="J48" s="249"/>
      <c r="K48" s="249"/>
      <c r="L48" s="253">
        <v>0</v>
      </c>
      <c r="M48" s="254"/>
      <c r="N48" s="254"/>
      <c r="O48" s="250"/>
      <c r="P48" s="360"/>
      <c r="Q48" s="249">
        <v>0</v>
      </c>
      <c r="R48" s="250">
        <v>0</v>
      </c>
      <c r="S48" s="249">
        <v>71561075.868686602</v>
      </c>
      <c r="T48" s="250">
        <v>0.13300000000000001</v>
      </c>
      <c r="U48" s="249">
        <v>0</v>
      </c>
      <c r="V48" s="249">
        <v>0</v>
      </c>
      <c r="W48" s="250">
        <v>0</v>
      </c>
      <c r="X48" s="253">
        <v>0</v>
      </c>
      <c r="Y48" s="249">
        <v>54534534</v>
      </c>
      <c r="Z48" s="363">
        <v>0.13300000000000001</v>
      </c>
      <c r="AA48" s="363">
        <v>0.13300000000000001</v>
      </c>
      <c r="AB48" s="360"/>
      <c r="AC48" s="249">
        <v>88497166.666666597</v>
      </c>
      <c r="AD48" s="250">
        <v>2</v>
      </c>
      <c r="AE48" s="249">
        <v>0</v>
      </c>
      <c r="AF48" s="250">
        <v>0</v>
      </c>
      <c r="AG48" s="249"/>
      <c r="AH48" s="183"/>
      <c r="AI48" s="250">
        <v>2</v>
      </c>
      <c r="AJ48" s="184"/>
      <c r="AK48" s="184"/>
      <c r="AL48" s="250">
        <v>0</v>
      </c>
      <c r="AM48" s="184"/>
      <c r="AN48" s="360"/>
      <c r="AO48" s="249">
        <v>0</v>
      </c>
      <c r="AP48" s="250">
        <v>0</v>
      </c>
      <c r="AQ48" s="184"/>
      <c r="AR48" s="184"/>
      <c r="AS48" s="184"/>
      <c r="AT48" s="184"/>
      <c r="AU48" s="184"/>
      <c r="AV48" s="184"/>
      <c r="AW48" s="184"/>
      <c r="AX48" s="184"/>
      <c r="AY48" s="184"/>
      <c r="AZ48" s="360"/>
      <c r="BA48" s="185">
        <f t="shared" si="20"/>
        <v>88497166.666666597</v>
      </c>
      <c r="BB48" s="250">
        <f t="shared" si="21"/>
        <v>2</v>
      </c>
      <c r="BC48" s="185">
        <f t="shared" si="14"/>
        <v>71561075.868686602</v>
      </c>
      <c r="BD48" s="185">
        <f t="shared" si="15"/>
        <v>0.13300000000000001</v>
      </c>
      <c r="BE48" s="185">
        <f t="shared" si="16"/>
        <v>0</v>
      </c>
      <c r="BF48" s="185">
        <f t="shared" si="17"/>
        <v>0</v>
      </c>
      <c r="BG48" s="185">
        <f t="shared" si="18"/>
        <v>54534534</v>
      </c>
      <c r="BH48" s="185">
        <f t="shared" si="19"/>
        <v>0.13300000000000001</v>
      </c>
    </row>
    <row r="49" spans="1:60" s="186" customFormat="1" ht="22.5" customHeight="1">
      <c r="A49" s="748"/>
      <c r="B49" s="751"/>
      <c r="C49" s="248">
        <v>11</v>
      </c>
      <c r="D49" s="252" t="s">
        <v>371</v>
      </c>
      <c r="E49" s="249">
        <v>0</v>
      </c>
      <c r="F49" s="250">
        <v>0</v>
      </c>
      <c r="G49" s="249">
        <v>0</v>
      </c>
      <c r="H49" s="250">
        <v>0</v>
      </c>
      <c r="I49" s="249">
        <v>0</v>
      </c>
      <c r="J49" s="249"/>
      <c r="K49" s="249"/>
      <c r="L49" s="253">
        <v>0</v>
      </c>
      <c r="M49" s="254"/>
      <c r="N49" s="254"/>
      <c r="O49" s="250"/>
      <c r="P49" s="360"/>
      <c r="Q49" s="249">
        <v>101662941.4951227</v>
      </c>
      <c r="R49" s="250">
        <v>0.77</v>
      </c>
      <c r="S49" s="249">
        <v>0</v>
      </c>
      <c r="T49" s="250">
        <v>0</v>
      </c>
      <c r="U49" s="249">
        <v>101662941.49512424</v>
      </c>
      <c r="V49" s="249">
        <v>90925932.397074386</v>
      </c>
      <c r="W49" s="250">
        <v>0.77</v>
      </c>
      <c r="X49" s="253">
        <v>0.77</v>
      </c>
      <c r="Y49" s="249">
        <v>0</v>
      </c>
      <c r="Z49" s="368">
        <v>0</v>
      </c>
      <c r="AA49" s="368">
        <v>0</v>
      </c>
      <c r="AB49" s="360"/>
      <c r="AC49" s="249">
        <v>88497166.666666597</v>
      </c>
      <c r="AD49" s="250">
        <v>2</v>
      </c>
      <c r="AE49" s="249">
        <v>0</v>
      </c>
      <c r="AF49" s="250">
        <v>0</v>
      </c>
      <c r="AG49" s="249"/>
      <c r="AH49" s="183"/>
      <c r="AI49" s="250">
        <v>2</v>
      </c>
      <c r="AJ49" s="184"/>
      <c r="AK49" s="184"/>
      <c r="AL49" s="250">
        <v>0</v>
      </c>
      <c r="AM49" s="184"/>
      <c r="AN49" s="360"/>
      <c r="AO49" s="249">
        <v>85958254.269449994</v>
      </c>
      <c r="AP49" s="250">
        <v>1</v>
      </c>
      <c r="AQ49" s="184"/>
      <c r="AR49" s="184"/>
      <c r="AS49" s="184"/>
      <c r="AT49" s="184"/>
      <c r="AU49" s="184"/>
      <c r="AV49" s="184"/>
      <c r="AW49" s="184"/>
      <c r="AX49" s="184"/>
      <c r="AY49" s="184"/>
      <c r="AZ49" s="360"/>
      <c r="BA49" s="185">
        <f t="shared" si="20"/>
        <v>276118362.43123931</v>
      </c>
      <c r="BB49" s="250">
        <f t="shared" si="21"/>
        <v>3.77</v>
      </c>
      <c r="BC49" s="185">
        <f t="shared" si="14"/>
        <v>0</v>
      </c>
      <c r="BD49" s="185">
        <f t="shared" si="15"/>
        <v>0</v>
      </c>
      <c r="BE49" s="185">
        <f t="shared" si="16"/>
        <v>101662941.49512424</v>
      </c>
      <c r="BF49" s="185">
        <f t="shared" si="17"/>
        <v>0.77</v>
      </c>
      <c r="BG49" s="185">
        <f t="shared" si="18"/>
        <v>0</v>
      </c>
      <c r="BH49" s="185">
        <f t="shared" si="19"/>
        <v>0</v>
      </c>
    </row>
    <row r="50" spans="1:60" s="186" customFormat="1" ht="22.5" customHeight="1">
      <c r="A50" s="748"/>
      <c r="B50" s="751"/>
      <c r="C50" s="248">
        <v>12</v>
      </c>
      <c r="D50" s="252" t="s">
        <v>376</v>
      </c>
      <c r="E50" s="249">
        <v>202350000</v>
      </c>
      <c r="F50" s="250">
        <v>1.46</v>
      </c>
      <c r="G50" s="249">
        <v>0</v>
      </c>
      <c r="H50" s="250">
        <v>0</v>
      </c>
      <c r="I50" s="249">
        <v>192980000</v>
      </c>
      <c r="J50" s="249"/>
      <c r="K50" s="249"/>
      <c r="L50" s="253">
        <v>1.46</v>
      </c>
      <c r="M50" s="254"/>
      <c r="N50" s="254"/>
      <c r="O50" s="250"/>
      <c r="P50" s="360"/>
      <c r="Q50" s="249">
        <v>0</v>
      </c>
      <c r="R50" s="250">
        <v>0</v>
      </c>
      <c r="S50" s="249">
        <v>34973458.131313004</v>
      </c>
      <c r="T50" s="250">
        <v>6.5000000000000002E-2</v>
      </c>
      <c r="U50" s="249">
        <v>0</v>
      </c>
      <c r="V50" s="249">
        <v>0</v>
      </c>
      <c r="W50" s="250">
        <v>0</v>
      </c>
      <c r="X50" s="253">
        <v>0</v>
      </c>
      <c r="Y50" s="249">
        <v>52000000</v>
      </c>
      <c r="Z50" s="363">
        <v>6.5000000000000002E-2</v>
      </c>
      <c r="AA50" s="363">
        <v>6.5000000000000002E-2</v>
      </c>
      <c r="AB50" s="360"/>
      <c r="AC50" s="249">
        <v>44248583.333333299</v>
      </c>
      <c r="AD50" s="250">
        <v>1</v>
      </c>
      <c r="AE50" s="249">
        <v>0</v>
      </c>
      <c r="AF50" s="250">
        <v>0</v>
      </c>
      <c r="AG50" s="249"/>
      <c r="AH50" s="183"/>
      <c r="AI50" s="250">
        <v>1</v>
      </c>
      <c r="AJ50" s="184"/>
      <c r="AK50" s="184"/>
      <c r="AL50" s="250">
        <v>0</v>
      </c>
      <c r="AM50" s="184"/>
      <c r="AN50" s="360"/>
      <c r="AO50" s="249">
        <v>0</v>
      </c>
      <c r="AP50" s="250">
        <v>0</v>
      </c>
      <c r="AQ50" s="184"/>
      <c r="AR50" s="184"/>
      <c r="AS50" s="184"/>
      <c r="AT50" s="184"/>
      <c r="AU50" s="184"/>
      <c r="AV50" s="184"/>
      <c r="AW50" s="184"/>
      <c r="AX50" s="184"/>
      <c r="AY50" s="184"/>
      <c r="AZ50" s="360"/>
      <c r="BA50" s="185">
        <f t="shared" si="20"/>
        <v>44248583.333333299</v>
      </c>
      <c r="BB50" s="250">
        <f t="shared" si="21"/>
        <v>2.46</v>
      </c>
      <c r="BC50" s="185">
        <f t="shared" si="14"/>
        <v>34973458.131313004</v>
      </c>
      <c r="BD50" s="185">
        <f t="shared" si="15"/>
        <v>6.5000000000000002E-2</v>
      </c>
      <c r="BE50" s="185">
        <f t="shared" si="16"/>
        <v>192980000</v>
      </c>
      <c r="BF50" s="185">
        <f t="shared" si="17"/>
        <v>1.46</v>
      </c>
      <c r="BG50" s="185">
        <f t="shared" si="18"/>
        <v>52000000</v>
      </c>
      <c r="BH50" s="185">
        <f t="shared" si="19"/>
        <v>6.5000000000000002E-2</v>
      </c>
    </row>
    <row r="51" spans="1:60" s="186" customFormat="1" ht="22.5" customHeight="1">
      <c r="A51" s="748"/>
      <c r="B51" s="751"/>
      <c r="C51" s="248">
        <v>13</v>
      </c>
      <c r="D51" s="252" t="s">
        <v>381</v>
      </c>
      <c r="E51" s="249">
        <v>0</v>
      </c>
      <c r="F51" s="250">
        <v>0</v>
      </c>
      <c r="G51" s="249">
        <v>0</v>
      </c>
      <c r="H51" s="250">
        <v>0</v>
      </c>
      <c r="I51" s="249">
        <v>0</v>
      </c>
      <c r="J51" s="249"/>
      <c r="K51" s="249"/>
      <c r="L51" s="253">
        <v>0</v>
      </c>
      <c r="M51" s="254"/>
      <c r="N51" s="254"/>
      <c r="O51" s="250"/>
      <c r="P51" s="360"/>
      <c r="Q51" s="249">
        <v>0</v>
      </c>
      <c r="R51" s="250">
        <v>0</v>
      </c>
      <c r="S51" s="249">
        <v>0</v>
      </c>
      <c r="T51" s="250">
        <v>0</v>
      </c>
      <c r="U51" s="249">
        <v>0</v>
      </c>
      <c r="V51" s="249">
        <v>0</v>
      </c>
      <c r="W51" s="250">
        <v>0</v>
      </c>
      <c r="X51" s="253">
        <v>0</v>
      </c>
      <c r="Y51" s="249">
        <v>0</v>
      </c>
      <c r="Z51" s="368">
        <v>0</v>
      </c>
      <c r="AA51" s="368">
        <v>0</v>
      </c>
      <c r="AB51" s="360"/>
      <c r="AC51" s="249">
        <v>88497166.666666597</v>
      </c>
      <c r="AD51" s="250">
        <v>2</v>
      </c>
      <c r="AE51" s="249">
        <v>0</v>
      </c>
      <c r="AF51" s="250">
        <v>0</v>
      </c>
      <c r="AG51" s="249"/>
      <c r="AH51" s="183"/>
      <c r="AI51" s="250">
        <v>2</v>
      </c>
      <c r="AJ51" s="184"/>
      <c r="AK51" s="184"/>
      <c r="AL51" s="250">
        <v>0</v>
      </c>
      <c r="AM51" s="184"/>
      <c r="AN51" s="360"/>
      <c r="AO51" s="249">
        <v>85958254.269449994</v>
      </c>
      <c r="AP51" s="250">
        <v>1</v>
      </c>
      <c r="AQ51" s="184"/>
      <c r="AR51" s="184"/>
      <c r="AS51" s="184"/>
      <c r="AT51" s="184"/>
      <c r="AU51" s="184"/>
      <c r="AV51" s="184"/>
      <c r="AW51" s="184"/>
      <c r="AX51" s="184"/>
      <c r="AY51" s="184"/>
      <c r="AZ51" s="360"/>
      <c r="BA51" s="185">
        <f t="shared" si="20"/>
        <v>174455420.93611658</v>
      </c>
      <c r="BB51" s="250">
        <f t="shared" si="21"/>
        <v>3</v>
      </c>
      <c r="BC51" s="185">
        <f t="shared" si="14"/>
        <v>0</v>
      </c>
      <c r="BD51" s="185">
        <f t="shared" si="15"/>
        <v>0</v>
      </c>
      <c r="BE51" s="185">
        <f t="shared" si="16"/>
        <v>0</v>
      </c>
      <c r="BF51" s="185">
        <f t="shared" si="17"/>
        <v>0</v>
      </c>
      <c r="BG51" s="185">
        <f t="shared" si="18"/>
        <v>0</v>
      </c>
      <c r="BH51" s="185">
        <f t="shared" si="19"/>
        <v>0</v>
      </c>
    </row>
    <row r="52" spans="1:60" s="186" customFormat="1" ht="22.5" customHeight="1">
      <c r="A52" s="748"/>
      <c r="B52" s="751"/>
      <c r="C52" s="248">
        <v>14</v>
      </c>
      <c r="D52" s="252" t="s">
        <v>583</v>
      </c>
      <c r="E52" s="249">
        <v>0</v>
      </c>
      <c r="F52" s="250">
        <v>0</v>
      </c>
      <c r="G52" s="249">
        <v>0</v>
      </c>
      <c r="H52" s="250">
        <v>0</v>
      </c>
      <c r="I52" s="249">
        <v>0</v>
      </c>
      <c r="J52" s="249"/>
      <c r="K52" s="249"/>
      <c r="L52" s="253">
        <v>0</v>
      </c>
      <c r="M52" s="254"/>
      <c r="N52" s="254"/>
      <c r="O52" s="250"/>
      <c r="P52" s="360"/>
      <c r="Q52" s="249">
        <v>0</v>
      </c>
      <c r="R52" s="250">
        <v>0</v>
      </c>
      <c r="S52" s="249">
        <v>0</v>
      </c>
      <c r="T52" s="250">
        <v>0</v>
      </c>
      <c r="U52" s="249">
        <v>0</v>
      </c>
      <c r="V52" s="249">
        <v>0</v>
      </c>
      <c r="W52" s="250">
        <v>0</v>
      </c>
      <c r="X52" s="253">
        <v>0</v>
      </c>
      <c r="Y52" s="249">
        <v>0</v>
      </c>
      <c r="Z52" s="368">
        <v>0</v>
      </c>
      <c r="AA52" s="368">
        <v>0</v>
      </c>
      <c r="AB52" s="360"/>
      <c r="AC52" s="249">
        <v>0</v>
      </c>
      <c r="AD52" s="250">
        <v>0</v>
      </c>
      <c r="AE52" s="249">
        <v>0</v>
      </c>
      <c r="AF52" s="250">
        <v>0</v>
      </c>
      <c r="AG52" s="249"/>
      <c r="AH52" s="183"/>
      <c r="AI52" s="250">
        <v>0</v>
      </c>
      <c r="AJ52" s="184"/>
      <c r="AK52" s="184"/>
      <c r="AL52" s="250">
        <v>0</v>
      </c>
      <c r="AM52" s="184"/>
      <c r="AN52" s="360"/>
      <c r="AO52" s="249">
        <v>0</v>
      </c>
      <c r="AP52" s="250">
        <v>0</v>
      </c>
      <c r="AQ52" s="184"/>
      <c r="AR52" s="184"/>
      <c r="AS52" s="184"/>
      <c r="AT52" s="184"/>
      <c r="AU52" s="184"/>
      <c r="AV52" s="184"/>
      <c r="AW52" s="184"/>
      <c r="AX52" s="184"/>
      <c r="AY52" s="184"/>
      <c r="AZ52" s="360"/>
      <c r="BA52" s="185">
        <f t="shared" si="20"/>
        <v>0</v>
      </c>
      <c r="BB52" s="250">
        <f t="shared" si="21"/>
        <v>0</v>
      </c>
      <c r="BC52" s="185">
        <f t="shared" si="14"/>
        <v>0</v>
      </c>
      <c r="BD52" s="185">
        <f t="shared" si="15"/>
        <v>0</v>
      </c>
      <c r="BE52" s="185">
        <f t="shared" si="16"/>
        <v>0</v>
      </c>
      <c r="BF52" s="185">
        <f t="shared" si="17"/>
        <v>0</v>
      </c>
      <c r="BG52" s="185">
        <f t="shared" si="18"/>
        <v>0</v>
      </c>
      <c r="BH52" s="185">
        <f t="shared" si="19"/>
        <v>0</v>
      </c>
    </row>
    <row r="53" spans="1:60" s="186" customFormat="1" ht="22.5" customHeight="1">
      <c r="A53" s="748"/>
      <c r="B53" s="751"/>
      <c r="C53" s="248">
        <v>15</v>
      </c>
      <c r="D53" s="252" t="s">
        <v>391</v>
      </c>
      <c r="E53" s="249">
        <v>0</v>
      </c>
      <c r="F53" s="250">
        <v>0</v>
      </c>
      <c r="G53" s="249">
        <v>0</v>
      </c>
      <c r="H53" s="250">
        <v>0</v>
      </c>
      <c r="I53" s="249">
        <v>0</v>
      </c>
      <c r="J53" s="249"/>
      <c r="K53" s="249"/>
      <c r="L53" s="253">
        <v>0</v>
      </c>
      <c r="M53" s="254"/>
      <c r="N53" s="254"/>
      <c r="O53" s="250"/>
      <c r="P53" s="360"/>
      <c r="Q53" s="249">
        <v>0</v>
      </c>
      <c r="R53" s="250">
        <v>0</v>
      </c>
      <c r="S53" s="249">
        <v>0</v>
      </c>
      <c r="T53" s="250">
        <v>0</v>
      </c>
      <c r="U53" s="249">
        <v>0</v>
      </c>
      <c r="V53" s="249">
        <v>0</v>
      </c>
      <c r="W53" s="250">
        <v>0</v>
      </c>
      <c r="X53" s="253">
        <v>0</v>
      </c>
      <c r="Y53" s="249">
        <v>0</v>
      </c>
      <c r="Z53" s="368">
        <v>0</v>
      </c>
      <c r="AA53" s="368">
        <v>0</v>
      </c>
      <c r="AB53" s="360"/>
      <c r="AC53" s="249">
        <v>44248583.333333299</v>
      </c>
      <c r="AD53" s="250">
        <v>1</v>
      </c>
      <c r="AE53" s="249">
        <v>0</v>
      </c>
      <c r="AF53" s="250">
        <v>0</v>
      </c>
      <c r="AG53" s="249"/>
      <c r="AH53" s="183"/>
      <c r="AI53" s="250">
        <v>1</v>
      </c>
      <c r="AJ53" s="184"/>
      <c r="AK53" s="184"/>
      <c r="AL53" s="250">
        <v>0</v>
      </c>
      <c r="AM53" s="184"/>
      <c r="AN53" s="360"/>
      <c r="AO53" s="249">
        <v>85958254.269449994</v>
      </c>
      <c r="AP53" s="250">
        <v>1</v>
      </c>
      <c r="AQ53" s="184"/>
      <c r="AR53" s="184"/>
      <c r="AS53" s="184"/>
      <c r="AT53" s="184"/>
      <c r="AU53" s="184"/>
      <c r="AV53" s="184"/>
      <c r="AW53" s="184"/>
      <c r="AX53" s="184"/>
      <c r="AY53" s="184"/>
      <c r="AZ53" s="360"/>
      <c r="BA53" s="185">
        <f t="shared" si="20"/>
        <v>130206837.60278329</v>
      </c>
      <c r="BB53" s="250">
        <f t="shared" si="21"/>
        <v>2</v>
      </c>
      <c r="BC53" s="185">
        <f t="shared" si="14"/>
        <v>0</v>
      </c>
      <c r="BD53" s="185">
        <f t="shared" si="15"/>
        <v>0</v>
      </c>
      <c r="BE53" s="185">
        <f t="shared" si="16"/>
        <v>0</v>
      </c>
      <c r="BF53" s="185">
        <f t="shared" si="17"/>
        <v>0</v>
      </c>
      <c r="BG53" s="185">
        <f t="shared" si="18"/>
        <v>0</v>
      </c>
      <c r="BH53" s="185">
        <f t="shared" si="19"/>
        <v>0</v>
      </c>
    </row>
    <row r="54" spans="1:60" s="186" customFormat="1" ht="22.5" customHeight="1">
      <c r="A54" s="748"/>
      <c r="B54" s="751"/>
      <c r="C54" s="248">
        <v>16</v>
      </c>
      <c r="D54" s="252" t="s">
        <v>396</v>
      </c>
      <c r="E54" s="249">
        <v>0</v>
      </c>
      <c r="F54" s="250">
        <v>0</v>
      </c>
      <c r="G54" s="249">
        <v>0</v>
      </c>
      <c r="H54" s="250">
        <v>0</v>
      </c>
      <c r="I54" s="249">
        <v>0</v>
      </c>
      <c r="J54" s="249"/>
      <c r="K54" s="249"/>
      <c r="L54" s="253">
        <v>0</v>
      </c>
      <c r="M54" s="254"/>
      <c r="N54" s="254"/>
      <c r="O54" s="250"/>
      <c r="P54" s="360"/>
      <c r="Q54" s="249">
        <v>0</v>
      </c>
      <c r="R54" s="250">
        <v>0</v>
      </c>
      <c r="S54" s="249">
        <v>0</v>
      </c>
      <c r="T54" s="250">
        <v>0</v>
      </c>
      <c r="U54" s="249">
        <v>0</v>
      </c>
      <c r="V54" s="249">
        <v>0</v>
      </c>
      <c r="W54" s="250">
        <v>0</v>
      </c>
      <c r="X54" s="253">
        <v>0</v>
      </c>
      <c r="Y54" s="249">
        <v>0</v>
      </c>
      <c r="Z54" s="368">
        <v>0</v>
      </c>
      <c r="AA54" s="368">
        <v>0</v>
      </c>
      <c r="AB54" s="360"/>
      <c r="AC54" s="249">
        <v>0</v>
      </c>
      <c r="AD54" s="250">
        <v>0</v>
      </c>
      <c r="AE54" s="249">
        <v>0</v>
      </c>
      <c r="AF54" s="250">
        <v>0</v>
      </c>
      <c r="AG54" s="249"/>
      <c r="AH54" s="183"/>
      <c r="AI54" s="250">
        <v>0</v>
      </c>
      <c r="AJ54" s="184"/>
      <c r="AK54" s="184"/>
      <c r="AL54" s="250">
        <v>0</v>
      </c>
      <c r="AM54" s="184"/>
      <c r="AN54" s="360"/>
      <c r="AO54" s="249">
        <v>0</v>
      </c>
      <c r="AP54" s="250">
        <v>0</v>
      </c>
      <c r="AQ54" s="184"/>
      <c r="AR54" s="184"/>
      <c r="AS54" s="184"/>
      <c r="AT54" s="184"/>
      <c r="AU54" s="184"/>
      <c r="AV54" s="184"/>
      <c r="AW54" s="184"/>
      <c r="AX54" s="184"/>
      <c r="AY54" s="184"/>
      <c r="AZ54" s="360"/>
      <c r="BA54" s="185">
        <f t="shared" si="20"/>
        <v>0</v>
      </c>
      <c r="BB54" s="250">
        <f t="shared" si="21"/>
        <v>0</v>
      </c>
      <c r="BC54" s="185">
        <f t="shared" si="14"/>
        <v>0</v>
      </c>
      <c r="BD54" s="185">
        <f t="shared" si="15"/>
        <v>0</v>
      </c>
      <c r="BE54" s="185">
        <f t="shared" si="16"/>
        <v>0</v>
      </c>
      <c r="BF54" s="185">
        <f t="shared" si="17"/>
        <v>0</v>
      </c>
      <c r="BG54" s="185">
        <f t="shared" si="18"/>
        <v>0</v>
      </c>
      <c r="BH54" s="185">
        <f t="shared" si="19"/>
        <v>0</v>
      </c>
    </row>
    <row r="55" spans="1:60" s="186" customFormat="1" ht="22.5" customHeight="1">
      <c r="A55" s="748"/>
      <c r="B55" s="751"/>
      <c r="C55" s="248">
        <v>17</v>
      </c>
      <c r="D55" s="252" t="s">
        <v>401</v>
      </c>
      <c r="E55" s="249">
        <v>0</v>
      </c>
      <c r="F55" s="250">
        <v>0</v>
      </c>
      <c r="G55" s="249">
        <v>0</v>
      </c>
      <c r="H55" s="250">
        <v>0</v>
      </c>
      <c r="I55" s="249">
        <v>0</v>
      </c>
      <c r="J55" s="249"/>
      <c r="K55" s="249"/>
      <c r="L55" s="253">
        <v>0</v>
      </c>
      <c r="M55" s="254"/>
      <c r="N55" s="254"/>
      <c r="O55" s="250"/>
      <c r="P55" s="360"/>
      <c r="Q55" s="249">
        <v>13467039.00325002</v>
      </c>
      <c r="R55" s="250">
        <v>0.10199999999999999</v>
      </c>
      <c r="S55" s="249">
        <v>0</v>
      </c>
      <c r="T55" s="250">
        <v>0</v>
      </c>
      <c r="U55" s="249">
        <v>13467039.003250223</v>
      </c>
      <c r="V55" s="249">
        <v>12044733.901950112</v>
      </c>
      <c r="W55" s="250">
        <v>0.10199999999999999</v>
      </c>
      <c r="X55" s="363">
        <v>0.10199999999999999</v>
      </c>
      <c r="Y55" s="249">
        <v>0</v>
      </c>
      <c r="Z55" s="368">
        <v>0</v>
      </c>
      <c r="AA55" s="368">
        <v>0</v>
      </c>
      <c r="AB55" s="360"/>
      <c r="AC55" s="249">
        <v>0</v>
      </c>
      <c r="AD55" s="250">
        <v>0</v>
      </c>
      <c r="AE55" s="249">
        <v>0</v>
      </c>
      <c r="AF55" s="250">
        <v>0</v>
      </c>
      <c r="AG55" s="249"/>
      <c r="AH55" s="183"/>
      <c r="AI55" s="250">
        <v>0</v>
      </c>
      <c r="AJ55" s="184"/>
      <c r="AK55" s="184"/>
      <c r="AL55" s="250">
        <v>0</v>
      </c>
      <c r="AM55" s="184"/>
      <c r="AN55" s="360"/>
      <c r="AO55" s="249">
        <v>0</v>
      </c>
      <c r="AP55" s="250">
        <v>0</v>
      </c>
      <c r="AQ55" s="184"/>
      <c r="AR55" s="184"/>
      <c r="AS55" s="184"/>
      <c r="AT55" s="184"/>
      <c r="AU55" s="184"/>
      <c r="AV55" s="184"/>
      <c r="AW55" s="184"/>
      <c r="AX55" s="184"/>
      <c r="AY55" s="184"/>
      <c r="AZ55" s="360"/>
      <c r="BA55" s="185">
        <f t="shared" si="20"/>
        <v>13467039.00325002</v>
      </c>
      <c r="BB55" s="250">
        <f t="shared" si="21"/>
        <v>0.10199999999999999</v>
      </c>
      <c r="BC55" s="185">
        <f t="shared" si="14"/>
        <v>0</v>
      </c>
      <c r="BD55" s="185">
        <f t="shared" si="15"/>
        <v>0</v>
      </c>
      <c r="BE55" s="185">
        <f t="shared" si="16"/>
        <v>13467039.003250223</v>
      </c>
      <c r="BF55" s="185">
        <f t="shared" si="17"/>
        <v>0.10199999999999999</v>
      </c>
      <c r="BG55" s="185">
        <f t="shared" si="18"/>
        <v>0</v>
      </c>
      <c r="BH55" s="185">
        <f t="shared" si="19"/>
        <v>0</v>
      </c>
    </row>
    <row r="56" spans="1:60" s="186" customFormat="1" ht="22.5" customHeight="1">
      <c r="A56" s="748"/>
      <c r="B56" s="751"/>
      <c r="C56" s="248">
        <v>18</v>
      </c>
      <c r="D56" s="252" t="s">
        <v>406</v>
      </c>
      <c r="E56" s="249">
        <v>0</v>
      </c>
      <c r="F56" s="250">
        <v>0</v>
      </c>
      <c r="G56" s="249">
        <v>0</v>
      </c>
      <c r="H56" s="250">
        <v>0</v>
      </c>
      <c r="I56" s="249">
        <v>0</v>
      </c>
      <c r="J56" s="249"/>
      <c r="K56" s="249"/>
      <c r="L56" s="253">
        <v>0</v>
      </c>
      <c r="M56" s="254"/>
      <c r="N56" s="254"/>
      <c r="O56" s="250"/>
      <c r="P56" s="360"/>
      <c r="Q56" s="249">
        <v>0</v>
      </c>
      <c r="R56" s="250">
        <v>0</v>
      </c>
      <c r="S56" s="249">
        <v>0</v>
      </c>
      <c r="T56" s="250">
        <v>0</v>
      </c>
      <c r="U56" s="249">
        <v>0</v>
      </c>
      <c r="V56" s="249">
        <v>0</v>
      </c>
      <c r="W56" s="250">
        <v>0</v>
      </c>
      <c r="X56" s="253">
        <v>0</v>
      </c>
      <c r="Y56" s="249">
        <v>0</v>
      </c>
      <c r="Z56" s="368">
        <v>0</v>
      </c>
      <c r="AA56" s="368">
        <v>0</v>
      </c>
      <c r="AB56" s="360"/>
      <c r="AC56" s="249">
        <v>0</v>
      </c>
      <c r="AD56" s="250">
        <v>0</v>
      </c>
      <c r="AE56" s="249">
        <v>0</v>
      </c>
      <c r="AF56" s="250">
        <v>0</v>
      </c>
      <c r="AG56" s="249"/>
      <c r="AH56" s="183"/>
      <c r="AI56" s="250">
        <v>0</v>
      </c>
      <c r="AJ56" s="184"/>
      <c r="AK56" s="184"/>
      <c r="AL56" s="250">
        <v>0</v>
      </c>
      <c r="AM56" s="184"/>
      <c r="AN56" s="360"/>
      <c r="AO56" s="249">
        <v>0</v>
      </c>
      <c r="AP56" s="250">
        <v>0</v>
      </c>
      <c r="AQ56" s="184"/>
      <c r="AR56" s="184"/>
      <c r="AS56" s="184"/>
      <c r="AT56" s="184"/>
      <c r="AU56" s="184"/>
      <c r="AV56" s="184"/>
      <c r="AW56" s="184"/>
      <c r="AX56" s="184"/>
      <c r="AY56" s="184"/>
      <c r="AZ56" s="360"/>
      <c r="BA56" s="185">
        <f t="shared" si="20"/>
        <v>0</v>
      </c>
      <c r="BB56" s="250">
        <f t="shared" si="21"/>
        <v>0</v>
      </c>
      <c r="BC56" s="185">
        <f t="shared" si="14"/>
        <v>0</v>
      </c>
      <c r="BD56" s="185">
        <f t="shared" si="15"/>
        <v>0</v>
      </c>
      <c r="BE56" s="185">
        <f t="shared" si="16"/>
        <v>0</v>
      </c>
      <c r="BF56" s="185">
        <f t="shared" si="17"/>
        <v>0</v>
      </c>
      <c r="BG56" s="185">
        <f t="shared" si="18"/>
        <v>0</v>
      </c>
      <c r="BH56" s="185">
        <f t="shared" si="19"/>
        <v>0</v>
      </c>
    </row>
    <row r="57" spans="1:60" s="186" customFormat="1" ht="22.5" customHeight="1">
      <c r="A57" s="748"/>
      <c r="B57" s="751"/>
      <c r="C57" s="248">
        <v>19</v>
      </c>
      <c r="D57" s="252" t="s">
        <v>411</v>
      </c>
      <c r="E57" s="249">
        <v>0</v>
      </c>
      <c r="F57" s="250">
        <v>0</v>
      </c>
      <c r="G57" s="249">
        <v>0</v>
      </c>
      <c r="H57" s="250">
        <v>0</v>
      </c>
      <c r="I57" s="249">
        <v>0</v>
      </c>
      <c r="J57" s="249"/>
      <c r="K57" s="249"/>
      <c r="L57" s="253">
        <v>0</v>
      </c>
      <c r="M57" s="254"/>
      <c r="N57" s="254"/>
      <c r="O57" s="250"/>
      <c r="P57" s="360"/>
      <c r="Q57" s="249">
        <v>0</v>
      </c>
      <c r="R57" s="250">
        <v>0</v>
      </c>
      <c r="S57" s="249">
        <v>0</v>
      </c>
      <c r="T57" s="250">
        <v>0</v>
      </c>
      <c r="U57" s="249">
        <f t="shared" ref="U57:U58" si="22">132029794.149512*W57</f>
        <v>0</v>
      </c>
      <c r="V57" s="249"/>
      <c r="W57" s="250">
        <v>0</v>
      </c>
      <c r="X57" s="253">
        <v>0</v>
      </c>
      <c r="Y57" s="249">
        <v>0</v>
      </c>
      <c r="Z57" s="368">
        <v>0</v>
      </c>
      <c r="AA57" s="368">
        <v>0</v>
      </c>
      <c r="AB57" s="360"/>
      <c r="AC57" s="249">
        <v>0</v>
      </c>
      <c r="AD57" s="250">
        <v>0</v>
      </c>
      <c r="AE57" s="249">
        <v>0</v>
      </c>
      <c r="AF57" s="250">
        <v>0</v>
      </c>
      <c r="AG57" s="249"/>
      <c r="AH57" s="183"/>
      <c r="AI57" s="250">
        <v>0</v>
      </c>
      <c r="AJ57" s="184"/>
      <c r="AK57" s="184"/>
      <c r="AL57" s="250">
        <v>0</v>
      </c>
      <c r="AM57" s="184"/>
      <c r="AN57" s="360"/>
      <c r="AO57" s="249">
        <v>0</v>
      </c>
      <c r="AP57" s="250">
        <v>0</v>
      </c>
      <c r="AQ57" s="184"/>
      <c r="AR57" s="184"/>
      <c r="AS57" s="184"/>
      <c r="AT57" s="184"/>
      <c r="AU57" s="184"/>
      <c r="AV57" s="184"/>
      <c r="AW57" s="184"/>
      <c r="AX57" s="184"/>
      <c r="AY57" s="184"/>
      <c r="AZ57" s="360"/>
      <c r="BA57" s="185">
        <f t="shared" si="20"/>
        <v>0</v>
      </c>
      <c r="BB57" s="250">
        <f t="shared" si="21"/>
        <v>0</v>
      </c>
      <c r="BC57" s="185">
        <f t="shared" si="14"/>
        <v>0</v>
      </c>
      <c r="BD57" s="185">
        <f t="shared" si="15"/>
        <v>0</v>
      </c>
      <c r="BE57" s="185">
        <f t="shared" si="16"/>
        <v>0</v>
      </c>
      <c r="BF57" s="185">
        <f t="shared" si="17"/>
        <v>0</v>
      </c>
      <c r="BG57" s="185">
        <f t="shared" si="18"/>
        <v>0</v>
      </c>
      <c r="BH57" s="185">
        <f t="shared" si="19"/>
        <v>0</v>
      </c>
    </row>
    <row r="58" spans="1:60" s="186" customFormat="1" ht="22.5" customHeight="1">
      <c r="A58" s="748"/>
      <c r="B58" s="751"/>
      <c r="C58" s="248">
        <v>20</v>
      </c>
      <c r="D58" s="252" t="s">
        <v>416</v>
      </c>
      <c r="E58" s="249">
        <v>0</v>
      </c>
      <c r="F58" s="250">
        <v>0</v>
      </c>
      <c r="G58" s="249">
        <v>0</v>
      </c>
      <c r="H58" s="250">
        <v>0</v>
      </c>
      <c r="I58" s="249">
        <v>0</v>
      </c>
      <c r="J58" s="249"/>
      <c r="K58" s="249"/>
      <c r="L58" s="253">
        <v>0</v>
      </c>
      <c r="M58" s="254"/>
      <c r="N58" s="254"/>
      <c r="O58" s="250"/>
      <c r="P58" s="360"/>
      <c r="Q58" s="249">
        <v>0</v>
      </c>
      <c r="R58" s="250">
        <v>0</v>
      </c>
      <c r="S58" s="249">
        <v>0</v>
      </c>
      <c r="T58" s="250">
        <v>0</v>
      </c>
      <c r="U58" s="249">
        <f t="shared" si="22"/>
        <v>0</v>
      </c>
      <c r="V58" s="249"/>
      <c r="W58" s="250">
        <v>0</v>
      </c>
      <c r="X58" s="253">
        <v>0</v>
      </c>
      <c r="Y58" s="249">
        <v>0</v>
      </c>
      <c r="Z58" s="368">
        <v>0</v>
      </c>
      <c r="AA58" s="368">
        <v>0</v>
      </c>
      <c r="AB58" s="360"/>
      <c r="AC58" s="249">
        <v>0</v>
      </c>
      <c r="AD58" s="250">
        <v>0</v>
      </c>
      <c r="AE58" s="249">
        <v>0</v>
      </c>
      <c r="AF58" s="250">
        <v>0</v>
      </c>
      <c r="AG58" s="249"/>
      <c r="AH58" s="183"/>
      <c r="AI58" s="250">
        <v>0</v>
      </c>
      <c r="AJ58" s="184"/>
      <c r="AK58" s="184"/>
      <c r="AL58" s="250">
        <v>0</v>
      </c>
      <c r="AM58" s="184"/>
      <c r="AN58" s="360"/>
      <c r="AO58" s="249">
        <v>0</v>
      </c>
      <c r="AP58" s="250">
        <v>0</v>
      </c>
      <c r="AQ58" s="184"/>
      <c r="AR58" s="184"/>
      <c r="AS58" s="184"/>
      <c r="AT58" s="184"/>
      <c r="AU58" s="184"/>
      <c r="AV58" s="184"/>
      <c r="AW58" s="184"/>
      <c r="AX58" s="184"/>
      <c r="AY58" s="184"/>
      <c r="AZ58" s="360"/>
      <c r="BA58" s="185">
        <f t="shared" si="20"/>
        <v>0</v>
      </c>
      <c r="BB58" s="250">
        <f t="shared" si="21"/>
        <v>0</v>
      </c>
      <c r="BC58" s="185">
        <f t="shared" si="14"/>
        <v>0</v>
      </c>
      <c r="BD58" s="185">
        <f t="shared" si="15"/>
        <v>0</v>
      </c>
      <c r="BE58" s="185">
        <f t="shared" si="16"/>
        <v>0</v>
      </c>
      <c r="BF58" s="185">
        <f t="shared" si="17"/>
        <v>0</v>
      </c>
      <c r="BG58" s="185">
        <f t="shared" si="18"/>
        <v>0</v>
      </c>
      <c r="BH58" s="185">
        <f t="shared" si="19"/>
        <v>0</v>
      </c>
    </row>
    <row r="59" spans="1:60" s="186" customFormat="1" ht="22.5" customHeight="1">
      <c r="A59" s="748"/>
      <c r="B59" s="751"/>
      <c r="C59" s="248">
        <v>77</v>
      </c>
      <c r="D59" s="252" t="s">
        <v>430</v>
      </c>
      <c r="E59" s="249">
        <v>0</v>
      </c>
      <c r="F59" s="250">
        <v>0</v>
      </c>
      <c r="G59" s="249">
        <v>0</v>
      </c>
      <c r="H59" s="250">
        <v>0</v>
      </c>
      <c r="I59" s="249">
        <v>0</v>
      </c>
      <c r="J59" s="249"/>
      <c r="K59" s="249"/>
      <c r="L59" s="253">
        <v>0</v>
      </c>
      <c r="M59" s="254"/>
      <c r="N59" s="254"/>
      <c r="O59" s="250"/>
      <c r="P59" s="360"/>
      <c r="Q59" s="249">
        <v>0</v>
      </c>
      <c r="R59" s="250">
        <v>0</v>
      </c>
      <c r="S59" s="249">
        <v>0</v>
      </c>
      <c r="T59" s="250">
        <v>0</v>
      </c>
      <c r="U59" s="249"/>
      <c r="V59" s="249"/>
      <c r="W59" s="250">
        <v>0</v>
      </c>
      <c r="X59" s="253">
        <v>0</v>
      </c>
      <c r="Y59" s="249"/>
      <c r="Z59" s="368">
        <v>0</v>
      </c>
      <c r="AA59" s="368">
        <v>0</v>
      </c>
      <c r="AB59" s="360"/>
      <c r="AC59" s="249">
        <v>176994333.33333319</v>
      </c>
      <c r="AD59" s="250">
        <v>4</v>
      </c>
      <c r="AE59" s="249">
        <v>51481867</v>
      </c>
      <c r="AF59" s="183">
        <v>0.12</v>
      </c>
      <c r="AG59" s="249"/>
      <c r="AH59" s="183"/>
      <c r="AI59" s="250">
        <v>4</v>
      </c>
      <c r="AJ59" s="184"/>
      <c r="AK59" s="184"/>
      <c r="AL59" s="183">
        <v>0.12</v>
      </c>
      <c r="AM59" s="184"/>
      <c r="AN59" s="360"/>
      <c r="AO59" s="249">
        <v>218333965.844403</v>
      </c>
      <c r="AP59" s="250">
        <v>2.54</v>
      </c>
      <c r="AQ59" s="184"/>
      <c r="AR59" s="184"/>
      <c r="AS59" s="184"/>
      <c r="AT59" s="184"/>
      <c r="AU59" s="184"/>
      <c r="AV59" s="184"/>
      <c r="AW59" s="184"/>
      <c r="AX59" s="184"/>
      <c r="AY59" s="184"/>
      <c r="AZ59" s="360"/>
      <c r="BA59" s="185">
        <f t="shared" si="20"/>
        <v>395328299.17773616</v>
      </c>
      <c r="BB59" s="250">
        <f t="shared" si="21"/>
        <v>6.54</v>
      </c>
      <c r="BC59" s="185">
        <f t="shared" si="14"/>
        <v>51481867</v>
      </c>
      <c r="BD59" s="185">
        <f t="shared" si="15"/>
        <v>0.12</v>
      </c>
      <c r="BE59" s="185">
        <f t="shared" si="16"/>
        <v>0</v>
      </c>
      <c r="BF59" s="185">
        <f t="shared" si="17"/>
        <v>0</v>
      </c>
      <c r="BG59" s="185">
        <f t="shared" si="18"/>
        <v>0</v>
      </c>
      <c r="BH59" s="185">
        <f t="shared" si="19"/>
        <v>0</v>
      </c>
    </row>
    <row r="60" spans="1:60" s="25" customFormat="1" ht="22.5" customHeight="1">
      <c r="A60" s="749"/>
      <c r="B60" s="756"/>
      <c r="C60" s="248"/>
      <c r="D60" s="252"/>
      <c r="E60" s="265">
        <v>202350000</v>
      </c>
      <c r="F60" s="271">
        <v>1.46</v>
      </c>
      <c r="G60" s="263">
        <v>0</v>
      </c>
      <c r="H60" s="271">
        <v>0</v>
      </c>
      <c r="I60" s="265">
        <v>192980000</v>
      </c>
      <c r="J60" s="265"/>
      <c r="K60" s="265"/>
      <c r="L60" s="271">
        <v>1.46</v>
      </c>
      <c r="M60" s="255">
        <v>0</v>
      </c>
      <c r="N60" s="255"/>
      <c r="O60" s="271">
        <v>0</v>
      </c>
      <c r="P60" s="360"/>
      <c r="Q60" s="265">
        <f>+'4.Magnitud_Presupuesto'!O15</f>
        <v>487454000</v>
      </c>
      <c r="R60" s="375">
        <f>SUM(R39:R59)</f>
        <v>3.6919999999999997</v>
      </c>
      <c r="S60" s="265">
        <f>+'4.Magnitud_Presupuesto'!AH15</f>
        <v>106534534</v>
      </c>
      <c r="T60" s="375">
        <f>SUM(T39:T59)</f>
        <v>0.19800000000000001</v>
      </c>
      <c r="U60" s="265">
        <f>+'4.Magnitud_Presupuesto'!T15</f>
        <v>487454000</v>
      </c>
      <c r="V60" s="265">
        <f>+'4.Magnitud_Presupuesto'!Z15</f>
        <v>435972133</v>
      </c>
      <c r="W60" s="271">
        <f>SUM(W39:W59)</f>
        <v>3.6919999999999997</v>
      </c>
      <c r="X60" s="307">
        <f>SUM(X39:X59)</f>
        <v>3.6919999999999997</v>
      </c>
      <c r="Y60" s="265">
        <f>+'4.Magnitud_Presupuesto'!AI15</f>
        <v>106534534</v>
      </c>
      <c r="Z60" s="376">
        <f>SUM(Z39:Z59)</f>
        <v>0.19800000000000001</v>
      </c>
      <c r="AA60" s="369">
        <f>SUM(AA39:AA59)</f>
        <v>0.19800000000000001</v>
      </c>
      <c r="AB60" s="360"/>
      <c r="AC60" s="265">
        <f>+'4.Magnitud_Presupuesto'!O16</f>
        <v>530983000</v>
      </c>
      <c r="AD60" s="266">
        <f>SUM(AD39:AD59)</f>
        <v>12</v>
      </c>
      <c r="AE60" s="263">
        <f>+'4.Magnitud_Presupuesto'!AH16</f>
        <v>51481867</v>
      </c>
      <c r="AF60" s="266">
        <f t="shared" ref="AF60:AM60" si="23">SUM(AF39:AF59)</f>
        <v>0.12</v>
      </c>
      <c r="AG60" s="264">
        <f>SUM(AG39:AG59)</f>
        <v>0</v>
      </c>
      <c r="AH60" s="264"/>
      <c r="AI60" s="264">
        <f>SUM(AI39:AI59)</f>
        <v>12</v>
      </c>
      <c r="AJ60" s="264">
        <f t="shared" si="23"/>
        <v>0</v>
      </c>
      <c r="AK60" s="264">
        <f t="shared" si="23"/>
        <v>0</v>
      </c>
      <c r="AL60" s="307">
        <f>SUM(AL39:AL59)</f>
        <v>0.12</v>
      </c>
      <c r="AM60" s="264">
        <f t="shared" si="23"/>
        <v>0</v>
      </c>
      <c r="AN60" s="360"/>
      <c r="AO60" s="265">
        <f>SUM(AO39:AO59)</f>
        <v>906000000.00000298</v>
      </c>
      <c r="AP60" s="305">
        <f>SUM(AP39:AP59)</f>
        <v>10.54</v>
      </c>
      <c r="AQ60" s="263">
        <f t="shared" ref="AQ60:AY60" si="24">SUM(AQ39:AQ59)</f>
        <v>0</v>
      </c>
      <c r="AR60" s="263">
        <f t="shared" si="24"/>
        <v>0</v>
      </c>
      <c r="AS60" s="264">
        <f t="shared" si="24"/>
        <v>0</v>
      </c>
      <c r="AT60" s="264"/>
      <c r="AU60" s="264"/>
      <c r="AV60" s="264">
        <f t="shared" si="24"/>
        <v>0</v>
      </c>
      <c r="AW60" s="264">
        <f t="shared" si="24"/>
        <v>0</v>
      </c>
      <c r="AX60" s="264"/>
      <c r="AY60" s="264">
        <f t="shared" si="24"/>
        <v>0</v>
      </c>
      <c r="AZ60" s="360"/>
      <c r="BA60" s="264">
        <f>SUM(BA39:BA59)</f>
        <v>1924436999.9999933</v>
      </c>
      <c r="BB60" s="307">
        <f t="shared" ref="BB60:BH60" si="25">SUM(BB39:BB59)</f>
        <v>27.692</v>
      </c>
      <c r="BC60" s="264">
        <f t="shared" si="25"/>
        <v>158016400.99999961</v>
      </c>
      <c r="BD60" s="264">
        <f t="shared" si="25"/>
        <v>0.318</v>
      </c>
      <c r="BE60" s="264">
        <f t="shared" si="25"/>
        <v>680433999.99999821</v>
      </c>
      <c r="BF60" s="264">
        <f t="shared" si="25"/>
        <v>5.1520000000000001</v>
      </c>
      <c r="BG60" s="264">
        <f t="shared" si="25"/>
        <v>106534534</v>
      </c>
      <c r="BH60" s="264">
        <f t="shared" si="25"/>
        <v>0.19800000000000001</v>
      </c>
    </row>
  </sheetData>
  <mergeCells count="31">
    <mergeCell ref="AG15:AM15"/>
    <mergeCell ref="AO15:AR15"/>
    <mergeCell ref="AS15:AY15"/>
    <mergeCell ref="BA15:BD15"/>
    <mergeCell ref="BE15:BH15"/>
    <mergeCell ref="A1:B4"/>
    <mergeCell ref="C1:O1"/>
    <mergeCell ref="C2:O2"/>
    <mergeCell ref="C3:O3"/>
    <mergeCell ref="C4:L4"/>
    <mergeCell ref="M4:O4"/>
    <mergeCell ref="A17:A38"/>
    <mergeCell ref="A39:A60"/>
    <mergeCell ref="B17:B37"/>
    <mergeCell ref="B38:D38"/>
    <mergeCell ref="B39:B60"/>
    <mergeCell ref="A8:A10"/>
    <mergeCell ref="A11:A13"/>
    <mergeCell ref="L6:L7"/>
    <mergeCell ref="U15:AA15"/>
    <mergeCell ref="AC15:AF15"/>
    <mergeCell ref="E15:H15"/>
    <mergeCell ref="I15:O15"/>
    <mergeCell ref="Q15:T15"/>
    <mergeCell ref="I6:J6"/>
    <mergeCell ref="K6:K7"/>
    <mergeCell ref="A6:A7"/>
    <mergeCell ref="B6:B7"/>
    <mergeCell ref="C6:D6"/>
    <mergeCell ref="E6:F6"/>
    <mergeCell ref="G6:H6"/>
  </mergeCells>
  <dataValidations count="22">
    <dataValidation allowBlank="1" showInputMessage="1" showErrorMessage="1" prompt="Relacionar el código de la actividad. El código es asignado por SEGPLAN, y debe guardar coherencia con el registrado en la hoja de vidad de indicador._x000a_" sqref="A16" xr:uid="{5903ED91-EF82-45FA-9D93-7011C82AEA00}"/>
    <dataValidation allowBlank="1" showInputMessage="1" showErrorMessage="1" prompt="Relacionar el nombre de la actividad del proyecto. Debe guardar coherencia con el registrado en la hoja de vida de indicador." sqref="B16" xr:uid="{4C6EB2DE-E904-402F-94EB-DD94A2E8C186}"/>
    <dataValidation type="decimal" allowBlank="1" showInputMessage="1" prompt="PROGRAMACIÓN - Relacione por unidad operativa la programación vigencia y reserva de presupuesto y magnitud. Debe coincidir con la herramienta financiera." sqref="AO38:AP38 AO60:AP60 Q38:R38 Q60:R60 AC38:AD38 AC60:AD60 I60:N60 E60:F60 E38:F38 I38:N38" xr:uid="{0E74F081-2DAB-4286-A968-88A6C35BA86B}">
      <formula1>0</formula1>
      <formula2>10000000000000</formula2>
    </dataValidation>
    <dataValidation allowBlank="1" showInputMessage="1" showErrorMessage="1" prompt="Relacione la cantidad de bienes y/o servicios efectivamente entregados en la localidad en relación con lo adquirido/contratado por la entidad con recursos de reserva. Ésta debe ser acumulada al periodo del reporte." sqref="AM16 O16 AA16 AY16" xr:uid="{700ED27B-26E5-470E-8B96-749874E52FFB}"/>
    <dataValidation allowBlank="1" showInputMessage="1" showErrorMessage="1" prompt="Relacione la cantidad de bienes y/o servicios efectivamente entregados en la localidad en relación con lo adquirido/contratado por la entidad con recursos de vigencia. Ésta debe ser acumulada al periodo del reporte." sqref="AJ16 L16 X16 AV16" xr:uid="{88FE793B-C0DC-421A-836F-BE0B047D56D8}"/>
    <dataValidation allowBlank="1" showInputMessage="1" showErrorMessage="1" prompt="Relacione  la cantidad de bienes y/o servicios adquiridos/contratados por la entidad para la localidad con recursos de reserva.  Ésta debe ser acumulada al periodo del reporte." sqref="AL16 N16 Z16 AX16" xr:uid="{0196E41D-F917-4632-96B1-D10B23416A70}"/>
    <dataValidation allowBlank="1" showInputMessage="1" showErrorMessage="1" prompt="Relacione  la cantidad de bienes y/o servicios adquiridos/contratados por la entidad para la localidad con recursos de vigencia.  Ésta debe ser acumulada al periodo del reporte." sqref="AI16 K16 W16 AU16" xr:uid="{805AF4A1-2E4C-450B-895C-2F46DC2612D0}"/>
    <dataValidation allowBlank="1" showInputMessage="1" showErrorMessage="1" prompt="Corresponde al presupuesto de reservas girado por localidad." sqref="AK16 Y16 M16 AW16" xr:uid="{A8B8DAC5-1E19-4ADE-A7CE-CAA8CA86C895}"/>
    <dataValidation allowBlank="1" showInputMessage="1" showErrorMessage="1" prompt="Corresponde al presupuesto de vigencia girado por localidad. " sqref="AH16 V16 J16 AT16" xr:uid="{4D1C7EFF-DF0D-4913-96C4-84779F410412}"/>
    <dataValidation allowBlank="1" showInputMessage="1" showErrorMessage="1" prompt="Corresponde al presupuesto de vigencia ejecutado por localidad. " sqref="AG16 U16 I16 AS16" xr:uid="{8323EEF1-09AC-48ED-A8FB-F36EB0495CDD}"/>
    <dataValidation allowBlank="1" showInputMessage="1" showErrorMessage="1" prompt="Relacione la cantidad total de bienes y/o servicios que se espera alcanzar en la localidad con recuros de reserva. Ésta debe ser acumulada al periodo del reporte." sqref="H16 AF16 T16 AR16" xr:uid="{21A8822D-1291-42CA-AF54-EF63C973AB74}"/>
    <dataValidation allowBlank="1" showInputMessage="1" showErrorMessage="1" prompt="Relacione la cantidad total de bienes y/o servicios que se espera alcanzar en la localidad con recuros de vigencia. Ésta debe ser acumulada al periodo del reporte." sqref="F16 AD16 R16 AP16" xr:uid="{01E53FF4-37FC-40AA-AFF9-E16E72720370}"/>
    <dataValidation allowBlank="1" showInputMessage="1" showErrorMessage="1" prompt="Corresponde a los recursos de reserva definitiva programados por localidad." sqref="G16 S16 AE16 AQ16" xr:uid="{C2730A59-E101-4D56-B089-0614B19BB684}"/>
    <dataValidation allowBlank="1" showInputMessage="1" showErrorMessage="1" prompt="Relacione la cantidad total de bienes y/o servicios efectivamente entregados durante el Plan de Desarrollo en la localidad en relación con lo adquirido/contratado por la entidad con recuros de reserva." sqref="BH16" xr:uid="{90D8F439-27B4-4665-BCCE-EAC77562C634}"/>
    <dataValidation allowBlank="1" showInputMessage="1" showErrorMessage="1" prompt="Corresponde al total de los recursos de reserva ejecutados para el PDD por localidad." sqref="BG16" xr:uid="{5CC599E2-21C2-4E3A-8FCC-F063CBD12A4F}"/>
    <dataValidation allowBlank="1" showInputMessage="1" showErrorMessage="1" prompt="Relacione la cantidad total de bienes y/o servicios efectivamente entregados durante el Plan de Desarrollo en la localidad en relación con lo adquirido/contratado por la entidad con recuros de vigencia." sqref="BF16" xr:uid="{5E49562C-56A0-481C-8289-8BE7AF7DCC89}"/>
    <dataValidation allowBlank="1" showInputMessage="1" showErrorMessage="1" prompt="Corresponde al total de los recursos de vigencia ejecutados para el PDD por localidad." sqref="BE16" xr:uid="{9172C2B2-FC5D-4BC4-BCB6-063F764D298F}"/>
    <dataValidation allowBlank="1" showInputMessage="1" showErrorMessage="1" prompt="Relacione la cantidad total de bienes y/o servicios que se espera alcanzar en la localidad durante el Plan de Desarrollo con recursos de reserva. Ésta debe ser acumulada al periodo del reporte." sqref="BD16" xr:uid="{9AA534C3-31FA-4F2C-AAFA-03A09A7498FB}"/>
    <dataValidation allowBlank="1" showInputMessage="1" showErrorMessage="1" prompt="Relacione la cantidad total de bienes y/o servicios que se espera alcanzar en la localidad durante el Plan de Desarrollo con recursos de vigencia. Ésta debe ser acumulada al periodo del reporte." sqref="BB16" xr:uid="{28D8D181-D3A6-4945-B140-0FBD8CDCF320}"/>
    <dataValidation allowBlank="1" showInputMessage="1" showErrorMessage="1" prompt="Corresponde al total de los recursos de reserva programados para el PDD por localidad." sqref="BC16" xr:uid="{A0290F62-5E94-4EFE-889C-07508F0B9F42}"/>
    <dataValidation allowBlank="1" showInputMessage="1" showErrorMessage="1" prompt="Corresponde al total de los recursos de vigencia programados para el PDD por localidad." sqref="BA16" xr:uid="{F6FC533A-1F58-4E0F-99A7-D9E085E461D2}"/>
    <dataValidation allowBlank="1" showInputMessage="1" showErrorMessage="1" prompt="Corresponde a los recursos de vigencia programados por localidad." sqref="E16 AC16 Q16 AO16" xr:uid="{997F2E9F-9B8C-4BF3-89C8-DD9567FA09DC}"/>
  </dataValidations>
  <pageMargins left="0.7" right="0.7" top="0.75" bottom="0.75" header="0" footer="0"/>
  <pageSetup paperSize="9" orientation="portrait" r:id="rId1"/>
  <ignoredErrors>
    <ignoredError sqref="BA38:BB38 BB17 S38 K10:L10 Y38 Y60 AE38 AE6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F7391-F46D-4A1A-81CD-8BA0A767FF4E}">
  <sheetPr>
    <tabColor rgb="FFFFFF00"/>
  </sheetPr>
  <dimension ref="A1:T85"/>
  <sheetViews>
    <sheetView topLeftCell="B1" workbookViewId="0">
      <selection activeCell="S2" sqref="S2"/>
    </sheetView>
  </sheetViews>
  <sheetFormatPr baseColWidth="10" defaultColWidth="11.42578125" defaultRowHeight="12.75"/>
  <cols>
    <col min="1" max="1" width="18.7109375" style="282" customWidth="1"/>
    <col min="2" max="2" width="11.42578125" style="282"/>
    <col min="3" max="3" width="10.140625" style="282" customWidth="1"/>
    <col min="4" max="4" width="38.140625" style="282" customWidth="1"/>
    <col min="5" max="5" width="18.42578125" style="300" customWidth="1"/>
    <col min="6" max="6" width="11.42578125" style="300"/>
    <col min="7" max="7" width="12.85546875" style="300" customWidth="1"/>
    <col min="8" max="9" width="11.42578125" style="300"/>
    <col min="10" max="10" width="13.140625" style="300" customWidth="1"/>
    <col min="11" max="14" width="11.42578125" style="300"/>
    <col min="15" max="15" width="22" style="300" customWidth="1"/>
    <col min="16" max="16" width="34.28515625" style="282" customWidth="1"/>
    <col min="17" max="17" width="49.5703125" style="298" customWidth="1"/>
    <col min="18" max="18" width="36" style="298" customWidth="1"/>
    <col min="19" max="19" width="77.42578125" style="282" customWidth="1"/>
    <col min="20" max="16384" width="11.42578125" style="282"/>
  </cols>
  <sheetData>
    <row r="1" spans="1:20" ht="25.5">
      <c r="A1" s="277" t="s">
        <v>596</v>
      </c>
      <c r="B1" s="277" t="s">
        <v>597</v>
      </c>
      <c r="C1" s="277" t="s">
        <v>598</v>
      </c>
      <c r="D1" s="278" t="s">
        <v>15</v>
      </c>
      <c r="E1" s="279" t="s">
        <v>612</v>
      </c>
      <c r="F1" s="280" t="s">
        <v>599</v>
      </c>
      <c r="G1" s="280" t="s">
        <v>600</v>
      </c>
      <c r="H1" s="280" t="s">
        <v>601</v>
      </c>
      <c r="I1" s="280" t="s">
        <v>602</v>
      </c>
      <c r="J1" s="280" t="s">
        <v>603</v>
      </c>
      <c r="K1" s="280" t="s">
        <v>604</v>
      </c>
      <c r="L1" s="280" t="s">
        <v>605</v>
      </c>
      <c r="M1" s="280" t="s">
        <v>606</v>
      </c>
      <c r="N1" s="280" t="s">
        <v>607</v>
      </c>
      <c r="O1" s="280" t="s">
        <v>608</v>
      </c>
      <c r="P1" s="278" t="s">
        <v>609</v>
      </c>
      <c r="Q1" s="281" t="s">
        <v>610</v>
      </c>
      <c r="R1" s="281" t="s">
        <v>611</v>
      </c>
      <c r="S1" s="281" t="s">
        <v>953</v>
      </c>
      <c r="T1" s="279" t="s">
        <v>613</v>
      </c>
    </row>
    <row r="2" spans="1:20" ht="11.25" customHeight="1">
      <c r="A2" s="283" t="s">
        <v>954</v>
      </c>
      <c r="B2" s="284" t="s">
        <v>614</v>
      </c>
      <c r="C2" s="285">
        <v>2025</v>
      </c>
      <c r="D2" s="286" t="s">
        <v>16</v>
      </c>
      <c r="E2" s="287" t="s">
        <v>623</v>
      </c>
      <c r="F2" s="288" t="s">
        <v>615</v>
      </c>
      <c r="G2" s="289" t="s">
        <v>616</v>
      </c>
      <c r="H2" s="289" t="s">
        <v>617</v>
      </c>
      <c r="I2" s="289" t="s">
        <v>618</v>
      </c>
      <c r="J2" s="289" t="s">
        <v>619</v>
      </c>
      <c r="K2" s="288" t="s">
        <v>62</v>
      </c>
      <c r="L2" s="288" t="s">
        <v>620</v>
      </c>
      <c r="M2" s="288" t="s">
        <v>621</v>
      </c>
      <c r="N2" s="288" t="s">
        <v>579</v>
      </c>
      <c r="O2" s="288" t="s">
        <v>346</v>
      </c>
      <c r="P2" s="283" t="s">
        <v>955</v>
      </c>
      <c r="Q2" s="290" t="s">
        <v>956</v>
      </c>
      <c r="R2" s="283" t="s">
        <v>957</v>
      </c>
      <c r="S2" s="291" t="s">
        <v>622</v>
      </c>
      <c r="T2" s="287" t="s">
        <v>624</v>
      </c>
    </row>
    <row r="3" spans="1:20" ht="11.25" customHeight="1">
      <c r="B3" s="284" t="s">
        <v>628</v>
      </c>
      <c r="C3" s="285">
        <v>2026</v>
      </c>
      <c r="D3" s="292" t="s">
        <v>629</v>
      </c>
      <c r="E3" s="287" t="s">
        <v>638</v>
      </c>
      <c r="F3" s="288" t="s">
        <v>630</v>
      </c>
      <c r="G3" s="289" t="s">
        <v>631</v>
      </c>
      <c r="H3" s="289" t="s">
        <v>632</v>
      </c>
      <c r="I3" s="289" t="s">
        <v>633</v>
      </c>
      <c r="J3" s="289" t="s">
        <v>634</v>
      </c>
      <c r="K3" s="288" t="s">
        <v>635</v>
      </c>
      <c r="L3" s="288" t="s">
        <v>636</v>
      </c>
      <c r="M3" s="288" t="s">
        <v>637</v>
      </c>
      <c r="N3" s="288" t="s">
        <v>331</v>
      </c>
      <c r="O3" s="288" t="s">
        <v>350</v>
      </c>
      <c r="P3" s="293" t="s">
        <v>958</v>
      </c>
      <c r="Q3" s="290" t="s">
        <v>959</v>
      </c>
      <c r="R3" s="290" t="s">
        <v>960</v>
      </c>
      <c r="S3" s="291" t="s">
        <v>961</v>
      </c>
      <c r="T3" s="287" t="s">
        <v>639</v>
      </c>
    </row>
    <row r="4" spans="1:20" ht="11.25" customHeight="1">
      <c r="B4" s="284" t="s">
        <v>640</v>
      </c>
      <c r="C4" s="285">
        <v>2027</v>
      </c>
      <c r="D4" s="292" t="s">
        <v>641</v>
      </c>
      <c r="E4" s="287" t="s">
        <v>651</v>
      </c>
      <c r="F4" s="288" t="s">
        <v>642</v>
      </c>
      <c r="G4" s="289" t="s">
        <v>643</v>
      </c>
      <c r="H4" s="289" t="s">
        <v>644</v>
      </c>
      <c r="I4" s="289" t="s">
        <v>645</v>
      </c>
      <c r="J4" s="289" t="s">
        <v>646</v>
      </c>
      <c r="K4" s="288" t="s">
        <v>647</v>
      </c>
      <c r="L4" s="288" t="s">
        <v>648</v>
      </c>
      <c r="M4" s="288"/>
      <c r="N4" s="288" t="s">
        <v>649</v>
      </c>
      <c r="O4" s="288" t="s">
        <v>354</v>
      </c>
      <c r="P4" s="293" t="s">
        <v>962</v>
      </c>
      <c r="Q4" s="290" t="s">
        <v>963</v>
      </c>
      <c r="R4" s="283" t="s">
        <v>964</v>
      </c>
      <c r="S4" s="294" t="s">
        <v>650</v>
      </c>
      <c r="T4" s="287" t="s">
        <v>652</v>
      </c>
    </row>
    <row r="5" spans="1:20" ht="11.25" customHeight="1">
      <c r="B5" s="284" t="s">
        <v>654</v>
      </c>
      <c r="C5" s="285">
        <v>2028</v>
      </c>
      <c r="D5" s="292" t="s">
        <v>655</v>
      </c>
      <c r="E5" s="287" t="s">
        <v>662</v>
      </c>
      <c r="F5" s="288" t="s">
        <v>656</v>
      </c>
      <c r="G5" s="289" t="s">
        <v>657</v>
      </c>
      <c r="H5" s="289" t="s">
        <v>658</v>
      </c>
      <c r="I5" s="288" t="s">
        <v>647</v>
      </c>
      <c r="J5" s="289" t="s">
        <v>659</v>
      </c>
      <c r="K5" s="288" t="s">
        <v>647</v>
      </c>
      <c r="L5" s="288" t="s">
        <v>660</v>
      </c>
      <c r="M5" s="288"/>
      <c r="N5" s="288" t="s">
        <v>580</v>
      </c>
      <c r="O5" s="288" t="s">
        <v>359</v>
      </c>
      <c r="P5" s="293" t="s">
        <v>965</v>
      </c>
      <c r="Q5" s="290" t="s">
        <v>966</v>
      </c>
      <c r="R5" s="283" t="s">
        <v>967</v>
      </c>
      <c r="S5" s="294" t="s">
        <v>661</v>
      </c>
      <c r="T5" s="287" t="s">
        <v>663</v>
      </c>
    </row>
    <row r="6" spans="1:20" ht="11.25" customHeight="1">
      <c r="B6" s="284" t="s">
        <v>664</v>
      </c>
      <c r="C6" s="295"/>
      <c r="D6" s="292" t="s">
        <v>665</v>
      </c>
      <c r="E6" s="287" t="s">
        <v>670</v>
      </c>
      <c r="F6" s="288" t="s">
        <v>647</v>
      </c>
      <c r="G6" s="289" t="s">
        <v>666</v>
      </c>
      <c r="H6" s="289" t="s">
        <v>667</v>
      </c>
      <c r="I6" s="288" t="s">
        <v>647</v>
      </c>
      <c r="J6" s="288" t="s">
        <v>647</v>
      </c>
      <c r="K6" s="288" t="s">
        <v>647</v>
      </c>
      <c r="L6" s="288" t="s">
        <v>668</v>
      </c>
      <c r="M6" s="288"/>
      <c r="N6" s="288" t="s">
        <v>344</v>
      </c>
      <c r="O6" s="288" t="s">
        <v>364</v>
      </c>
      <c r="P6" s="293"/>
      <c r="Q6" s="290"/>
      <c r="R6" s="283" t="s">
        <v>968</v>
      </c>
      <c r="S6" s="294" t="s">
        <v>669</v>
      </c>
      <c r="T6" s="287" t="s">
        <v>671</v>
      </c>
    </row>
    <row r="7" spans="1:20" ht="11.25" customHeight="1">
      <c r="B7" s="284" t="s">
        <v>673</v>
      </c>
      <c r="C7" s="286" t="s">
        <v>647</v>
      </c>
      <c r="D7" s="282" t="s">
        <v>674</v>
      </c>
      <c r="E7" s="287" t="s">
        <v>679</v>
      </c>
      <c r="F7" s="288" t="s">
        <v>647</v>
      </c>
      <c r="G7" s="289" t="s">
        <v>675</v>
      </c>
      <c r="H7" s="289" t="s">
        <v>676</v>
      </c>
      <c r="I7" s="288" t="s">
        <v>647</v>
      </c>
      <c r="J7" s="288" t="s">
        <v>647</v>
      </c>
      <c r="K7" s="288" t="s">
        <v>647</v>
      </c>
      <c r="L7" s="288" t="s">
        <v>677</v>
      </c>
      <c r="M7" s="288"/>
      <c r="N7" s="288" t="s">
        <v>347</v>
      </c>
      <c r="O7" s="288" t="s">
        <v>369</v>
      </c>
      <c r="P7" s="293"/>
      <c r="Q7" s="290"/>
      <c r="R7" s="282"/>
      <c r="S7" s="294" t="s">
        <v>678</v>
      </c>
      <c r="T7" s="287" t="s">
        <v>680</v>
      </c>
    </row>
    <row r="8" spans="1:20" ht="11.25" customHeight="1">
      <c r="B8" s="284" t="s">
        <v>681</v>
      </c>
      <c r="C8" s="286" t="s">
        <v>647</v>
      </c>
      <c r="D8" s="286" t="s">
        <v>682</v>
      </c>
      <c r="E8" s="287" t="s">
        <v>687</v>
      </c>
      <c r="F8" s="288" t="s">
        <v>647</v>
      </c>
      <c r="G8" s="289" t="s">
        <v>683</v>
      </c>
      <c r="H8" s="289" t="s">
        <v>684</v>
      </c>
      <c r="I8" s="288" t="s">
        <v>647</v>
      </c>
      <c r="J8" s="288" t="s">
        <v>647</v>
      </c>
      <c r="K8" s="288" t="s">
        <v>647</v>
      </c>
      <c r="L8" s="288" t="s">
        <v>685</v>
      </c>
      <c r="M8" s="288"/>
      <c r="N8" s="288" t="s">
        <v>351</v>
      </c>
      <c r="O8" s="288" t="s">
        <v>374</v>
      </c>
      <c r="P8" s="286"/>
      <c r="Q8" s="281"/>
      <c r="R8" s="296"/>
      <c r="S8" s="294" t="s">
        <v>686</v>
      </c>
      <c r="T8" s="287" t="s">
        <v>688</v>
      </c>
    </row>
    <row r="9" spans="1:20" ht="11.25" customHeight="1">
      <c r="B9" s="284" t="s">
        <v>689</v>
      </c>
      <c r="C9" s="286" t="s">
        <v>647</v>
      </c>
      <c r="D9" s="286" t="s">
        <v>690</v>
      </c>
      <c r="E9" s="288"/>
      <c r="F9" s="288" t="s">
        <v>647</v>
      </c>
      <c r="G9" s="289" t="s">
        <v>691</v>
      </c>
      <c r="H9" s="289" t="s">
        <v>692</v>
      </c>
      <c r="I9" s="288" t="s">
        <v>647</v>
      </c>
      <c r="J9" s="288" t="s">
        <v>647</v>
      </c>
      <c r="K9" s="288" t="s">
        <v>647</v>
      </c>
      <c r="L9" s="288"/>
      <c r="M9" s="288"/>
      <c r="N9" s="288" t="s">
        <v>356</v>
      </c>
      <c r="O9" s="288" t="s">
        <v>379</v>
      </c>
      <c r="P9" s="286"/>
      <c r="Q9" s="281"/>
      <c r="R9" s="281"/>
      <c r="S9" s="294" t="s">
        <v>693</v>
      </c>
      <c r="T9" s="287" t="s">
        <v>694</v>
      </c>
    </row>
    <row r="10" spans="1:20" ht="11.25" customHeight="1">
      <c r="B10" s="284" t="s">
        <v>695</v>
      </c>
      <c r="C10" s="286" t="s">
        <v>647</v>
      </c>
      <c r="D10" s="286" t="s">
        <v>696</v>
      </c>
      <c r="E10" s="288"/>
      <c r="F10" s="288" t="s">
        <v>647</v>
      </c>
      <c r="G10" s="289" t="s">
        <v>698</v>
      </c>
      <c r="H10" s="288" t="s">
        <v>647</v>
      </c>
      <c r="I10" s="288" t="s">
        <v>647</v>
      </c>
      <c r="J10" s="288" t="s">
        <v>647</v>
      </c>
      <c r="K10" s="288" t="s">
        <v>647</v>
      </c>
      <c r="L10" s="288"/>
      <c r="M10" s="288"/>
      <c r="N10" s="288" t="s">
        <v>581</v>
      </c>
      <c r="O10" s="288" t="s">
        <v>384</v>
      </c>
      <c r="P10" s="286"/>
      <c r="Q10" s="281"/>
      <c r="R10" s="281"/>
      <c r="S10" s="294" t="s">
        <v>699</v>
      </c>
      <c r="T10" s="287" t="s">
        <v>700</v>
      </c>
    </row>
    <row r="11" spans="1:20" ht="11.25" customHeight="1">
      <c r="B11" s="284" t="s">
        <v>701</v>
      </c>
      <c r="C11" s="286" t="s">
        <v>647</v>
      </c>
      <c r="D11" s="286" t="s">
        <v>702</v>
      </c>
      <c r="E11" s="288"/>
      <c r="F11" s="288" t="s">
        <v>647</v>
      </c>
      <c r="G11" s="289" t="s">
        <v>703</v>
      </c>
      <c r="H11" s="288" t="s">
        <v>647</v>
      </c>
      <c r="I11" s="288" t="s">
        <v>647</v>
      </c>
      <c r="J11" s="288" t="s">
        <v>647</v>
      </c>
      <c r="K11" s="288" t="s">
        <v>647</v>
      </c>
      <c r="L11" s="288"/>
      <c r="M11" s="288"/>
      <c r="N11" s="288" t="s">
        <v>582</v>
      </c>
      <c r="O11" s="288" t="s">
        <v>389</v>
      </c>
      <c r="P11" s="286"/>
      <c r="Q11" s="281"/>
      <c r="R11" s="281"/>
      <c r="S11" s="294" t="s">
        <v>704</v>
      </c>
      <c r="T11" s="287" t="s">
        <v>705</v>
      </c>
    </row>
    <row r="12" spans="1:20" ht="11.25" customHeight="1">
      <c r="B12" s="284" t="s">
        <v>706</v>
      </c>
      <c r="C12" s="286" t="s">
        <v>647</v>
      </c>
      <c r="D12" s="286" t="s">
        <v>707</v>
      </c>
      <c r="E12" s="288"/>
      <c r="F12" s="288" t="s">
        <v>647</v>
      </c>
      <c r="G12" s="289" t="s">
        <v>708</v>
      </c>
      <c r="H12" s="288" t="s">
        <v>647</v>
      </c>
      <c r="I12" s="288" t="s">
        <v>647</v>
      </c>
      <c r="J12" s="288" t="s">
        <v>647</v>
      </c>
      <c r="K12" s="288" t="s">
        <v>647</v>
      </c>
      <c r="L12" s="288"/>
      <c r="M12" s="288"/>
      <c r="N12" s="297" t="s">
        <v>371</v>
      </c>
      <c r="O12" s="297"/>
      <c r="P12" s="286"/>
      <c r="Q12" s="288"/>
      <c r="R12" s="288"/>
      <c r="S12" s="294" t="s">
        <v>709</v>
      </c>
      <c r="T12" s="287" t="s">
        <v>710</v>
      </c>
    </row>
    <row r="13" spans="1:20" ht="11.25" customHeight="1">
      <c r="B13" s="284" t="s">
        <v>711</v>
      </c>
      <c r="C13" s="286" t="s">
        <v>647</v>
      </c>
      <c r="D13" s="286" t="s">
        <v>712</v>
      </c>
      <c r="E13" s="288"/>
      <c r="F13" s="288" t="s">
        <v>647</v>
      </c>
      <c r="G13" s="289" t="s">
        <v>715</v>
      </c>
      <c r="H13" s="288" t="s">
        <v>647</v>
      </c>
      <c r="I13" s="288" t="s">
        <v>647</v>
      </c>
      <c r="J13" s="288" t="s">
        <v>647</v>
      </c>
      <c r="K13" s="288" t="s">
        <v>647</v>
      </c>
      <c r="L13" s="288"/>
      <c r="M13" s="288"/>
      <c r="N13" s="297" t="s">
        <v>716</v>
      </c>
      <c r="O13" s="297"/>
      <c r="P13" s="286"/>
      <c r="Q13" s="288"/>
      <c r="R13" s="288"/>
      <c r="S13" s="294" t="s">
        <v>717</v>
      </c>
      <c r="T13" s="287" t="s">
        <v>718</v>
      </c>
    </row>
    <row r="14" spans="1:20" ht="11.25" customHeight="1">
      <c r="B14" s="286" t="s">
        <v>647</v>
      </c>
      <c r="C14" s="286" t="s">
        <v>647</v>
      </c>
      <c r="D14" s="286" t="s">
        <v>719</v>
      </c>
      <c r="E14" s="288"/>
      <c r="F14" s="288" t="s">
        <v>647</v>
      </c>
      <c r="G14" s="289" t="s">
        <v>720</v>
      </c>
      <c r="H14" s="288" t="s">
        <v>647</v>
      </c>
      <c r="I14" s="288" t="s">
        <v>647</v>
      </c>
      <c r="J14" s="288" t="s">
        <v>647</v>
      </c>
      <c r="K14" s="288" t="s">
        <v>647</v>
      </c>
      <c r="L14" s="288"/>
      <c r="M14" s="288"/>
      <c r="N14" s="297" t="s">
        <v>381</v>
      </c>
      <c r="O14" s="297"/>
      <c r="P14" s="286"/>
      <c r="Q14" s="288"/>
      <c r="R14" s="288"/>
      <c r="S14" s="294" t="s">
        <v>721</v>
      </c>
      <c r="T14" s="287" t="s">
        <v>722</v>
      </c>
    </row>
    <row r="15" spans="1:20" ht="11.25" customHeight="1">
      <c r="B15" s="286" t="s">
        <v>647</v>
      </c>
      <c r="C15" s="286" t="s">
        <v>647</v>
      </c>
      <c r="D15" s="286" t="s">
        <v>723</v>
      </c>
      <c r="E15" s="288"/>
      <c r="F15" s="288" t="s">
        <v>647</v>
      </c>
      <c r="G15" s="288" t="s">
        <v>647</v>
      </c>
      <c r="H15" s="288" t="s">
        <v>647</v>
      </c>
      <c r="I15" s="288" t="s">
        <v>647</v>
      </c>
      <c r="J15" s="288" t="s">
        <v>647</v>
      </c>
      <c r="K15" s="288" t="s">
        <v>647</v>
      </c>
      <c r="L15" s="288"/>
      <c r="M15" s="288"/>
      <c r="N15" s="297" t="s">
        <v>583</v>
      </c>
      <c r="O15" s="297"/>
      <c r="P15" s="286"/>
      <c r="Q15" s="288"/>
      <c r="R15" s="288"/>
      <c r="S15" s="294" t="s">
        <v>724</v>
      </c>
      <c r="T15" s="287" t="s">
        <v>725</v>
      </c>
    </row>
    <row r="16" spans="1:20" ht="11.25" customHeight="1">
      <c r="B16" s="295" t="s">
        <v>647</v>
      </c>
      <c r="C16" s="295" t="s">
        <v>647</v>
      </c>
      <c r="D16" s="295" t="s">
        <v>726</v>
      </c>
      <c r="E16" s="288"/>
      <c r="F16" s="288" t="s">
        <v>647</v>
      </c>
      <c r="G16" s="288" t="s">
        <v>647</v>
      </c>
      <c r="H16" s="288" t="s">
        <v>647</v>
      </c>
      <c r="I16" s="288" t="s">
        <v>647</v>
      </c>
      <c r="J16" s="288" t="s">
        <v>647</v>
      </c>
      <c r="K16" s="288" t="s">
        <v>647</v>
      </c>
      <c r="L16" s="288"/>
      <c r="M16" s="288"/>
      <c r="N16" s="297" t="s">
        <v>391</v>
      </c>
      <c r="O16" s="297"/>
      <c r="P16" s="295"/>
      <c r="Q16" s="288"/>
      <c r="R16" s="288"/>
      <c r="S16" s="294" t="s">
        <v>727</v>
      </c>
      <c r="T16" s="287" t="s">
        <v>728</v>
      </c>
    </row>
    <row r="17" spans="2:20" ht="11.25" customHeight="1">
      <c r="B17" s="286" t="s">
        <v>647</v>
      </c>
      <c r="C17" s="286" t="s">
        <v>647</v>
      </c>
      <c r="D17" s="286" t="s">
        <v>729</v>
      </c>
      <c r="E17" s="288" t="s">
        <v>647</v>
      </c>
      <c r="F17" s="288" t="s">
        <v>647</v>
      </c>
      <c r="G17" s="288" t="s">
        <v>647</v>
      </c>
      <c r="H17" s="288" t="s">
        <v>647</v>
      </c>
      <c r="I17" s="288" t="s">
        <v>647</v>
      </c>
      <c r="J17" s="288" t="s">
        <v>647</v>
      </c>
      <c r="K17" s="288" t="s">
        <v>647</v>
      </c>
      <c r="L17" s="288"/>
      <c r="M17" s="288"/>
      <c r="N17" s="297" t="s">
        <v>396</v>
      </c>
      <c r="O17" s="297"/>
      <c r="P17" s="286"/>
      <c r="S17" s="294" t="s">
        <v>730</v>
      </c>
      <c r="T17" s="287" t="s">
        <v>731</v>
      </c>
    </row>
    <row r="18" spans="2:20" ht="11.25" customHeight="1">
      <c r="B18" s="286" t="s">
        <v>647</v>
      </c>
      <c r="C18" s="286" t="s">
        <v>647</v>
      </c>
      <c r="D18" s="286" t="s">
        <v>732</v>
      </c>
      <c r="E18" s="288" t="s">
        <v>647</v>
      </c>
      <c r="F18" s="288" t="s">
        <v>647</v>
      </c>
      <c r="G18" s="288" t="s">
        <v>647</v>
      </c>
      <c r="H18" s="288" t="s">
        <v>647</v>
      </c>
      <c r="I18" s="288" t="s">
        <v>647</v>
      </c>
      <c r="J18" s="288" t="s">
        <v>647</v>
      </c>
      <c r="K18" s="288" t="s">
        <v>647</v>
      </c>
      <c r="L18" s="288"/>
      <c r="M18" s="288"/>
      <c r="N18" s="297" t="s">
        <v>401</v>
      </c>
      <c r="O18" s="297"/>
      <c r="P18" s="286"/>
      <c r="S18" s="294" t="s">
        <v>733</v>
      </c>
      <c r="T18" s="287" t="s">
        <v>734</v>
      </c>
    </row>
    <row r="19" spans="2:20" ht="11.25" customHeight="1">
      <c r="B19" s="286" t="s">
        <v>647</v>
      </c>
      <c r="C19" s="286" t="s">
        <v>647</v>
      </c>
      <c r="D19" s="286" t="s">
        <v>735</v>
      </c>
      <c r="E19" s="288" t="s">
        <v>647</v>
      </c>
      <c r="F19" s="288" t="s">
        <v>647</v>
      </c>
      <c r="G19" s="288" t="s">
        <v>647</v>
      </c>
      <c r="H19" s="288" t="s">
        <v>647</v>
      </c>
      <c r="I19" s="288" t="s">
        <v>647</v>
      </c>
      <c r="J19" s="288" t="s">
        <v>647</v>
      </c>
      <c r="K19" s="288" t="s">
        <v>647</v>
      </c>
      <c r="L19" s="288"/>
      <c r="M19" s="288"/>
      <c r="N19" s="297" t="s">
        <v>736</v>
      </c>
      <c r="O19" s="297"/>
      <c r="P19" s="286"/>
      <c r="S19" s="294" t="s">
        <v>737</v>
      </c>
      <c r="T19" s="287" t="s">
        <v>738</v>
      </c>
    </row>
    <row r="20" spans="2:20" ht="11.25" customHeight="1">
      <c r="B20" s="286" t="s">
        <v>647</v>
      </c>
      <c r="C20" s="286" t="s">
        <v>647</v>
      </c>
      <c r="D20" s="286" t="s">
        <v>739</v>
      </c>
      <c r="E20" s="288" t="s">
        <v>647</v>
      </c>
      <c r="F20" s="288" t="s">
        <v>647</v>
      </c>
      <c r="G20" s="288" t="s">
        <v>647</v>
      </c>
      <c r="H20" s="288" t="s">
        <v>647</v>
      </c>
      <c r="I20" s="288" t="s">
        <v>647</v>
      </c>
      <c r="J20" s="288" t="s">
        <v>647</v>
      </c>
      <c r="K20" s="288" t="s">
        <v>647</v>
      </c>
      <c r="L20" s="288"/>
      <c r="M20" s="288"/>
      <c r="N20" s="297" t="s">
        <v>740</v>
      </c>
      <c r="O20" s="297"/>
      <c r="P20" s="286"/>
      <c r="S20" s="294" t="s">
        <v>741</v>
      </c>
      <c r="T20" s="287" t="s">
        <v>742</v>
      </c>
    </row>
    <row r="21" spans="2:20" ht="11.25" customHeight="1">
      <c r="B21" s="286" t="s">
        <v>647</v>
      </c>
      <c r="C21" s="286" t="s">
        <v>647</v>
      </c>
      <c r="D21" s="286" t="s">
        <v>743</v>
      </c>
      <c r="E21" s="288" t="s">
        <v>647</v>
      </c>
      <c r="F21" s="288" t="s">
        <v>647</v>
      </c>
      <c r="G21" s="288" t="s">
        <v>647</v>
      </c>
      <c r="H21" s="288" t="s">
        <v>647</v>
      </c>
      <c r="I21" s="288" t="s">
        <v>647</v>
      </c>
      <c r="J21" s="288" t="s">
        <v>647</v>
      </c>
      <c r="K21" s="288" t="s">
        <v>647</v>
      </c>
      <c r="L21" s="288"/>
      <c r="M21" s="288"/>
      <c r="N21" s="297" t="s">
        <v>416</v>
      </c>
      <c r="O21" s="297"/>
      <c r="P21" s="286"/>
      <c r="S21" s="294" t="s">
        <v>744</v>
      </c>
      <c r="T21" s="287" t="s">
        <v>773</v>
      </c>
    </row>
    <row r="22" spans="2:20" ht="11.25" customHeight="1">
      <c r="B22" s="286" t="s">
        <v>647</v>
      </c>
      <c r="C22" s="286" t="s">
        <v>647</v>
      </c>
      <c r="D22" s="286" t="s">
        <v>745</v>
      </c>
      <c r="E22" s="288" t="s">
        <v>647</v>
      </c>
      <c r="F22" s="288" t="s">
        <v>647</v>
      </c>
      <c r="G22" s="288" t="s">
        <v>647</v>
      </c>
      <c r="H22" s="288" t="s">
        <v>647</v>
      </c>
      <c r="I22" s="288" t="s">
        <v>647</v>
      </c>
      <c r="J22" s="288" t="s">
        <v>647</v>
      </c>
      <c r="K22" s="288" t="s">
        <v>647</v>
      </c>
      <c r="L22" s="288"/>
      <c r="M22" s="288"/>
      <c r="N22" s="297" t="s">
        <v>430</v>
      </c>
      <c r="O22" s="297"/>
      <c r="P22" s="286"/>
      <c r="S22" s="294" t="s">
        <v>746</v>
      </c>
    </row>
    <row r="23" spans="2:20" ht="11.25" customHeight="1">
      <c r="B23" s="286" t="s">
        <v>647</v>
      </c>
      <c r="C23" s="286" t="s">
        <v>647</v>
      </c>
      <c r="D23" s="286" t="s">
        <v>747</v>
      </c>
      <c r="E23" s="288" t="s">
        <v>647</v>
      </c>
      <c r="F23" s="288" t="s">
        <v>647</v>
      </c>
      <c r="G23" s="288" t="s">
        <v>647</v>
      </c>
      <c r="H23" s="288" t="s">
        <v>647</v>
      </c>
      <c r="I23" s="288" t="s">
        <v>647</v>
      </c>
      <c r="J23" s="288" t="s">
        <v>647</v>
      </c>
      <c r="K23" s="288" t="s">
        <v>647</v>
      </c>
      <c r="L23" s="288"/>
      <c r="M23" s="288"/>
      <c r="N23" s="288" t="s">
        <v>647</v>
      </c>
      <c r="O23" s="288"/>
      <c r="P23" s="286"/>
      <c r="S23" s="294" t="s">
        <v>748</v>
      </c>
    </row>
    <row r="24" spans="2:20" ht="11.25" customHeight="1">
      <c r="B24" s="286" t="s">
        <v>647</v>
      </c>
      <c r="C24" s="286" t="s">
        <v>647</v>
      </c>
      <c r="D24" s="286" t="s">
        <v>749</v>
      </c>
      <c r="E24" s="288" t="s">
        <v>647</v>
      </c>
      <c r="F24" s="288" t="s">
        <v>647</v>
      </c>
      <c r="G24" s="288" t="s">
        <v>647</v>
      </c>
      <c r="H24" s="288" t="s">
        <v>647</v>
      </c>
      <c r="I24" s="288" t="s">
        <v>647</v>
      </c>
      <c r="J24" s="288" t="s">
        <v>647</v>
      </c>
      <c r="K24" s="288" t="s">
        <v>647</v>
      </c>
      <c r="L24" s="288"/>
      <c r="M24" s="288"/>
      <c r="N24" s="288" t="s">
        <v>647</v>
      </c>
      <c r="O24" s="288"/>
      <c r="P24" s="286"/>
      <c r="S24" s="294" t="s">
        <v>750</v>
      </c>
    </row>
    <row r="25" spans="2:20" ht="11.25" customHeight="1">
      <c r="B25" s="286" t="s">
        <v>647</v>
      </c>
      <c r="C25" s="299" t="s">
        <v>647</v>
      </c>
      <c r="D25" s="284" t="s">
        <v>751</v>
      </c>
      <c r="E25" s="288" t="s">
        <v>647</v>
      </c>
      <c r="F25" s="288" t="s">
        <v>647</v>
      </c>
      <c r="G25" s="288" t="s">
        <v>647</v>
      </c>
      <c r="H25" s="288" t="s">
        <v>647</v>
      </c>
      <c r="I25" s="288" t="s">
        <v>647</v>
      </c>
      <c r="J25" s="288" t="s">
        <v>647</v>
      </c>
      <c r="K25" s="288" t="s">
        <v>647</v>
      </c>
      <c r="L25" s="288"/>
      <c r="M25" s="288"/>
      <c r="N25" s="288" t="s">
        <v>647</v>
      </c>
      <c r="O25" s="288"/>
      <c r="P25" s="286"/>
      <c r="S25" s="294" t="s">
        <v>752</v>
      </c>
    </row>
    <row r="26" spans="2:20" ht="11.25" customHeight="1">
      <c r="B26" s="286" t="s">
        <v>647</v>
      </c>
      <c r="C26" s="299" t="s">
        <v>647</v>
      </c>
      <c r="D26" s="284" t="s">
        <v>753</v>
      </c>
      <c r="E26" s="288" t="s">
        <v>647</v>
      </c>
      <c r="F26" s="288" t="s">
        <v>647</v>
      </c>
      <c r="G26" s="288" t="s">
        <v>647</v>
      </c>
      <c r="H26" s="288" t="s">
        <v>647</v>
      </c>
      <c r="I26" s="288" t="s">
        <v>647</v>
      </c>
      <c r="J26" s="288" t="s">
        <v>647</v>
      </c>
      <c r="K26" s="288" t="s">
        <v>647</v>
      </c>
      <c r="L26" s="288"/>
      <c r="M26" s="288"/>
      <c r="N26" s="288" t="s">
        <v>647</v>
      </c>
      <c r="O26" s="288"/>
      <c r="P26" s="286"/>
      <c r="S26" s="294" t="s">
        <v>754</v>
      </c>
    </row>
    <row r="27" spans="2:20" ht="11.25" customHeight="1">
      <c r="B27" s="286" t="s">
        <v>647</v>
      </c>
      <c r="C27" s="299" t="s">
        <v>647</v>
      </c>
      <c r="D27" s="284" t="s">
        <v>755</v>
      </c>
      <c r="E27" s="288" t="s">
        <v>647</v>
      </c>
      <c r="F27" s="288" t="s">
        <v>647</v>
      </c>
      <c r="G27" s="288" t="s">
        <v>647</v>
      </c>
      <c r="H27" s="288" t="s">
        <v>647</v>
      </c>
      <c r="I27" s="288" t="s">
        <v>647</v>
      </c>
      <c r="J27" s="288" t="s">
        <v>647</v>
      </c>
      <c r="K27" s="288" t="s">
        <v>647</v>
      </c>
      <c r="L27" s="288"/>
      <c r="M27" s="288"/>
      <c r="N27" s="288" t="s">
        <v>647</v>
      </c>
      <c r="O27" s="288"/>
      <c r="P27" s="286"/>
      <c r="S27" s="294"/>
    </row>
    <row r="28" spans="2:20" ht="11.25" customHeight="1">
      <c r="B28" s="286" t="s">
        <v>647</v>
      </c>
      <c r="C28" s="299" t="s">
        <v>647</v>
      </c>
      <c r="D28" s="284" t="s">
        <v>756</v>
      </c>
      <c r="E28" s="288" t="s">
        <v>647</v>
      </c>
      <c r="F28" s="288" t="s">
        <v>647</v>
      </c>
      <c r="G28" s="288" t="s">
        <v>647</v>
      </c>
      <c r="H28" s="288" t="s">
        <v>647</v>
      </c>
      <c r="I28" s="288" t="s">
        <v>647</v>
      </c>
      <c r="J28" s="288" t="s">
        <v>647</v>
      </c>
      <c r="K28" s="288" t="s">
        <v>647</v>
      </c>
      <c r="L28" s="288"/>
      <c r="M28" s="288"/>
      <c r="N28" s="288" t="s">
        <v>647</v>
      </c>
      <c r="O28" s="288"/>
      <c r="P28" s="286"/>
      <c r="S28" s="294"/>
    </row>
    <row r="29" spans="2:20" ht="11.25" customHeight="1">
      <c r="B29" s="286" t="s">
        <v>647</v>
      </c>
      <c r="C29" s="299" t="s">
        <v>647</v>
      </c>
      <c r="D29" s="284" t="s">
        <v>757</v>
      </c>
      <c r="E29" s="288" t="s">
        <v>647</v>
      </c>
      <c r="F29" s="288" t="s">
        <v>647</v>
      </c>
      <c r="G29" s="288" t="s">
        <v>647</v>
      </c>
      <c r="H29" s="288" t="s">
        <v>647</v>
      </c>
      <c r="I29" s="288" t="s">
        <v>647</v>
      </c>
      <c r="J29" s="288" t="s">
        <v>647</v>
      </c>
      <c r="K29" s="288" t="s">
        <v>647</v>
      </c>
      <c r="L29" s="288"/>
      <c r="M29" s="288"/>
      <c r="N29" s="288" t="s">
        <v>647</v>
      </c>
      <c r="O29" s="288"/>
      <c r="P29" s="286"/>
    </row>
    <row r="30" spans="2:20" ht="11.25" customHeight="1">
      <c r="B30" s="299" t="s">
        <v>647</v>
      </c>
      <c r="C30" s="299" t="s">
        <v>647</v>
      </c>
      <c r="D30" s="286" t="s">
        <v>758</v>
      </c>
      <c r="E30" s="288" t="s">
        <v>647</v>
      </c>
      <c r="F30" s="288" t="s">
        <v>647</v>
      </c>
      <c r="G30" s="288" t="s">
        <v>647</v>
      </c>
      <c r="H30" s="288" t="s">
        <v>647</v>
      </c>
      <c r="I30" s="288" t="s">
        <v>647</v>
      </c>
      <c r="J30" s="288" t="s">
        <v>647</v>
      </c>
      <c r="K30" s="288" t="s">
        <v>647</v>
      </c>
      <c r="L30" s="288"/>
      <c r="M30" s="288"/>
      <c r="N30" s="288" t="s">
        <v>647</v>
      </c>
      <c r="O30" s="288"/>
      <c r="P30" s="286"/>
    </row>
    <row r="31" spans="2:20" ht="11.25" customHeight="1">
      <c r="B31" s="286" t="s">
        <v>647</v>
      </c>
      <c r="C31" s="286" t="s">
        <v>647</v>
      </c>
      <c r="D31" s="286" t="s">
        <v>759</v>
      </c>
      <c r="E31" s="288" t="s">
        <v>647</v>
      </c>
      <c r="F31" s="288" t="s">
        <v>647</v>
      </c>
      <c r="G31" s="288" t="s">
        <v>647</v>
      </c>
      <c r="H31" s="288" t="s">
        <v>647</v>
      </c>
      <c r="I31" s="288" t="s">
        <v>647</v>
      </c>
      <c r="J31" s="288" t="s">
        <v>647</v>
      </c>
      <c r="K31" s="288" t="s">
        <v>647</v>
      </c>
      <c r="L31" s="288"/>
      <c r="M31" s="288"/>
      <c r="N31" s="288" t="s">
        <v>647</v>
      </c>
      <c r="O31" s="288"/>
      <c r="P31" s="286"/>
    </row>
    <row r="32" spans="2:20" ht="11.25" customHeight="1">
      <c r="B32" s="286" t="s">
        <v>647</v>
      </c>
      <c r="C32" s="286" t="s">
        <v>647</v>
      </c>
      <c r="D32" s="286" t="s">
        <v>760</v>
      </c>
      <c r="E32" s="288" t="s">
        <v>647</v>
      </c>
      <c r="F32" s="288" t="s">
        <v>647</v>
      </c>
      <c r="G32" s="288" t="s">
        <v>647</v>
      </c>
      <c r="H32" s="288" t="s">
        <v>647</v>
      </c>
      <c r="I32" s="288" t="s">
        <v>647</v>
      </c>
      <c r="J32" s="288" t="s">
        <v>647</v>
      </c>
      <c r="K32" s="288" t="s">
        <v>647</v>
      </c>
      <c r="L32" s="288"/>
      <c r="M32" s="288"/>
      <c r="N32" s="288" t="s">
        <v>647</v>
      </c>
      <c r="O32" s="288"/>
      <c r="P32" s="286"/>
    </row>
    <row r="33" spans="2:16" ht="11.25" customHeight="1">
      <c r="B33" s="286"/>
      <c r="C33" s="286"/>
      <c r="D33" s="286" t="s">
        <v>761</v>
      </c>
      <c r="E33" s="288"/>
      <c r="F33" s="288"/>
      <c r="G33" s="288"/>
      <c r="H33" s="288"/>
      <c r="I33" s="288"/>
      <c r="J33" s="288"/>
      <c r="K33" s="288"/>
      <c r="L33" s="288"/>
      <c r="M33" s="288"/>
      <c r="N33" s="288"/>
      <c r="O33" s="288"/>
      <c r="P33" s="286"/>
    </row>
    <row r="34" spans="2:16" ht="11.25" customHeight="1">
      <c r="B34" s="286"/>
      <c r="C34" s="286"/>
      <c r="D34" s="286" t="s">
        <v>762</v>
      </c>
      <c r="E34" s="288"/>
      <c r="F34" s="288"/>
      <c r="G34" s="288"/>
      <c r="H34" s="288"/>
      <c r="I34" s="288"/>
      <c r="J34" s="288"/>
      <c r="K34" s="288"/>
      <c r="L34" s="288"/>
      <c r="M34" s="288"/>
      <c r="N34" s="288"/>
      <c r="O34" s="288"/>
      <c r="P34" s="286"/>
    </row>
    <row r="35" spans="2:16" ht="11.25" customHeight="1">
      <c r="B35" s="286"/>
      <c r="C35" s="286"/>
      <c r="D35" s="286" t="s">
        <v>763</v>
      </c>
      <c r="E35" s="288"/>
      <c r="F35" s="288"/>
      <c r="G35" s="288"/>
      <c r="H35" s="288"/>
      <c r="I35" s="288"/>
      <c r="J35" s="288"/>
      <c r="K35" s="288"/>
      <c r="L35" s="288"/>
      <c r="M35" s="288"/>
      <c r="N35" s="288"/>
      <c r="O35" s="288"/>
      <c r="P35" s="286"/>
    </row>
    <row r="36" spans="2:16" ht="11.25" customHeight="1">
      <c r="D36" s="282" t="s">
        <v>764</v>
      </c>
    </row>
    <row r="37" spans="2:16" ht="11.25" customHeight="1">
      <c r="D37" s="282" t="s">
        <v>765</v>
      </c>
    </row>
    <row r="38" spans="2:16" ht="11.25" customHeight="1">
      <c r="D38" s="282" t="s">
        <v>766</v>
      </c>
    </row>
    <row r="39" spans="2:16" ht="9.75" customHeight="1"/>
    <row r="40" spans="2:16" ht="9.75" customHeight="1"/>
    <row r="41" spans="2:16" ht="9.75" customHeight="1"/>
    <row r="42" spans="2:16" ht="9.75" customHeight="1"/>
    <row r="43" spans="2:16" ht="9.75" customHeight="1"/>
    <row r="44" spans="2:16" ht="9.75" customHeight="1"/>
    <row r="45" spans="2:16" ht="9.75" customHeight="1"/>
    <row r="46" spans="2:16" ht="9.75" customHeight="1"/>
    <row r="47" spans="2:16" ht="9.75" customHeight="1"/>
    <row r="48" spans="2:16" ht="9.75" customHeight="1"/>
    <row r="49" ht="9.75" customHeight="1"/>
    <row r="50" ht="9.75" customHeight="1"/>
    <row r="51" ht="9.75" customHeight="1"/>
    <row r="52" ht="9.75" customHeight="1"/>
    <row r="53" ht="9.75" customHeight="1"/>
    <row r="54" ht="9.75" customHeight="1"/>
    <row r="55" ht="9.75" customHeight="1"/>
    <row r="56" ht="9.75" customHeight="1"/>
    <row r="57" ht="9.75" customHeight="1"/>
    <row r="58" ht="9.75" customHeight="1"/>
    <row r="59" ht="9.75" customHeight="1"/>
    <row r="60" ht="9.75" customHeight="1"/>
    <row r="61" ht="9.75" customHeight="1"/>
    <row r="62" ht="9.75" customHeight="1"/>
    <row r="63" ht="9.75" customHeight="1"/>
    <row r="64" ht="9.75" customHeight="1"/>
    <row r="65" ht="9.75" customHeight="1"/>
    <row r="66" ht="9.75" customHeight="1"/>
    <row r="67" ht="9.75" customHeight="1"/>
    <row r="68" ht="9.75" customHeight="1"/>
    <row r="69" ht="9.75" customHeight="1"/>
    <row r="70" ht="9.75" customHeight="1"/>
    <row r="71" ht="9.75" customHeight="1"/>
    <row r="72" ht="9.75" customHeight="1"/>
    <row r="73" ht="9.75" customHeight="1"/>
    <row r="74" ht="9.75" customHeight="1"/>
    <row r="75" ht="9.75" customHeight="1"/>
    <row r="76" ht="9.75" customHeight="1"/>
    <row r="77" ht="9.75" customHeight="1"/>
    <row r="78" ht="9.75" customHeight="1"/>
    <row r="79" ht="9.75" customHeight="1"/>
    <row r="80" ht="9.75" customHeight="1"/>
    <row r="81" ht="9.75" customHeight="1"/>
    <row r="82" ht="9.75" customHeight="1"/>
    <row r="83" ht="9.75" customHeight="1"/>
    <row r="84" ht="9.75" customHeight="1"/>
    <row r="85" ht="9.75" customHeight="1"/>
  </sheetData>
  <dataValidations count="1">
    <dataValidation type="list" allowBlank="1" showInputMessage="1" showErrorMessage="1" sqref="O5" xr:uid="{79E43364-A186-41EB-ABF0-CF1A9DF31DCD}">
      <formula1>$B$15:$B$50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808E00"/>
  </sheetPr>
  <dimension ref="A1:B23"/>
  <sheetViews>
    <sheetView topLeftCell="A6" zoomScale="80" zoomScaleNormal="80" workbookViewId="0">
      <selection activeCell="A6" sqref="A6:B6"/>
    </sheetView>
  </sheetViews>
  <sheetFormatPr baseColWidth="10" defaultColWidth="14.42578125" defaultRowHeight="15" customHeight="1"/>
  <cols>
    <col min="1" max="1" width="35.85546875" customWidth="1"/>
    <col min="2" max="2" width="79.42578125" customWidth="1"/>
    <col min="3" max="26" width="11.42578125" customWidth="1"/>
  </cols>
  <sheetData>
    <row r="1" spans="1:2" ht="27" customHeight="1">
      <c r="A1" s="764" t="s">
        <v>584</v>
      </c>
      <c r="B1" s="452"/>
    </row>
    <row r="2" spans="1:2" ht="12.75" customHeight="1">
      <c r="A2" s="25"/>
      <c r="B2" s="25"/>
    </row>
    <row r="3" spans="1:2" ht="12.75" customHeight="1">
      <c r="A3" s="126" t="s">
        <v>535</v>
      </c>
      <c r="B3" s="127"/>
    </row>
    <row r="4" spans="1:2" ht="12.75" customHeight="1">
      <c r="A4" s="128"/>
      <c r="B4" s="25"/>
    </row>
    <row r="5" spans="1:2" ht="12.75" customHeight="1">
      <c r="A5" s="765" t="s">
        <v>537</v>
      </c>
      <c r="B5" s="452"/>
    </row>
    <row r="6" spans="1:2" ht="12.75" customHeight="1">
      <c r="A6" s="765" t="s">
        <v>585</v>
      </c>
      <c r="B6" s="452"/>
    </row>
    <row r="7" spans="1:2" ht="12.75" customHeight="1">
      <c r="A7" s="765" t="s">
        <v>540</v>
      </c>
      <c r="B7" s="452"/>
    </row>
    <row r="8" spans="1:2" ht="12.75" customHeight="1">
      <c r="A8" s="765" t="s">
        <v>541</v>
      </c>
      <c r="B8" s="452"/>
    </row>
    <row r="9" spans="1:2" ht="12.75" customHeight="1">
      <c r="A9" s="765" t="s">
        <v>586</v>
      </c>
      <c r="B9" s="452"/>
    </row>
    <row r="10" spans="1:2" ht="12.75" customHeight="1">
      <c r="A10" s="129" t="s">
        <v>544</v>
      </c>
      <c r="B10" s="129"/>
    </row>
    <row r="11" spans="1:2" ht="47.25" customHeight="1">
      <c r="A11" s="763" t="s">
        <v>587</v>
      </c>
      <c r="B11" s="452"/>
    </row>
    <row r="12" spans="1:2" ht="12.75" customHeight="1">
      <c r="A12" s="763" t="s">
        <v>588</v>
      </c>
      <c r="B12" s="452"/>
    </row>
    <row r="13" spans="1:2" ht="12.75" customHeight="1">
      <c r="A13" s="763" t="s">
        <v>547</v>
      </c>
      <c r="B13" s="452"/>
    </row>
    <row r="14" spans="1:2" ht="12" customHeight="1">
      <c r="A14" s="763" t="s">
        <v>589</v>
      </c>
      <c r="B14" s="452"/>
    </row>
    <row r="15" spans="1:2" ht="12" customHeight="1">
      <c r="A15" s="763" t="s">
        <v>590</v>
      </c>
      <c r="B15" s="452"/>
    </row>
    <row r="17" spans="1:2" ht="12.75" customHeight="1">
      <c r="A17" s="35" t="s">
        <v>548</v>
      </c>
      <c r="B17" s="35" t="s">
        <v>549</v>
      </c>
    </row>
    <row r="18" spans="1:2" ht="104.25" customHeight="1">
      <c r="A18" s="146" t="s">
        <v>767</v>
      </c>
      <c r="B18" s="130" t="s">
        <v>591</v>
      </c>
    </row>
    <row r="19" spans="1:2" ht="252.75" customHeight="1">
      <c r="A19" s="146" t="s">
        <v>768</v>
      </c>
      <c r="B19" s="130" t="s">
        <v>592</v>
      </c>
    </row>
    <row r="20" spans="1:2" ht="284.25" customHeight="1">
      <c r="A20" s="146" t="s">
        <v>769</v>
      </c>
      <c r="B20" s="130" t="s">
        <v>593</v>
      </c>
    </row>
    <row r="21" spans="1:2" ht="284.25" customHeight="1">
      <c r="A21" s="147" t="s">
        <v>770</v>
      </c>
      <c r="B21" s="130" t="s">
        <v>595</v>
      </c>
    </row>
    <row r="22" spans="1:2" ht="316.5" customHeight="1">
      <c r="A22" s="146" t="s">
        <v>771</v>
      </c>
      <c r="B22" s="130" t="s">
        <v>594</v>
      </c>
    </row>
    <row r="23" spans="1:2" ht="108.75" customHeight="1">
      <c r="A23" s="146" t="s">
        <v>772</v>
      </c>
      <c r="B23" s="130" t="s">
        <v>559</v>
      </c>
    </row>
  </sheetData>
  <mergeCells count="11">
    <mergeCell ref="A12:B12"/>
    <mergeCell ref="A13:B13"/>
    <mergeCell ref="A14:B14"/>
    <mergeCell ref="A15:B15"/>
    <mergeCell ref="A1:B1"/>
    <mergeCell ref="A5:B5"/>
    <mergeCell ref="A6:B6"/>
    <mergeCell ref="A7:B7"/>
    <mergeCell ref="A8:B8"/>
    <mergeCell ref="A9:B9"/>
    <mergeCell ref="A11:B1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4DE4-0681-4E7C-A317-1F548016C322}">
  <sheetPr>
    <tabColor rgb="FF738030"/>
  </sheetPr>
  <dimension ref="A1:I192"/>
  <sheetViews>
    <sheetView showGridLines="0" topLeftCell="A106" zoomScale="66" zoomScaleNormal="66" workbookViewId="0">
      <selection activeCell="B48" sqref="B48:I48"/>
    </sheetView>
  </sheetViews>
  <sheetFormatPr baseColWidth="10" defaultColWidth="11.42578125" defaultRowHeight="18.75" customHeight="1"/>
  <cols>
    <col min="1" max="1" width="31.42578125" style="200" customWidth="1"/>
    <col min="2" max="6" width="17" style="200" customWidth="1"/>
    <col min="7" max="9" width="22.140625" style="200" customWidth="1"/>
    <col min="10" max="16384" width="11.42578125" style="151"/>
  </cols>
  <sheetData>
    <row r="1" spans="1:9" s="152" customFormat="1" ht="18.75" customHeight="1">
      <c r="A1" s="532" t="s">
        <v>0</v>
      </c>
      <c r="B1" s="533"/>
      <c r="C1" s="533"/>
      <c r="D1" s="533"/>
      <c r="E1" s="533"/>
      <c r="F1" s="533"/>
      <c r="G1" s="533"/>
      <c r="H1" s="533"/>
      <c r="I1" s="534"/>
    </row>
    <row r="2" spans="1:9" s="152" customFormat="1" ht="18.75" customHeight="1">
      <c r="A2" s="535" t="s">
        <v>1</v>
      </c>
      <c r="B2" s="536"/>
      <c r="C2" s="536"/>
      <c r="D2" s="536"/>
      <c r="E2" s="536"/>
      <c r="F2" s="536"/>
      <c r="G2" s="536"/>
      <c r="H2" s="536"/>
      <c r="I2" s="537"/>
    </row>
    <row r="3" spans="1:9" s="152" customFormat="1" ht="18.75" customHeight="1">
      <c r="A3" s="535" t="s">
        <v>774</v>
      </c>
      <c r="B3" s="536"/>
      <c r="C3" s="536"/>
      <c r="D3" s="536"/>
      <c r="E3" s="536"/>
      <c r="F3" s="536"/>
      <c r="G3" s="536"/>
      <c r="H3" s="536"/>
      <c r="I3" s="537"/>
    </row>
    <row r="4" spans="1:9" s="152" customFormat="1" ht="18.75" customHeight="1">
      <c r="A4" s="538" t="s">
        <v>1014</v>
      </c>
      <c r="B4" s="539"/>
      <c r="C4" s="539"/>
      <c r="D4" s="539"/>
      <c r="E4" s="539"/>
      <c r="F4" s="540" t="s">
        <v>1013</v>
      </c>
      <c r="G4" s="540"/>
      <c r="H4" s="540"/>
      <c r="I4" s="541"/>
    </row>
    <row r="5" spans="1:9" ht="39.75" customHeight="1">
      <c r="A5" s="519" t="s">
        <v>775</v>
      </c>
      <c r="B5" s="524"/>
      <c r="C5" s="524"/>
      <c r="D5" s="524"/>
      <c r="E5" s="524"/>
      <c r="F5" s="524"/>
      <c r="G5" s="524"/>
      <c r="H5" s="524"/>
      <c r="I5" s="520"/>
    </row>
    <row r="6" spans="1:9" ht="39.75" customHeight="1">
      <c r="A6" s="519" t="s">
        <v>776</v>
      </c>
      <c r="B6" s="524"/>
      <c r="C6" s="524"/>
      <c r="D6" s="524"/>
      <c r="E6" s="524"/>
      <c r="F6" s="524"/>
      <c r="G6" s="524"/>
      <c r="H6" s="524"/>
      <c r="I6" s="520"/>
    </row>
    <row r="7" spans="1:9" ht="39.75" customHeight="1">
      <c r="A7" s="195" t="s">
        <v>777</v>
      </c>
      <c r="B7" s="196">
        <v>1</v>
      </c>
      <c r="C7" s="519" t="s">
        <v>778</v>
      </c>
      <c r="D7" s="520"/>
      <c r="E7" s="510" t="s">
        <v>900</v>
      </c>
      <c r="F7" s="548"/>
      <c r="G7" s="549"/>
      <c r="H7" s="195" t="s">
        <v>779</v>
      </c>
      <c r="I7" s="197" t="s">
        <v>901</v>
      </c>
    </row>
    <row r="8" spans="1:9" ht="24.75" customHeight="1">
      <c r="A8" s="195" t="s">
        <v>780</v>
      </c>
      <c r="B8" s="513" t="s">
        <v>902</v>
      </c>
      <c r="C8" s="513"/>
      <c r="D8" s="513"/>
      <c r="E8" s="519" t="s">
        <v>781</v>
      </c>
      <c r="F8" s="520"/>
      <c r="G8" s="550" t="s">
        <v>903</v>
      </c>
      <c r="H8" s="550"/>
      <c r="I8" s="550"/>
    </row>
    <row r="9" spans="1:9" ht="60" customHeight="1">
      <c r="A9" s="195" t="s">
        <v>782</v>
      </c>
      <c r="B9" s="513" t="s">
        <v>904</v>
      </c>
      <c r="C9" s="513"/>
      <c r="D9" s="513"/>
      <c r="E9" s="513"/>
      <c r="F9" s="513"/>
      <c r="G9" s="513"/>
      <c r="H9" s="513"/>
      <c r="I9" s="513"/>
    </row>
    <row r="10" spans="1:9" ht="24" customHeight="1">
      <c r="A10" s="195" t="s">
        <v>783</v>
      </c>
      <c r="B10" s="525" t="s">
        <v>905</v>
      </c>
      <c r="C10" s="525"/>
      <c r="D10" s="525"/>
      <c r="E10" s="525"/>
      <c r="F10" s="525"/>
      <c r="G10" s="525"/>
      <c r="H10" s="525"/>
      <c r="I10" s="525"/>
    </row>
    <row r="11" spans="1:9" ht="39.75" customHeight="1">
      <c r="A11" s="195" t="s">
        <v>784</v>
      </c>
      <c r="B11" s="188" t="s">
        <v>785</v>
      </c>
      <c r="C11" s="188" t="s">
        <v>834</v>
      </c>
      <c r="D11" s="188" t="s">
        <v>786</v>
      </c>
      <c r="E11" s="526" t="s">
        <v>787</v>
      </c>
      <c r="F11" s="527"/>
      <c r="G11" s="530" t="s">
        <v>788</v>
      </c>
      <c r="H11" s="530" t="s">
        <v>789</v>
      </c>
      <c r="I11" s="530" t="s">
        <v>952</v>
      </c>
    </row>
    <row r="12" spans="1:9" ht="39.75" customHeight="1">
      <c r="A12" s="195" t="s">
        <v>790</v>
      </c>
      <c r="B12" s="188" t="s">
        <v>785</v>
      </c>
      <c r="C12" s="188" t="s">
        <v>785</v>
      </c>
      <c r="D12" s="188" t="s">
        <v>1016</v>
      </c>
      <c r="E12" s="528"/>
      <c r="F12" s="529"/>
      <c r="G12" s="531"/>
      <c r="H12" s="531"/>
      <c r="I12" s="531"/>
    </row>
    <row r="13" spans="1:9" ht="124.5" customHeight="1">
      <c r="A13" s="195" t="s">
        <v>791</v>
      </c>
      <c r="B13" s="270">
        <v>15</v>
      </c>
      <c r="C13" s="195" t="s">
        <v>792</v>
      </c>
      <c r="D13" s="270">
        <v>25.4</v>
      </c>
      <c r="E13" s="542" t="s">
        <v>793</v>
      </c>
      <c r="F13" s="543"/>
      <c r="G13" s="544" t="s">
        <v>1017</v>
      </c>
      <c r="H13" s="545"/>
      <c r="I13" s="546"/>
    </row>
    <row r="14" spans="1:9" ht="39.75" customHeight="1">
      <c r="A14" s="519" t="s">
        <v>794</v>
      </c>
      <c r="B14" s="524"/>
      <c r="C14" s="524"/>
      <c r="D14" s="524"/>
      <c r="E14" s="524"/>
      <c r="F14" s="524"/>
      <c r="G14" s="524"/>
      <c r="H14" s="524"/>
      <c r="I14" s="520"/>
    </row>
    <row r="15" spans="1:9" ht="106.5" customHeight="1">
      <c r="A15" s="195" t="s">
        <v>795</v>
      </c>
      <c r="B15" s="508" t="s">
        <v>906</v>
      </c>
      <c r="C15" s="509"/>
      <c r="D15" s="195" t="s">
        <v>796</v>
      </c>
      <c r="E15" s="510" t="s">
        <v>907</v>
      </c>
      <c r="F15" s="511"/>
      <c r="G15" s="195" t="s">
        <v>797</v>
      </c>
      <c r="H15" s="508" t="s">
        <v>908</v>
      </c>
      <c r="I15" s="509"/>
    </row>
    <row r="16" spans="1:9" ht="39.75" customHeight="1">
      <c r="A16" s="195" t="s">
        <v>798</v>
      </c>
      <c r="B16" s="491" t="s">
        <v>909</v>
      </c>
      <c r="C16" s="512"/>
      <c r="D16" s="512"/>
      <c r="E16" s="512"/>
      <c r="F16" s="512"/>
      <c r="G16" s="512"/>
      <c r="H16" s="512"/>
      <c r="I16" s="512"/>
    </row>
    <row r="17" spans="1:9" ht="39.75" customHeight="1">
      <c r="A17" s="195" t="s">
        <v>799</v>
      </c>
      <c r="B17" s="198" t="s">
        <v>615</v>
      </c>
      <c r="C17" s="195" t="s">
        <v>800</v>
      </c>
      <c r="D17" s="198" t="s">
        <v>618</v>
      </c>
      <c r="E17" s="519" t="s">
        <v>801</v>
      </c>
      <c r="F17" s="520"/>
      <c r="G17" s="199" t="s">
        <v>634</v>
      </c>
      <c r="H17" s="195" t="s">
        <v>802</v>
      </c>
      <c r="I17" s="270">
        <v>25.4</v>
      </c>
    </row>
    <row r="18" spans="1:9" ht="91.5" customHeight="1">
      <c r="A18" s="195" t="s">
        <v>803</v>
      </c>
      <c r="B18" s="513" t="s">
        <v>910</v>
      </c>
      <c r="C18" s="513"/>
      <c r="D18" s="513"/>
      <c r="E18" s="513"/>
      <c r="F18" s="513"/>
      <c r="G18" s="513"/>
      <c r="H18" s="513"/>
      <c r="I18" s="513"/>
    </row>
    <row r="19" spans="1:9" ht="213" customHeight="1">
      <c r="A19" s="195" t="s">
        <v>804</v>
      </c>
      <c r="B19" s="516" t="s">
        <v>911</v>
      </c>
      <c r="C19" s="517"/>
      <c r="D19" s="518"/>
      <c r="E19" s="519" t="s">
        <v>805</v>
      </c>
      <c r="F19" s="520"/>
      <c r="G19" s="516" t="s">
        <v>912</v>
      </c>
      <c r="H19" s="517"/>
      <c r="I19" s="518"/>
    </row>
    <row r="20" spans="1:9" ht="39.75" customHeight="1">
      <c r="A20" s="519" t="s">
        <v>806</v>
      </c>
      <c r="B20" s="524"/>
      <c r="C20" s="524"/>
      <c r="D20" s="524"/>
      <c r="E20" s="524"/>
      <c r="F20" s="524"/>
      <c r="G20" s="524"/>
      <c r="H20" s="524"/>
      <c r="I20" s="520"/>
    </row>
    <row r="21" spans="1:9" ht="39.75" customHeight="1">
      <c r="A21" s="195" t="s">
        <v>807</v>
      </c>
      <c r="B21" s="521" t="s">
        <v>913</v>
      </c>
      <c r="C21" s="522"/>
      <c r="D21" s="522"/>
      <c r="E21" s="522"/>
      <c r="F21" s="522"/>
      <c r="G21" s="522"/>
      <c r="H21" s="522"/>
      <c r="I21" s="523"/>
    </row>
    <row r="22" spans="1:9" ht="39.75" customHeight="1">
      <c r="A22" s="195" t="s">
        <v>808</v>
      </c>
      <c r="B22" s="519" t="s">
        <v>809</v>
      </c>
      <c r="C22" s="520"/>
      <c r="D22" s="519" t="s">
        <v>810</v>
      </c>
      <c r="E22" s="520"/>
      <c r="F22" s="519" t="s">
        <v>811</v>
      </c>
      <c r="G22" s="520"/>
      <c r="H22" s="519" t="s">
        <v>812</v>
      </c>
      <c r="I22" s="520"/>
    </row>
    <row r="23" spans="1:9" ht="44.25" customHeight="1">
      <c r="A23" s="195" t="s">
        <v>813</v>
      </c>
      <c r="B23" s="525" t="s">
        <v>905</v>
      </c>
      <c r="C23" s="525"/>
      <c r="D23" s="491" t="s">
        <v>672</v>
      </c>
      <c r="E23" s="491"/>
      <c r="F23" s="491" t="s">
        <v>672</v>
      </c>
      <c r="G23" s="491"/>
      <c r="H23" s="492" t="s">
        <v>672</v>
      </c>
      <c r="I23" s="493"/>
    </row>
    <row r="24" spans="1:9" ht="39.75" customHeight="1">
      <c r="A24" s="195" t="s">
        <v>814</v>
      </c>
      <c r="B24" s="514" t="s">
        <v>914</v>
      </c>
      <c r="C24" s="515"/>
      <c r="D24" s="514" t="s">
        <v>672</v>
      </c>
      <c r="E24" s="515"/>
      <c r="F24" s="491" t="s">
        <v>672</v>
      </c>
      <c r="G24" s="491"/>
      <c r="H24" s="492" t="s">
        <v>672</v>
      </c>
      <c r="I24" s="493"/>
    </row>
    <row r="25" spans="1:9" ht="39.75" customHeight="1">
      <c r="A25" s="195" t="s">
        <v>815</v>
      </c>
      <c r="B25" s="507" t="s">
        <v>915</v>
      </c>
      <c r="C25" s="507"/>
      <c r="D25" s="507" t="s">
        <v>672</v>
      </c>
      <c r="E25" s="507"/>
      <c r="F25" s="491" t="s">
        <v>672</v>
      </c>
      <c r="G25" s="491"/>
      <c r="H25" s="492" t="s">
        <v>672</v>
      </c>
      <c r="I25" s="493"/>
    </row>
    <row r="26" spans="1:9" ht="39.75" customHeight="1">
      <c r="A26" s="195" t="s">
        <v>816</v>
      </c>
      <c r="B26" s="491" t="s">
        <v>634</v>
      </c>
      <c r="C26" s="491"/>
      <c r="D26" s="491" t="s">
        <v>672</v>
      </c>
      <c r="E26" s="491"/>
      <c r="F26" s="491" t="s">
        <v>672</v>
      </c>
      <c r="G26" s="491"/>
      <c r="H26" s="492" t="s">
        <v>672</v>
      </c>
      <c r="I26" s="493"/>
    </row>
    <row r="27" spans="1:9" ht="57" customHeight="1">
      <c r="A27" s="195" t="s">
        <v>817</v>
      </c>
      <c r="B27" s="491" t="s">
        <v>906</v>
      </c>
      <c r="C27" s="491"/>
      <c r="D27" s="491" t="s">
        <v>672</v>
      </c>
      <c r="E27" s="491"/>
      <c r="F27" s="491" t="s">
        <v>672</v>
      </c>
      <c r="G27" s="491"/>
      <c r="H27" s="492" t="s">
        <v>672</v>
      </c>
      <c r="I27" s="493"/>
    </row>
    <row r="28" spans="1:9" ht="201" customHeight="1">
      <c r="A28" s="195" t="s">
        <v>818</v>
      </c>
      <c r="B28" s="507" t="s">
        <v>916</v>
      </c>
      <c r="C28" s="507"/>
      <c r="D28" s="507" t="s">
        <v>672</v>
      </c>
      <c r="E28" s="507"/>
      <c r="F28" s="491" t="s">
        <v>672</v>
      </c>
      <c r="G28" s="491"/>
      <c r="H28" s="492" t="s">
        <v>672</v>
      </c>
      <c r="I28" s="493"/>
    </row>
    <row r="29" spans="1:9" ht="39.75" customHeight="1">
      <c r="A29" s="519" t="s">
        <v>819</v>
      </c>
      <c r="B29" s="524"/>
      <c r="C29" s="524"/>
      <c r="D29" s="524"/>
      <c r="E29" s="524"/>
      <c r="F29" s="524"/>
      <c r="G29" s="524"/>
      <c r="H29" s="524"/>
      <c r="I29" s="520"/>
    </row>
    <row r="30" spans="1:9" ht="39.75" customHeight="1">
      <c r="A30" s="195" t="s">
        <v>820</v>
      </c>
      <c r="B30" s="551" t="s">
        <v>908</v>
      </c>
      <c r="C30" s="552"/>
      <c r="D30" s="553"/>
      <c r="E30" s="195" t="s">
        <v>821</v>
      </c>
      <c r="F30" s="503" t="s">
        <v>908</v>
      </c>
      <c r="G30" s="504"/>
      <c r="H30" s="504"/>
      <c r="I30" s="505"/>
    </row>
    <row r="31" spans="1:9" ht="39.75" customHeight="1">
      <c r="A31" s="195" t="s">
        <v>822</v>
      </c>
      <c r="B31" s="554" t="s">
        <v>908</v>
      </c>
      <c r="C31" s="554"/>
      <c r="D31" s="554"/>
      <c r="E31" s="554"/>
      <c r="F31" s="554"/>
      <c r="G31" s="554"/>
      <c r="H31" s="554"/>
      <c r="I31" s="554"/>
    </row>
    <row r="32" spans="1:9" ht="39.75" customHeight="1">
      <c r="A32" s="195" t="s">
        <v>823</v>
      </c>
      <c r="B32" s="554" t="s">
        <v>908</v>
      </c>
      <c r="C32" s="554"/>
      <c r="D32" s="554"/>
      <c r="E32" s="554"/>
      <c r="F32" s="554"/>
      <c r="G32" s="554"/>
      <c r="H32" s="554"/>
      <c r="I32" s="554"/>
    </row>
    <row r="33" spans="1:9" ht="39.75" customHeight="1">
      <c r="A33" s="195" t="s">
        <v>824</v>
      </c>
      <c r="B33" s="551" t="s">
        <v>908</v>
      </c>
      <c r="C33" s="552"/>
      <c r="D33" s="553"/>
      <c r="E33" s="195" t="s">
        <v>825</v>
      </c>
      <c r="F33" s="551" t="s">
        <v>908</v>
      </c>
      <c r="G33" s="552"/>
      <c r="H33" s="552"/>
      <c r="I33" s="553"/>
    </row>
    <row r="34" spans="1:9" ht="39.75" customHeight="1">
      <c r="A34" s="558" t="s">
        <v>826</v>
      </c>
      <c r="B34" s="559"/>
      <c r="C34" s="558" t="s">
        <v>827</v>
      </c>
      <c r="D34" s="559"/>
      <c r="E34" s="558" t="s">
        <v>828</v>
      </c>
      <c r="F34" s="560"/>
      <c r="G34" s="559"/>
      <c r="H34" s="558" t="s">
        <v>829</v>
      </c>
      <c r="I34" s="559"/>
    </row>
    <row r="35" spans="1:9" ht="39.75" customHeight="1">
      <c r="A35" s="544" t="s">
        <v>899</v>
      </c>
      <c r="B35" s="547"/>
      <c r="C35" s="484" t="s">
        <v>917</v>
      </c>
      <c r="D35" s="485"/>
      <c r="E35" s="486" t="s">
        <v>918</v>
      </c>
      <c r="F35" s="487"/>
      <c r="G35" s="488"/>
      <c r="H35" s="489" t="s">
        <v>919</v>
      </c>
      <c r="I35" s="490"/>
    </row>
    <row r="36" spans="1:9" ht="39.75" customHeight="1">
      <c r="A36" s="555" t="s">
        <v>830</v>
      </c>
      <c r="B36" s="556"/>
      <c r="C36" s="556"/>
      <c r="D36" s="556"/>
      <c r="E36" s="556"/>
      <c r="F36" s="556"/>
      <c r="G36" s="556"/>
      <c r="H36" s="556"/>
      <c r="I36" s="557"/>
    </row>
    <row r="37" spans="1:9" ht="39.75" customHeight="1">
      <c r="A37" s="195" t="s">
        <v>831</v>
      </c>
      <c r="B37" s="519" t="s">
        <v>832</v>
      </c>
      <c r="C37" s="524"/>
      <c r="D37" s="524"/>
      <c r="E37" s="524"/>
      <c r="F37" s="524"/>
      <c r="G37" s="524"/>
      <c r="H37" s="520"/>
      <c r="I37" s="195" t="s">
        <v>833</v>
      </c>
    </row>
    <row r="38" spans="1:9" ht="39.75" customHeight="1">
      <c r="A38" s="371"/>
      <c r="B38" s="479"/>
      <c r="C38" s="480"/>
      <c r="D38" s="480"/>
      <c r="E38" s="480"/>
      <c r="F38" s="480"/>
      <c r="G38" s="480"/>
      <c r="H38" s="481"/>
      <c r="I38" s="372"/>
    </row>
    <row r="40" spans="1:9" ht="18.75" customHeight="1">
      <c r="A40" s="532" t="s">
        <v>0</v>
      </c>
      <c r="B40" s="533"/>
      <c r="C40" s="533"/>
      <c r="D40" s="533"/>
      <c r="E40" s="533"/>
      <c r="F40" s="533"/>
      <c r="G40" s="533"/>
      <c r="H40" s="533"/>
      <c r="I40" s="534"/>
    </row>
    <row r="41" spans="1:9" ht="18.75" customHeight="1">
      <c r="A41" s="535" t="s">
        <v>1</v>
      </c>
      <c r="B41" s="536"/>
      <c r="C41" s="536"/>
      <c r="D41" s="536"/>
      <c r="E41" s="536"/>
      <c r="F41" s="536"/>
      <c r="G41" s="536"/>
      <c r="H41" s="536"/>
      <c r="I41" s="537"/>
    </row>
    <row r="42" spans="1:9" ht="18.75" customHeight="1">
      <c r="A42" s="535" t="s">
        <v>774</v>
      </c>
      <c r="B42" s="536"/>
      <c r="C42" s="536"/>
      <c r="D42" s="536"/>
      <c r="E42" s="536"/>
      <c r="F42" s="536"/>
      <c r="G42" s="536"/>
      <c r="H42" s="536"/>
      <c r="I42" s="537"/>
    </row>
    <row r="43" spans="1:9" ht="18.75" customHeight="1">
      <c r="A43" s="538" t="s">
        <v>1015</v>
      </c>
      <c r="B43" s="539"/>
      <c r="C43" s="539"/>
      <c r="D43" s="539"/>
      <c r="E43" s="539"/>
      <c r="F43" s="540" t="s">
        <v>1013</v>
      </c>
      <c r="G43" s="540"/>
      <c r="H43" s="540"/>
      <c r="I43" s="541"/>
    </row>
    <row r="44" spans="1:9" ht="18.75" customHeight="1">
      <c r="A44" s="519" t="s">
        <v>775</v>
      </c>
      <c r="B44" s="524"/>
      <c r="C44" s="524"/>
      <c r="D44" s="524"/>
      <c r="E44" s="524"/>
      <c r="F44" s="524"/>
      <c r="G44" s="524"/>
      <c r="H44" s="524"/>
      <c r="I44" s="520"/>
    </row>
    <row r="45" spans="1:9" ht="18.75" customHeight="1">
      <c r="A45" s="519" t="s">
        <v>776</v>
      </c>
      <c r="B45" s="524"/>
      <c r="C45" s="524"/>
      <c r="D45" s="524"/>
      <c r="E45" s="524"/>
      <c r="F45" s="524"/>
      <c r="G45" s="524"/>
      <c r="H45" s="524"/>
      <c r="I45" s="520"/>
    </row>
    <row r="46" spans="1:9" ht="35.25" customHeight="1">
      <c r="A46" s="195" t="s">
        <v>777</v>
      </c>
      <c r="B46" s="196">
        <v>2</v>
      </c>
      <c r="C46" s="519" t="s">
        <v>778</v>
      </c>
      <c r="D46" s="520"/>
      <c r="E46" s="510" t="s">
        <v>900</v>
      </c>
      <c r="F46" s="548"/>
      <c r="G46" s="549"/>
      <c r="H46" s="195" t="s">
        <v>779</v>
      </c>
      <c r="I46" s="197" t="s">
        <v>901</v>
      </c>
    </row>
    <row r="47" spans="1:9" ht="18.75" customHeight="1">
      <c r="A47" s="195" t="s">
        <v>780</v>
      </c>
      <c r="B47" s="513" t="s">
        <v>902</v>
      </c>
      <c r="C47" s="513"/>
      <c r="D47" s="513"/>
      <c r="E47" s="519" t="s">
        <v>781</v>
      </c>
      <c r="F47" s="520"/>
      <c r="G47" s="550" t="s">
        <v>903</v>
      </c>
      <c r="H47" s="550"/>
      <c r="I47" s="550"/>
    </row>
    <row r="48" spans="1:9" ht="51.75" customHeight="1">
      <c r="A48" s="195" t="s">
        <v>782</v>
      </c>
      <c r="B48" s="513" t="s">
        <v>920</v>
      </c>
      <c r="C48" s="513"/>
      <c r="D48" s="513"/>
      <c r="E48" s="513"/>
      <c r="F48" s="513"/>
      <c r="G48" s="513"/>
      <c r="H48" s="513"/>
      <c r="I48" s="513"/>
    </row>
    <row r="49" spans="1:9" ht="40.5" customHeight="1">
      <c r="A49" s="195" t="s">
        <v>783</v>
      </c>
      <c r="B49" s="513" t="s">
        <v>921</v>
      </c>
      <c r="C49" s="513"/>
      <c r="D49" s="513"/>
      <c r="E49" s="513"/>
      <c r="F49" s="513"/>
      <c r="G49" s="513"/>
      <c r="H49" s="513"/>
      <c r="I49" s="513"/>
    </row>
    <row r="50" spans="1:9" ht="18.75" customHeight="1">
      <c r="A50" s="195" t="s">
        <v>784</v>
      </c>
      <c r="B50" s="188" t="s">
        <v>785</v>
      </c>
      <c r="C50" s="201" t="s">
        <v>834</v>
      </c>
      <c r="D50" s="188" t="s">
        <v>786</v>
      </c>
      <c r="E50" s="526" t="s">
        <v>787</v>
      </c>
      <c r="F50" s="527"/>
      <c r="G50" s="530" t="s">
        <v>788</v>
      </c>
      <c r="H50" s="530" t="s">
        <v>789</v>
      </c>
      <c r="I50" s="530" t="s">
        <v>952</v>
      </c>
    </row>
    <row r="51" spans="1:9" ht="29.25" customHeight="1">
      <c r="A51" s="195" t="s">
        <v>790</v>
      </c>
      <c r="B51" s="188" t="s">
        <v>785</v>
      </c>
      <c r="C51" s="201" t="s">
        <v>785</v>
      </c>
      <c r="D51" s="188" t="s">
        <v>1016</v>
      </c>
      <c r="E51" s="528"/>
      <c r="F51" s="529"/>
      <c r="G51" s="531"/>
      <c r="H51" s="531"/>
      <c r="I51" s="531"/>
    </row>
    <row r="52" spans="1:9" ht="37.5" customHeight="1">
      <c r="A52" s="195" t="s">
        <v>791</v>
      </c>
      <c r="B52" s="270">
        <v>12.12</v>
      </c>
      <c r="C52" s="195" t="s">
        <v>792</v>
      </c>
      <c r="D52" s="270">
        <v>3.89</v>
      </c>
      <c r="E52" s="542" t="s">
        <v>793</v>
      </c>
      <c r="F52" s="543"/>
      <c r="G52" s="544" t="s">
        <v>1018</v>
      </c>
      <c r="H52" s="545"/>
      <c r="I52" s="546"/>
    </row>
    <row r="53" spans="1:9" ht="18.75" customHeight="1">
      <c r="A53" s="519" t="s">
        <v>794</v>
      </c>
      <c r="B53" s="524"/>
      <c r="C53" s="524"/>
      <c r="D53" s="524"/>
      <c r="E53" s="524"/>
      <c r="F53" s="524"/>
      <c r="G53" s="524"/>
      <c r="H53" s="524"/>
      <c r="I53" s="520"/>
    </row>
    <row r="54" spans="1:9" ht="60.75" customHeight="1">
      <c r="A54" s="195" t="s">
        <v>795</v>
      </c>
      <c r="B54" s="508" t="s">
        <v>906</v>
      </c>
      <c r="C54" s="509"/>
      <c r="D54" s="195" t="s">
        <v>796</v>
      </c>
      <c r="E54" s="510"/>
      <c r="F54" s="511"/>
      <c r="G54" s="195" t="s">
        <v>797</v>
      </c>
      <c r="H54" s="508" t="s">
        <v>908</v>
      </c>
      <c r="I54" s="509"/>
    </row>
    <row r="55" spans="1:9" ht="34.5" customHeight="1">
      <c r="A55" s="195" t="s">
        <v>798</v>
      </c>
      <c r="B55" s="491" t="s">
        <v>909</v>
      </c>
      <c r="C55" s="512"/>
      <c r="D55" s="512"/>
      <c r="E55" s="512"/>
      <c r="F55" s="512"/>
      <c r="G55" s="512"/>
      <c r="H55" s="512"/>
      <c r="I55" s="512"/>
    </row>
    <row r="56" spans="1:9" ht="40.5" customHeight="1">
      <c r="A56" s="195" t="s">
        <v>799</v>
      </c>
      <c r="B56" s="198" t="s">
        <v>615</v>
      </c>
      <c r="C56" s="195" t="s">
        <v>800</v>
      </c>
      <c r="D56" s="198" t="s">
        <v>618</v>
      </c>
      <c r="E56" s="519" t="s">
        <v>801</v>
      </c>
      <c r="F56" s="520"/>
      <c r="G56" s="199" t="s">
        <v>634</v>
      </c>
      <c r="H56" s="195" t="s">
        <v>802</v>
      </c>
      <c r="I56" s="270">
        <v>3.89</v>
      </c>
    </row>
    <row r="57" spans="1:9" ht="84.75" customHeight="1">
      <c r="A57" s="195" t="s">
        <v>803</v>
      </c>
      <c r="B57" s="513" t="s">
        <v>910</v>
      </c>
      <c r="C57" s="513"/>
      <c r="D57" s="513"/>
      <c r="E57" s="513"/>
      <c r="F57" s="513"/>
      <c r="G57" s="513"/>
      <c r="H57" s="513"/>
      <c r="I57" s="513"/>
    </row>
    <row r="58" spans="1:9" ht="223.5" customHeight="1">
      <c r="A58" s="195" t="s">
        <v>804</v>
      </c>
      <c r="B58" s="516" t="s">
        <v>922</v>
      </c>
      <c r="C58" s="517"/>
      <c r="D58" s="518"/>
      <c r="E58" s="519" t="s">
        <v>805</v>
      </c>
      <c r="F58" s="520"/>
      <c r="G58" s="521" t="s">
        <v>923</v>
      </c>
      <c r="H58" s="522"/>
      <c r="I58" s="523"/>
    </row>
    <row r="59" spans="1:9" ht="18.75" customHeight="1">
      <c r="A59" s="519" t="s">
        <v>806</v>
      </c>
      <c r="B59" s="524"/>
      <c r="C59" s="524"/>
      <c r="D59" s="524"/>
      <c r="E59" s="524"/>
      <c r="F59" s="524"/>
      <c r="G59" s="524"/>
      <c r="H59" s="524"/>
      <c r="I59" s="520"/>
    </row>
    <row r="60" spans="1:9" ht="18.75" customHeight="1">
      <c r="A60" s="195" t="s">
        <v>807</v>
      </c>
      <c r="B60" s="516" t="s">
        <v>924</v>
      </c>
      <c r="C60" s="517"/>
      <c r="D60" s="517"/>
      <c r="E60" s="517"/>
      <c r="F60" s="517"/>
      <c r="G60" s="517"/>
      <c r="H60" s="517"/>
      <c r="I60" s="518"/>
    </row>
    <row r="61" spans="1:9" ht="18.75" customHeight="1">
      <c r="A61" s="195" t="s">
        <v>808</v>
      </c>
      <c r="B61" s="519" t="s">
        <v>809</v>
      </c>
      <c r="C61" s="520"/>
      <c r="D61" s="519" t="s">
        <v>810</v>
      </c>
      <c r="E61" s="520"/>
      <c r="F61" s="519" t="s">
        <v>811</v>
      </c>
      <c r="G61" s="520"/>
      <c r="H61" s="519" t="s">
        <v>812</v>
      </c>
      <c r="I61" s="520"/>
    </row>
    <row r="62" spans="1:9" ht="51" customHeight="1">
      <c r="A62" s="195" t="s">
        <v>813</v>
      </c>
      <c r="B62" s="513" t="s">
        <v>921</v>
      </c>
      <c r="C62" s="513"/>
      <c r="D62" s="491" t="s">
        <v>672</v>
      </c>
      <c r="E62" s="491"/>
      <c r="F62" s="491" t="s">
        <v>672</v>
      </c>
      <c r="G62" s="491"/>
      <c r="H62" s="492" t="s">
        <v>672</v>
      </c>
      <c r="I62" s="493"/>
    </row>
    <row r="63" spans="1:9" ht="18.75" customHeight="1">
      <c r="A63" s="195" t="s">
        <v>814</v>
      </c>
      <c r="B63" s="514" t="s">
        <v>914</v>
      </c>
      <c r="C63" s="515"/>
      <c r="D63" s="514" t="s">
        <v>672</v>
      </c>
      <c r="E63" s="515"/>
      <c r="F63" s="491" t="s">
        <v>672</v>
      </c>
      <c r="G63" s="491"/>
      <c r="H63" s="492" t="s">
        <v>672</v>
      </c>
      <c r="I63" s="493"/>
    </row>
    <row r="64" spans="1:9" ht="18.75" customHeight="1">
      <c r="A64" s="195" t="s">
        <v>815</v>
      </c>
      <c r="B64" s="507" t="s">
        <v>915</v>
      </c>
      <c r="C64" s="507"/>
      <c r="D64" s="507" t="s">
        <v>672</v>
      </c>
      <c r="E64" s="507"/>
      <c r="F64" s="491" t="s">
        <v>672</v>
      </c>
      <c r="G64" s="491"/>
      <c r="H64" s="492" t="s">
        <v>672</v>
      </c>
      <c r="I64" s="493"/>
    </row>
    <row r="65" spans="1:9" ht="18.75" customHeight="1">
      <c r="A65" s="195" t="s">
        <v>816</v>
      </c>
      <c r="B65" s="491" t="s">
        <v>634</v>
      </c>
      <c r="C65" s="491"/>
      <c r="D65" s="491" t="s">
        <v>672</v>
      </c>
      <c r="E65" s="491"/>
      <c r="F65" s="491" t="s">
        <v>672</v>
      </c>
      <c r="G65" s="491"/>
      <c r="H65" s="492" t="s">
        <v>672</v>
      </c>
      <c r="I65" s="493"/>
    </row>
    <row r="66" spans="1:9" ht="44.25" customHeight="1">
      <c r="A66" s="195" t="s">
        <v>817</v>
      </c>
      <c r="B66" s="491" t="s">
        <v>925</v>
      </c>
      <c r="C66" s="491"/>
      <c r="D66" s="491" t="s">
        <v>672</v>
      </c>
      <c r="E66" s="491"/>
      <c r="F66" s="491" t="s">
        <v>672</v>
      </c>
      <c r="G66" s="491"/>
      <c r="H66" s="492" t="s">
        <v>672</v>
      </c>
      <c r="I66" s="493"/>
    </row>
    <row r="67" spans="1:9" ht="96" customHeight="1">
      <c r="A67" s="195" t="s">
        <v>818</v>
      </c>
      <c r="B67" s="507" t="s">
        <v>926</v>
      </c>
      <c r="C67" s="507"/>
      <c r="D67" s="507" t="s">
        <v>672</v>
      </c>
      <c r="E67" s="507"/>
      <c r="F67" s="491" t="s">
        <v>672</v>
      </c>
      <c r="G67" s="491"/>
      <c r="H67" s="492" t="s">
        <v>672</v>
      </c>
      <c r="I67" s="493"/>
    </row>
    <row r="68" spans="1:9" ht="18.75" customHeight="1">
      <c r="A68" s="519" t="s">
        <v>819</v>
      </c>
      <c r="B68" s="524"/>
      <c r="C68" s="524"/>
      <c r="D68" s="524"/>
      <c r="E68" s="524"/>
      <c r="F68" s="524"/>
      <c r="G68" s="524"/>
      <c r="H68" s="524"/>
      <c r="I68" s="520"/>
    </row>
    <row r="69" spans="1:9" ht="32.25" customHeight="1">
      <c r="A69" s="195" t="s">
        <v>820</v>
      </c>
      <c r="B69" s="551" t="s">
        <v>908</v>
      </c>
      <c r="C69" s="552"/>
      <c r="D69" s="553"/>
      <c r="E69" s="195" t="s">
        <v>821</v>
      </c>
      <c r="F69" s="503" t="s">
        <v>908</v>
      </c>
      <c r="G69" s="504"/>
      <c r="H69" s="504"/>
      <c r="I69" s="505"/>
    </row>
    <row r="70" spans="1:9" ht="18.75" customHeight="1">
      <c r="A70" s="195" t="s">
        <v>822</v>
      </c>
      <c r="B70" s="554" t="s">
        <v>908</v>
      </c>
      <c r="C70" s="554"/>
      <c r="D70" s="554"/>
      <c r="E70" s="554"/>
      <c r="F70" s="554"/>
      <c r="G70" s="554"/>
      <c r="H70" s="554"/>
      <c r="I70" s="554"/>
    </row>
    <row r="71" spans="1:9" ht="18.75" customHeight="1">
      <c r="A71" s="195" t="s">
        <v>823</v>
      </c>
      <c r="B71" s="554" t="s">
        <v>908</v>
      </c>
      <c r="C71" s="554"/>
      <c r="D71" s="554"/>
      <c r="E71" s="554"/>
      <c r="F71" s="554"/>
      <c r="G71" s="554"/>
      <c r="H71" s="554"/>
      <c r="I71" s="554"/>
    </row>
    <row r="72" spans="1:9" ht="18.75" customHeight="1">
      <c r="A72" s="195" t="s">
        <v>824</v>
      </c>
      <c r="B72" s="551" t="s">
        <v>908</v>
      </c>
      <c r="C72" s="552"/>
      <c r="D72" s="553"/>
      <c r="E72" s="195" t="s">
        <v>825</v>
      </c>
      <c r="F72" s="551" t="s">
        <v>908</v>
      </c>
      <c r="G72" s="552"/>
      <c r="H72" s="552"/>
      <c r="I72" s="553"/>
    </row>
    <row r="73" spans="1:9" ht="30.75" customHeight="1">
      <c r="A73" s="558" t="s">
        <v>826</v>
      </c>
      <c r="B73" s="559"/>
      <c r="C73" s="558" t="s">
        <v>827</v>
      </c>
      <c r="D73" s="559"/>
      <c r="E73" s="558" t="s">
        <v>828</v>
      </c>
      <c r="F73" s="560"/>
      <c r="G73" s="559"/>
      <c r="H73" s="558" t="s">
        <v>829</v>
      </c>
      <c r="I73" s="559"/>
    </row>
    <row r="74" spans="1:9" ht="41.25" customHeight="1">
      <c r="A74" s="544" t="s">
        <v>899</v>
      </c>
      <c r="B74" s="547"/>
      <c r="C74" s="484" t="s">
        <v>917</v>
      </c>
      <c r="D74" s="485"/>
      <c r="E74" s="486" t="s">
        <v>918</v>
      </c>
      <c r="F74" s="487"/>
      <c r="G74" s="488"/>
      <c r="H74" s="489" t="s">
        <v>919</v>
      </c>
      <c r="I74" s="490"/>
    </row>
    <row r="75" spans="1:9" ht="18.75" customHeight="1">
      <c r="A75" s="555" t="s">
        <v>830</v>
      </c>
      <c r="B75" s="556"/>
      <c r="C75" s="556"/>
      <c r="D75" s="556"/>
      <c r="E75" s="556"/>
      <c r="F75" s="556"/>
      <c r="G75" s="556"/>
      <c r="H75" s="556"/>
      <c r="I75" s="557"/>
    </row>
    <row r="76" spans="1:9" ht="36.75" customHeight="1">
      <c r="A76" s="195" t="s">
        <v>831</v>
      </c>
      <c r="B76" s="519" t="s">
        <v>832</v>
      </c>
      <c r="C76" s="524"/>
      <c r="D76" s="524"/>
      <c r="E76" s="524"/>
      <c r="F76" s="524"/>
      <c r="G76" s="524"/>
      <c r="H76" s="520"/>
      <c r="I76" s="195" t="s">
        <v>833</v>
      </c>
    </row>
    <row r="77" spans="1:9" ht="36.75" customHeight="1">
      <c r="A77" s="371"/>
      <c r="B77" s="479"/>
      <c r="C77" s="480"/>
      <c r="D77" s="480"/>
      <c r="E77" s="480"/>
      <c r="F77" s="480"/>
      <c r="G77" s="480"/>
      <c r="H77" s="481"/>
      <c r="I77" s="372"/>
    </row>
    <row r="79" spans="1:9" ht="18.75" customHeight="1">
      <c r="A79" s="577" t="s">
        <v>0</v>
      </c>
      <c r="B79" s="578"/>
      <c r="C79" s="578"/>
      <c r="D79" s="578"/>
      <c r="E79" s="578"/>
      <c r="F79" s="578"/>
      <c r="G79" s="578"/>
      <c r="H79" s="578"/>
      <c r="I79" s="579"/>
    </row>
    <row r="80" spans="1:9" ht="18.75" customHeight="1">
      <c r="A80" s="564" t="s">
        <v>1</v>
      </c>
      <c r="B80" s="565"/>
      <c r="C80" s="565"/>
      <c r="D80" s="565"/>
      <c r="E80" s="565"/>
      <c r="F80" s="565"/>
      <c r="G80" s="565"/>
      <c r="H80" s="565"/>
      <c r="I80" s="566"/>
    </row>
    <row r="81" spans="1:9" ht="18.75" customHeight="1">
      <c r="A81" s="564" t="s">
        <v>774</v>
      </c>
      <c r="B81" s="565"/>
      <c r="C81" s="565"/>
      <c r="D81" s="565"/>
      <c r="E81" s="565"/>
      <c r="F81" s="565"/>
      <c r="G81" s="565"/>
      <c r="H81" s="565"/>
      <c r="I81" s="566"/>
    </row>
    <row r="82" spans="1:9" ht="18.75" customHeight="1">
      <c r="A82" s="580" t="s">
        <v>1012</v>
      </c>
      <c r="B82" s="581"/>
      <c r="C82" s="581"/>
      <c r="D82" s="581"/>
      <c r="E82" s="581"/>
      <c r="F82" s="582" t="s">
        <v>1013</v>
      </c>
      <c r="G82" s="582"/>
      <c r="H82" s="582"/>
      <c r="I82" s="583"/>
    </row>
    <row r="83" spans="1:9" ht="18.75" customHeight="1">
      <c r="A83" s="497" t="s">
        <v>775</v>
      </c>
      <c r="B83" s="498"/>
      <c r="C83" s="498"/>
      <c r="D83" s="498"/>
      <c r="E83" s="498"/>
      <c r="F83" s="498"/>
      <c r="G83" s="498"/>
      <c r="H83" s="498"/>
      <c r="I83" s="499"/>
    </row>
    <row r="84" spans="1:9" ht="18.75" customHeight="1">
      <c r="A84" s="497" t="s">
        <v>776</v>
      </c>
      <c r="B84" s="498"/>
      <c r="C84" s="498"/>
      <c r="D84" s="498"/>
      <c r="E84" s="498"/>
      <c r="F84" s="498"/>
      <c r="G84" s="498"/>
      <c r="H84" s="498"/>
      <c r="I84" s="499"/>
    </row>
    <row r="85" spans="1:9" ht="35.25" customHeight="1">
      <c r="A85" s="202" t="s">
        <v>777</v>
      </c>
      <c r="B85" s="196" t="s">
        <v>627</v>
      </c>
      <c r="C85" s="497" t="s">
        <v>778</v>
      </c>
      <c r="D85" s="499"/>
      <c r="E85" s="510" t="s">
        <v>900</v>
      </c>
      <c r="F85" s="548"/>
      <c r="G85" s="549"/>
      <c r="H85" s="202" t="s">
        <v>779</v>
      </c>
      <c r="I85" s="197" t="s">
        <v>901</v>
      </c>
    </row>
    <row r="86" spans="1:9" ht="18.75" customHeight="1">
      <c r="A86" s="202" t="s">
        <v>780</v>
      </c>
      <c r="B86" s="513" t="s">
        <v>902</v>
      </c>
      <c r="C86" s="513"/>
      <c r="D86" s="513"/>
      <c r="E86" s="497" t="s">
        <v>781</v>
      </c>
      <c r="F86" s="499"/>
      <c r="G86" s="550" t="s">
        <v>927</v>
      </c>
      <c r="H86" s="550"/>
      <c r="I86" s="550"/>
    </row>
    <row r="87" spans="1:9" ht="51.75" customHeight="1">
      <c r="A87" s="202" t="s">
        <v>782</v>
      </c>
      <c r="B87" s="513" t="s">
        <v>928</v>
      </c>
      <c r="C87" s="513"/>
      <c r="D87" s="513"/>
      <c r="E87" s="513"/>
      <c r="F87" s="513"/>
      <c r="G87" s="513"/>
      <c r="H87" s="513"/>
      <c r="I87" s="513"/>
    </row>
    <row r="88" spans="1:9" ht="40.5" customHeight="1">
      <c r="A88" s="202" t="s">
        <v>783</v>
      </c>
      <c r="B88" s="513" t="s">
        <v>929</v>
      </c>
      <c r="C88" s="513"/>
      <c r="D88" s="513"/>
      <c r="E88" s="513"/>
      <c r="F88" s="513"/>
      <c r="G88" s="513"/>
      <c r="H88" s="513"/>
      <c r="I88" s="513"/>
    </row>
    <row r="89" spans="1:9" ht="18.75" customHeight="1">
      <c r="A89" s="202" t="s">
        <v>784</v>
      </c>
      <c r="B89" s="203" t="s">
        <v>785</v>
      </c>
      <c r="C89" s="204" t="s">
        <v>834</v>
      </c>
      <c r="D89" s="203" t="s">
        <v>786</v>
      </c>
      <c r="E89" s="567" t="s">
        <v>787</v>
      </c>
      <c r="F89" s="568"/>
      <c r="G89" s="571" t="s">
        <v>788</v>
      </c>
      <c r="H89" s="571" t="s">
        <v>789</v>
      </c>
      <c r="I89" s="571" t="s">
        <v>952</v>
      </c>
    </row>
    <row r="90" spans="1:9" ht="18.75" customHeight="1">
      <c r="A90" s="202" t="s">
        <v>790</v>
      </c>
      <c r="B90" s="203" t="s">
        <v>785</v>
      </c>
      <c r="C90" s="204" t="s">
        <v>785</v>
      </c>
      <c r="D90" s="203" t="s">
        <v>1016</v>
      </c>
      <c r="E90" s="569"/>
      <c r="F90" s="570"/>
      <c r="G90" s="572"/>
      <c r="H90" s="572"/>
      <c r="I90" s="572"/>
    </row>
    <row r="91" spans="1:9" ht="37.5" customHeight="1">
      <c r="A91" s="202" t="s">
        <v>791</v>
      </c>
      <c r="B91" s="270">
        <v>12.12</v>
      </c>
      <c r="C91" s="202" t="s">
        <v>792</v>
      </c>
      <c r="D91" s="270">
        <v>3.89</v>
      </c>
      <c r="E91" s="573" t="s">
        <v>793</v>
      </c>
      <c r="F91" s="574"/>
      <c r="G91" s="482" t="s">
        <v>1018</v>
      </c>
      <c r="H91" s="575"/>
      <c r="I91" s="576"/>
    </row>
    <row r="92" spans="1:9" ht="18.75" customHeight="1">
      <c r="A92" s="497" t="s">
        <v>794</v>
      </c>
      <c r="B92" s="498"/>
      <c r="C92" s="498"/>
      <c r="D92" s="498"/>
      <c r="E92" s="498"/>
      <c r="F92" s="498"/>
      <c r="G92" s="498"/>
      <c r="H92" s="498"/>
      <c r="I92" s="499"/>
    </row>
    <row r="93" spans="1:9" ht="90" customHeight="1">
      <c r="A93" s="202" t="s">
        <v>795</v>
      </c>
      <c r="B93" s="508" t="s">
        <v>906</v>
      </c>
      <c r="C93" s="509"/>
      <c r="D93" s="202" t="s">
        <v>796</v>
      </c>
      <c r="E93" s="510"/>
      <c r="F93" s="511"/>
      <c r="G93" s="202" t="s">
        <v>797</v>
      </c>
      <c r="H93" s="508" t="s">
        <v>908</v>
      </c>
      <c r="I93" s="509"/>
    </row>
    <row r="94" spans="1:9" ht="34.5" customHeight="1">
      <c r="A94" s="202" t="s">
        <v>798</v>
      </c>
      <c r="B94" s="491" t="s">
        <v>909</v>
      </c>
      <c r="C94" s="512"/>
      <c r="D94" s="512"/>
      <c r="E94" s="512"/>
      <c r="F94" s="512"/>
      <c r="G94" s="512"/>
      <c r="H94" s="512"/>
      <c r="I94" s="512"/>
    </row>
    <row r="95" spans="1:9" ht="40.5" customHeight="1">
      <c r="A95" s="202" t="s">
        <v>799</v>
      </c>
      <c r="B95" s="198" t="s">
        <v>615</v>
      </c>
      <c r="C95" s="202" t="s">
        <v>800</v>
      </c>
      <c r="D95" s="198" t="s">
        <v>618</v>
      </c>
      <c r="E95" s="497" t="s">
        <v>801</v>
      </c>
      <c r="F95" s="499"/>
      <c r="G95" s="199" t="s">
        <v>634</v>
      </c>
      <c r="H95" s="202" t="s">
        <v>802</v>
      </c>
      <c r="I95" s="270">
        <v>3.89</v>
      </c>
    </row>
    <row r="96" spans="1:9" ht="84.75" customHeight="1">
      <c r="A96" s="202" t="s">
        <v>803</v>
      </c>
      <c r="B96" s="513" t="s">
        <v>910</v>
      </c>
      <c r="C96" s="513"/>
      <c r="D96" s="513"/>
      <c r="E96" s="513"/>
      <c r="F96" s="513"/>
      <c r="G96" s="513"/>
      <c r="H96" s="513"/>
      <c r="I96" s="513"/>
    </row>
    <row r="97" spans="1:9" ht="223.5" customHeight="1">
      <c r="A97" s="202" t="s">
        <v>804</v>
      </c>
      <c r="B97" s="516" t="s">
        <v>922</v>
      </c>
      <c r="C97" s="517"/>
      <c r="D97" s="518"/>
      <c r="E97" s="497" t="s">
        <v>805</v>
      </c>
      <c r="F97" s="499"/>
      <c r="G97" s="516" t="s">
        <v>930</v>
      </c>
      <c r="H97" s="517"/>
      <c r="I97" s="518"/>
    </row>
    <row r="98" spans="1:9" ht="18.75" customHeight="1">
      <c r="A98" s="497" t="s">
        <v>806</v>
      </c>
      <c r="B98" s="498"/>
      <c r="C98" s="498"/>
      <c r="D98" s="498"/>
      <c r="E98" s="498"/>
      <c r="F98" s="498"/>
      <c r="G98" s="498"/>
      <c r="H98" s="498"/>
      <c r="I98" s="499"/>
    </row>
    <row r="99" spans="1:9" ht="18.75" customHeight="1">
      <c r="A99" s="202" t="s">
        <v>807</v>
      </c>
      <c r="B99" s="516" t="s">
        <v>931</v>
      </c>
      <c r="C99" s="517"/>
      <c r="D99" s="517"/>
      <c r="E99" s="517"/>
      <c r="F99" s="517"/>
      <c r="G99" s="517"/>
      <c r="H99" s="517"/>
      <c r="I99" s="518"/>
    </row>
    <row r="100" spans="1:9" ht="18.75" customHeight="1">
      <c r="A100" s="202" t="s">
        <v>808</v>
      </c>
      <c r="B100" s="497" t="s">
        <v>809</v>
      </c>
      <c r="C100" s="499"/>
      <c r="D100" s="497" t="s">
        <v>810</v>
      </c>
      <c r="E100" s="499"/>
      <c r="F100" s="497" t="s">
        <v>811</v>
      </c>
      <c r="G100" s="499"/>
      <c r="H100" s="497" t="s">
        <v>812</v>
      </c>
      <c r="I100" s="499"/>
    </row>
    <row r="101" spans="1:9" ht="51" customHeight="1">
      <c r="A101" s="202" t="s">
        <v>813</v>
      </c>
      <c r="B101" s="513" t="s">
        <v>929</v>
      </c>
      <c r="C101" s="513"/>
      <c r="D101" s="491" t="s">
        <v>672</v>
      </c>
      <c r="E101" s="491"/>
      <c r="F101" s="491" t="s">
        <v>672</v>
      </c>
      <c r="G101" s="491"/>
      <c r="H101" s="492" t="s">
        <v>672</v>
      </c>
      <c r="I101" s="493"/>
    </row>
    <row r="102" spans="1:9" ht="18.75" customHeight="1">
      <c r="A102" s="202" t="s">
        <v>814</v>
      </c>
      <c r="B102" s="514" t="s">
        <v>914</v>
      </c>
      <c r="C102" s="515"/>
      <c r="D102" s="514" t="s">
        <v>672</v>
      </c>
      <c r="E102" s="515"/>
      <c r="F102" s="491" t="s">
        <v>672</v>
      </c>
      <c r="G102" s="491"/>
      <c r="H102" s="492" t="s">
        <v>672</v>
      </c>
      <c r="I102" s="493"/>
    </row>
    <row r="103" spans="1:9" ht="18.75" customHeight="1">
      <c r="A103" s="202" t="s">
        <v>815</v>
      </c>
      <c r="B103" s="507" t="s">
        <v>915</v>
      </c>
      <c r="C103" s="507"/>
      <c r="D103" s="507" t="s">
        <v>672</v>
      </c>
      <c r="E103" s="507"/>
      <c r="F103" s="491" t="s">
        <v>672</v>
      </c>
      <c r="G103" s="491"/>
      <c r="H103" s="492" t="s">
        <v>672</v>
      </c>
      <c r="I103" s="493"/>
    </row>
    <row r="104" spans="1:9" ht="18.75" customHeight="1">
      <c r="A104" s="202" t="s">
        <v>816</v>
      </c>
      <c r="B104" s="491" t="s">
        <v>634</v>
      </c>
      <c r="C104" s="491"/>
      <c r="D104" s="491" t="s">
        <v>672</v>
      </c>
      <c r="E104" s="491"/>
      <c r="F104" s="491" t="s">
        <v>672</v>
      </c>
      <c r="G104" s="491"/>
      <c r="H104" s="492" t="s">
        <v>672</v>
      </c>
      <c r="I104" s="493"/>
    </row>
    <row r="105" spans="1:9" ht="44.25" customHeight="1">
      <c r="A105" s="202" t="s">
        <v>817</v>
      </c>
      <c r="B105" s="491" t="s">
        <v>925</v>
      </c>
      <c r="C105" s="491"/>
      <c r="D105" s="491" t="s">
        <v>672</v>
      </c>
      <c r="E105" s="491"/>
      <c r="F105" s="491" t="s">
        <v>672</v>
      </c>
      <c r="G105" s="491"/>
      <c r="H105" s="492" t="s">
        <v>672</v>
      </c>
      <c r="I105" s="493"/>
    </row>
    <row r="106" spans="1:9" ht="129.75" customHeight="1">
      <c r="A106" s="202" t="s">
        <v>818</v>
      </c>
      <c r="B106" s="507" t="s">
        <v>926</v>
      </c>
      <c r="C106" s="507"/>
      <c r="D106" s="507" t="s">
        <v>672</v>
      </c>
      <c r="E106" s="507"/>
      <c r="F106" s="491" t="s">
        <v>672</v>
      </c>
      <c r="G106" s="491"/>
      <c r="H106" s="492" t="s">
        <v>672</v>
      </c>
      <c r="I106" s="493"/>
    </row>
    <row r="107" spans="1:9" ht="18.75" customHeight="1">
      <c r="A107" s="497" t="s">
        <v>819</v>
      </c>
      <c r="B107" s="498"/>
      <c r="C107" s="498"/>
      <c r="D107" s="498"/>
      <c r="E107" s="498"/>
      <c r="F107" s="498"/>
      <c r="G107" s="498"/>
      <c r="H107" s="498"/>
      <c r="I107" s="499"/>
    </row>
    <row r="108" spans="1:9" ht="32.25" customHeight="1">
      <c r="A108" s="202" t="s">
        <v>820</v>
      </c>
      <c r="B108" s="500" t="s">
        <v>908</v>
      </c>
      <c r="C108" s="501"/>
      <c r="D108" s="502"/>
      <c r="E108" s="202" t="s">
        <v>821</v>
      </c>
      <c r="F108" s="503" t="s">
        <v>908</v>
      </c>
      <c r="G108" s="504"/>
      <c r="H108" s="504"/>
      <c r="I108" s="505"/>
    </row>
    <row r="109" spans="1:9" ht="18.75" customHeight="1">
      <c r="A109" s="202" t="s">
        <v>822</v>
      </c>
      <c r="B109" s="506" t="s">
        <v>908</v>
      </c>
      <c r="C109" s="506"/>
      <c r="D109" s="506"/>
      <c r="E109" s="506"/>
      <c r="F109" s="506"/>
      <c r="G109" s="506"/>
      <c r="H109" s="506"/>
      <c r="I109" s="506"/>
    </row>
    <row r="110" spans="1:9" ht="18.75" customHeight="1">
      <c r="A110" s="202" t="s">
        <v>823</v>
      </c>
      <c r="B110" s="506" t="s">
        <v>908</v>
      </c>
      <c r="C110" s="506"/>
      <c r="D110" s="506"/>
      <c r="E110" s="506"/>
      <c r="F110" s="506"/>
      <c r="G110" s="506"/>
      <c r="H110" s="506"/>
      <c r="I110" s="506"/>
    </row>
    <row r="111" spans="1:9" ht="18.75" customHeight="1">
      <c r="A111" s="202" t="s">
        <v>824</v>
      </c>
      <c r="B111" s="500" t="s">
        <v>908</v>
      </c>
      <c r="C111" s="501"/>
      <c r="D111" s="502"/>
      <c r="E111" s="202" t="s">
        <v>825</v>
      </c>
      <c r="F111" s="500" t="s">
        <v>908</v>
      </c>
      <c r="G111" s="501"/>
      <c r="H111" s="501"/>
      <c r="I111" s="502"/>
    </row>
    <row r="112" spans="1:9" ht="30.75" customHeight="1">
      <c r="A112" s="494" t="s">
        <v>826</v>
      </c>
      <c r="B112" s="495"/>
      <c r="C112" s="494" t="s">
        <v>827</v>
      </c>
      <c r="D112" s="495"/>
      <c r="E112" s="494" t="s">
        <v>828</v>
      </c>
      <c r="F112" s="496"/>
      <c r="G112" s="495"/>
      <c r="H112" s="494" t="s">
        <v>829</v>
      </c>
      <c r="I112" s="495"/>
    </row>
    <row r="113" spans="1:9" ht="41.25" customHeight="1">
      <c r="A113" s="482" t="s">
        <v>899</v>
      </c>
      <c r="B113" s="483"/>
      <c r="C113" s="484" t="s">
        <v>917</v>
      </c>
      <c r="D113" s="485"/>
      <c r="E113" s="486" t="s">
        <v>918</v>
      </c>
      <c r="F113" s="487"/>
      <c r="G113" s="488"/>
      <c r="H113" s="489" t="s">
        <v>919</v>
      </c>
      <c r="I113" s="490"/>
    </row>
    <row r="114" spans="1:9" ht="18.75" customHeight="1">
      <c r="A114" s="561" t="s">
        <v>830</v>
      </c>
      <c r="B114" s="562"/>
      <c r="C114" s="562"/>
      <c r="D114" s="562"/>
      <c r="E114" s="562"/>
      <c r="F114" s="562"/>
      <c r="G114" s="562"/>
      <c r="H114" s="562"/>
      <c r="I114" s="563"/>
    </row>
    <row r="115" spans="1:9" ht="36.75" customHeight="1">
      <c r="A115" s="202" t="s">
        <v>831</v>
      </c>
      <c r="B115" s="497" t="s">
        <v>832</v>
      </c>
      <c r="C115" s="498"/>
      <c r="D115" s="498"/>
      <c r="E115" s="498"/>
      <c r="F115" s="498"/>
      <c r="G115" s="498"/>
      <c r="H115" s="499"/>
      <c r="I115" s="202" t="s">
        <v>833</v>
      </c>
    </row>
    <row r="116" spans="1:9" ht="49.5" customHeight="1">
      <c r="A116" s="371"/>
      <c r="B116" s="479"/>
      <c r="C116" s="480"/>
      <c r="D116" s="480"/>
      <c r="E116" s="480"/>
      <c r="F116" s="480"/>
      <c r="G116" s="480"/>
      <c r="H116" s="481"/>
      <c r="I116" s="372"/>
    </row>
    <row r="124" spans="1:9" ht="35.25" customHeight="1"/>
    <row r="125" spans="1:9" ht="34.5" customHeight="1"/>
    <row r="126" spans="1:9" ht="51.75" customHeight="1"/>
    <row r="127" spans="1:9" ht="40.5" customHeight="1"/>
    <row r="130" ht="37.5" customHeight="1"/>
    <row r="132" ht="60.75" customHeight="1"/>
    <row r="133" ht="34.5" customHeight="1"/>
    <row r="134" ht="40.5" customHeight="1"/>
    <row r="135" ht="84.75" customHeight="1"/>
    <row r="136" ht="157.5" customHeight="1"/>
    <row r="140" ht="51" customHeight="1"/>
    <row r="144" ht="44.25" customHeight="1"/>
    <row r="145" ht="120.75" customHeight="1"/>
    <row r="147" ht="32.25" customHeight="1"/>
    <row r="151" ht="30.75" customHeight="1"/>
    <row r="152" ht="41.25" customHeight="1"/>
    <row r="154" ht="36.75" customHeight="1"/>
    <row r="162" ht="35.25" customHeight="1"/>
    <row r="163" ht="36.75" customHeight="1"/>
    <row r="164" ht="75.75" customHeight="1"/>
    <row r="165" ht="40.5" customHeight="1"/>
    <row r="168" ht="37.5" customHeight="1"/>
    <row r="170" ht="60.75" customHeight="1"/>
    <row r="171" ht="34.5" customHeight="1"/>
    <row r="172" ht="40.5" customHeight="1"/>
    <row r="173" ht="84.75" customHeight="1"/>
    <row r="174" ht="157.5" customHeight="1"/>
    <row r="178" ht="38.25" customHeight="1"/>
    <row r="182" ht="44.25" customHeight="1"/>
    <row r="183" ht="63.75" customHeight="1"/>
    <row r="185" ht="32.25" customHeight="1"/>
    <row r="189" ht="30.75" customHeight="1"/>
    <row r="190" ht="41.25" customHeight="1"/>
    <row r="192" ht="36.75" customHeight="1"/>
  </sheetData>
  <mergeCells count="234">
    <mergeCell ref="B77:H77"/>
    <mergeCell ref="B38:H38"/>
    <mergeCell ref="B96:I96"/>
    <mergeCell ref="B97:D97"/>
    <mergeCell ref="E97:F97"/>
    <mergeCell ref="G97:I97"/>
    <mergeCell ref="A98:I98"/>
    <mergeCell ref="B99:I99"/>
    <mergeCell ref="B100:C100"/>
    <mergeCell ref="D100:E100"/>
    <mergeCell ref="F100:G100"/>
    <mergeCell ref="H100:I100"/>
    <mergeCell ref="F72:I72"/>
    <mergeCell ref="A73:B73"/>
    <mergeCell ref="C73:D73"/>
    <mergeCell ref="E73:G73"/>
    <mergeCell ref="H73:I73"/>
    <mergeCell ref="A75:I75"/>
    <mergeCell ref="B76:H76"/>
    <mergeCell ref="A79:I79"/>
    <mergeCell ref="A82:E82"/>
    <mergeCell ref="F82:I82"/>
    <mergeCell ref="A74:B74"/>
    <mergeCell ref="C74:D74"/>
    <mergeCell ref="E74:G74"/>
    <mergeCell ref="H74:I74"/>
    <mergeCell ref="A40:I40"/>
    <mergeCell ref="A43:E43"/>
    <mergeCell ref="F43:I43"/>
    <mergeCell ref="A44:I44"/>
    <mergeCell ref="C46:D46"/>
    <mergeCell ref="E46:G46"/>
    <mergeCell ref="B47:D47"/>
    <mergeCell ref="E47:F47"/>
    <mergeCell ref="G47:I47"/>
    <mergeCell ref="B71:I71"/>
    <mergeCell ref="A68:I68"/>
    <mergeCell ref="B69:D69"/>
    <mergeCell ref="F69:I69"/>
    <mergeCell ref="B70:I70"/>
    <mergeCell ref="B72:D72"/>
    <mergeCell ref="A41:I41"/>
    <mergeCell ref="A42:I42"/>
    <mergeCell ref="A45:I45"/>
    <mergeCell ref="B49:I49"/>
    <mergeCell ref="B48:I48"/>
    <mergeCell ref="E50:F51"/>
    <mergeCell ref="G50:G51"/>
    <mergeCell ref="H50:H51"/>
    <mergeCell ref="F106:G106"/>
    <mergeCell ref="H106:I106"/>
    <mergeCell ref="B104:C104"/>
    <mergeCell ref="D104:E104"/>
    <mergeCell ref="F104:G104"/>
    <mergeCell ref="H104:I104"/>
    <mergeCell ref="B105:C105"/>
    <mergeCell ref="D105:E105"/>
    <mergeCell ref="F105:G105"/>
    <mergeCell ref="H105:I105"/>
    <mergeCell ref="D106:E106"/>
    <mergeCell ref="I50:I51"/>
    <mergeCell ref="E52:F52"/>
    <mergeCell ref="G52:I52"/>
    <mergeCell ref="A53:I53"/>
    <mergeCell ref="B54:C54"/>
    <mergeCell ref="E54:F54"/>
    <mergeCell ref="H54:I54"/>
    <mergeCell ref="F67:G67"/>
    <mergeCell ref="H67:I67"/>
    <mergeCell ref="B55:I55"/>
    <mergeCell ref="E56:F56"/>
    <mergeCell ref="B57:I57"/>
    <mergeCell ref="A114:I114"/>
    <mergeCell ref="B115:H115"/>
    <mergeCell ref="A80:I80"/>
    <mergeCell ref="A81:I81"/>
    <mergeCell ref="A84:I84"/>
    <mergeCell ref="A83:I83"/>
    <mergeCell ref="C85:D85"/>
    <mergeCell ref="E85:G85"/>
    <mergeCell ref="B86:D86"/>
    <mergeCell ref="E86:F86"/>
    <mergeCell ref="G86:I86"/>
    <mergeCell ref="B88:I88"/>
    <mergeCell ref="B87:I87"/>
    <mergeCell ref="E89:F90"/>
    <mergeCell ref="G89:G90"/>
    <mergeCell ref="H89:H90"/>
    <mergeCell ref="I89:I90"/>
    <mergeCell ref="E91:F91"/>
    <mergeCell ref="G91:I91"/>
    <mergeCell ref="B101:C101"/>
    <mergeCell ref="B102:C102"/>
    <mergeCell ref="D102:E102"/>
    <mergeCell ref="F102:G102"/>
    <mergeCell ref="H102:I102"/>
    <mergeCell ref="B33:D33"/>
    <mergeCell ref="F33:I33"/>
    <mergeCell ref="B26:C26"/>
    <mergeCell ref="B27:C27"/>
    <mergeCell ref="D27:E27"/>
    <mergeCell ref="A36:I36"/>
    <mergeCell ref="B37:H37"/>
    <mergeCell ref="A34:B34"/>
    <mergeCell ref="C34:D34"/>
    <mergeCell ref="E34:G34"/>
    <mergeCell ref="H34:I34"/>
    <mergeCell ref="B23:C23"/>
    <mergeCell ref="D23:E23"/>
    <mergeCell ref="F23:G23"/>
    <mergeCell ref="H23:I23"/>
    <mergeCell ref="B32:I32"/>
    <mergeCell ref="H24:I24"/>
    <mergeCell ref="B31:I31"/>
    <mergeCell ref="A29:I29"/>
    <mergeCell ref="H25:I25"/>
    <mergeCell ref="B24:C24"/>
    <mergeCell ref="F27:G27"/>
    <mergeCell ref="H27:I27"/>
    <mergeCell ref="D26:E26"/>
    <mergeCell ref="F26:G26"/>
    <mergeCell ref="H26:I26"/>
    <mergeCell ref="F28:G28"/>
    <mergeCell ref="H28:I28"/>
    <mergeCell ref="D28:E28"/>
    <mergeCell ref="F25:G25"/>
    <mergeCell ref="F24:G24"/>
    <mergeCell ref="A1:I1"/>
    <mergeCell ref="A2:I2"/>
    <mergeCell ref="A3:I3"/>
    <mergeCell ref="A4:E4"/>
    <mergeCell ref="F4:I4"/>
    <mergeCell ref="E13:F13"/>
    <mergeCell ref="G13:I13"/>
    <mergeCell ref="A35:B35"/>
    <mergeCell ref="C35:D35"/>
    <mergeCell ref="H35:I35"/>
    <mergeCell ref="A5:I5"/>
    <mergeCell ref="A6:I6"/>
    <mergeCell ref="C7:D7"/>
    <mergeCell ref="E7:G7"/>
    <mergeCell ref="B8:D8"/>
    <mergeCell ref="E8:F8"/>
    <mergeCell ref="G8:I8"/>
    <mergeCell ref="B28:C28"/>
    <mergeCell ref="B30:D30"/>
    <mergeCell ref="F30:I30"/>
    <mergeCell ref="E35:G35"/>
    <mergeCell ref="D24:E24"/>
    <mergeCell ref="B25:C25"/>
    <mergeCell ref="D25:E25"/>
    <mergeCell ref="A14:I14"/>
    <mergeCell ref="B15:C15"/>
    <mergeCell ref="E15:F15"/>
    <mergeCell ref="H15:I15"/>
    <mergeCell ref="B9:I9"/>
    <mergeCell ref="B10:I10"/>
    <mergeCell ref="E11:F12"/>
    <mergeCell ref="G11:G12"/>
    <mergeCell ref="H11:H12"/>
    <mergeCell ref="I11:I12"/>
    <mergeCell ref="B16:I16"/>
    <mergeCell ref="E17:F17"/>
    <mergeCell ref="B18:I18"/>
    <mergeCell ref="B19:D19"/>
    <mergeCell ref="E19:F19"/>
    <mergeCell ref="G19:I19"/>
    <mergeCell ref="A20:I20"/>
    <mergeCell ref="B21:I21"/>
    <mergeCell ref="D22:E22"/>
    <mergeCell ref="F22:G22"/>
    <mergeCell ref="H22:I22"/>
    <mergeCell ref="B22:C22"/>
    <mergeCell ref="B58:D58"/>
    <mergeCell ref="E58:F58"/>
    <mergeCell ref="G58:I58"/>
    <mergeCell ref="B66:C66"/>
    <mergeCell ref="D66:E66"/>
    <mergeCell ref="F66:G66"/>
    <mergeCell ref="H66:I66"/>
    <mergeCell ref="A59:I59"/>
    <mergeCell ref="B60:I60"/>
    <mergeCell ref="B61:C61"/>
    <mergeCell ref="D61:E61"/>
    <mergeCell ref="F61:G61"/>
    <mergeCell ref="H61:I61"/>
    <mergeCell ref="A92:I92"/>
    <mergeCell ref="B93:C93"/>
    <mergeCell ref="E93:F93"/>
    <mergeCell ref="H93:I93"/>
    <mergeCell ref="B94:I94"/>
    <mergeCell ref="E95:F95"/>
    <mergeCell ref="B67:C67"/>
    <mergeCell ref="B62:C62"/>
    <mergeCell ref="D62:E62"/>
    <mergeCell ref="F62:G62"/>
    <mergeCell ref="H62:I62"/>
    <mergeCell ref="B63:C63"/>
    <mergeCell ref="D63:E63"/>
    <mergeCell ref="F63:G63"/>
    <mergeCell ref="H63:I63"/>
    <mergeCell ref="B64:C64"/>
    <mergeCell ref="D64:E64"/>
    <mergeCell ref="F64:G64"/>
    <mergeCell ref="H64:I64"/>
    <mergeCell ref="B65:C65"/>
    <mergeCell ref="D65:E65"/>
    <mergeCell ref="F65:G65"/>
    <mergeCell ref="H65:I65"/>
    <mergeCell ref="D67:E67"/>
    <mergeCell ref="B116:H116"/>
    <mergeCell ref="A113:B113"/>
    <mergeCell ref="C113:D113"/>
    <mergeCell ref="E113:G113"/>
    <mergeCell ref="H113:I113"/>
    <mergeCell ref="D101:E101"/>
    <mergeCell ref="F101:G101"/>
    <mergeCell ref="H101:I101"/>
    <mergeCell ref="A112:B112"/>
    <mergeCell ref="C112:D112"/>
    <mergeCell ref="E112:G112"/>
    <mergeCell ref="H112:I112"/>
    <mergeCell ref="A107:I107"/>
    <mergeCell ref="B108:D108"/>
    <mergeCell ref="F108:I108"/>
    <mergeCell ref="B109:I109"/>
    <mergeCell ref="B111:D111"/>
    <mergeCell ref="F111:I111"/>
    <mergeCell ref="B103:C103"/>
    <mergeCell ref="D103:E103"/>
    <mergeCell ref="F103:G103"/>
    <mergeCell ref="H103:I103"/>
    <mergeCell ref="B110:I110"/>
    <mergeCell ref="B106:C106"/>
  </mergeCells>
  <dataValidations count="39">
    <dataValidation allowBlank="1" showInputMessage="1" showErrorMessage="1" prompt="Relacionar el campo modificado y una breve descripción del cambio realizado" sqref="B76 B37" xr:uid="{B541EE4C-EF74-4FAA-ABCB-A658EB92B902}"/>
    <dataValidation allowBlank="1" showInputMessage="1" showErrorMessage="1" prompt="Se genera una versión nueva cada vez que se realice un cambio relacionado con el  indicador" sqref="I76:I77 I37:I38 I116" xr:uid="{9D82B609-0379-4C83-9E5E-5283917AB908}"/>
    <dataValidation allowBlank="1" showInputMessage="1" showErrorMessage="1" prompt="Es la fecha de finalización de la medición del indicador " sqref="E11 E50" xr:uid="{4C8408E9-7CEC-45E4-B794-E5D9C856411D}"/>
    <dataValidation allowBlank="1" showInputMessage="1" showErrorMessage="1" prompt="Indicar el nombre que recibe la gráfica" sqref="A32 A71" xr:uid="{F8D3815D-D5FC-4399-BCA0-D8FEB5701895}"/>
    <dataValidation allowBlank="1" showInputMessage="1" showErrorMessage="1" prompt="Tipo de nivel de agregación de la información que puede ser por estrato, deciles, quintiles, género, grupos poblaciones, manzanas, barrios, UPZ, localidades, etc." sqref="A31 A70" xr:uid="{B4561C7A-C58C-4C85-B155-BEC8B5C4B39A}"/>
    <dataValidation allowBlank="1" showInputMessage="1" showErrorMessage="1" prompt="Indicar el origen de la gráfica: Link/ base de datos / drive/ pág web" sqref="E30 E69" xr:uid="{758A0246-3BAE-4F39-9A30-D2B07C0CC265}"/>
    <dataValidation allowBlank="1" showInputMessage="1" showErrorMessage="1" prompt="Forma en que se presenta gráficamente el indicador: torta, barras, mapas, líneas, dispersión, histograma, caja-y-bigotes, etc." sqref="A30 A69" xr:uid="{3F73516B-2593-48A1-948E-6CC81C762696}"/>
    <dataValidation allowBlank="1" showInputMessage="1" showErrorMessage="1" prompt="Indicar el tipo de variable: alfanumérico, texto, cadena, entero, etc." sqref="A25 A64" xr:uid="{13D0D5DC-CE8B-4C68-B9CD-172FB3166E4E}"/>
    <dataValidation allowBlank="1" showInputMessage="1" showErrorMessage="1" prompt="Indicar la metodología utilizada y/o aspectos a tener en cuenta para la medición del indicador. ej suma de variables_x000a_" sqref="E19:F19 E58:F58" xr:uid="{630EEB90-B212-4AEE-92CA-9BBCF5CBB287}"/>
    <dataValidation allowBlank="1" showInputMessage="1" showErrorMessage="1" prompt="Relacionar el sistema de información (si aplica) de la fuente u origen de datos del indicador. ej Sistema de información estadística de apoyo territorial SIEAT del DANE" sqref="G15 G54" xr:uid="{C2F1D73B-5951-4535-BD2A-F9AAFF5C5632}"/>
    <dataValidation allowBlank="1" showInputMessage="1" showErrorMessage="1" prompt="Se debe hacer mención al tipo de formato de la fuente y origen de datos, pueder ser Excel, pdf, archivo plano, shapefile, entre otros. " sqref="D15 D54" xr:uid="{7FA6F567-E143-4065-AACD-4DDCCA7CF72C}"/>
    <dataValidation allowBlank="1" showInputMessage="1" showErrorMessage="1" prompt="Señalar la información adicional que debe agregarse en la gráfica para dar mayor claridad de la información que se está presentando." sqref="A33 A72" xr:uid="{9E94F3FC-3E7F-4E8B-949B-8FD8B5F9BFBC}"/>
    <dataValidation allowBlank="1" showInputMessage="1" showErrorMessage="1" prompt="Corresponde al número asignado para el Indicador/ Número de Meta_x000a_" sqref="A7 A46" xr:uid="{CFB38F35-B65A-4067-9309-3AF1DB89A897}"/>
    <dataValidation allowBlank="1" showInputMessage="1" showErrorMessage="1" prompt="Corresponde al código y nombre del proceso que ampara el indicador conforme al mapa de procesos de la entidad._x000a_Área al cual está asociado el indicador" sqref="C7 C46" xr:uid="{ABAD0D6C-E5DF-4AC6-9C58-2982B775B715}"/>
    <dataValidation allowBlank="1" showInputMessage="1" showErrorMessage="1" prompt="Subsecretaria a la cual esta adscrita la dependencia responsable" sqref="A8 A47" xr:uid="{EEBBFFFB-E948-407A-B39C-714A4AA5D895}"/>
    <dataValidation allowBlank="1" showInputMessage="1" showErrorMessage="1" prompt="Corresponde al tipo de proceso (Misional, Estratégico, de Apoyo o de Evaluación), conforme al mapa de procesos de la entidad." sqref="H7:I7 H46:I46" xr:uid="{A3B4AD7A-9A46-4774-9D8B-6CAA334882AD}"/>
    <dataValidation allowBlank="1" showInputMessage="1" showErrorMessage="1" prompt="Corresponde a la dependencia responsable de la_x000a_construcción y seguimiento al indicador" sqref="E8 E47" xr:uid="{EE0E9FC3-3E35-4A06-A3FB-2F5EDC600678}"/>
    <dataValidation allowBlank="1" showInputMessage="1" showErrorMessage="1" prompt="En este espacio se relacionará el tema bajo el cual se define el indicador_x000a_1. Proyecto de inversión_x000a_2. Meta PDD_x000a_3. Meta de gestión_x000a_4. Otro tipo de indicador_x000a_" sqref="A9 A48" xr:uid="{CCABEE87-9D92-40E1-9692-6713816DC541}"/>
    <dataValidation allowBlank="1" showInputMessage="1" showErrorMessage="1" prompt="Se refiere a la denominación dada al indicador,que exprese la característica, el evento o el hecho que se pretende medir con el mismo. " sqref="A10 A49" xr:uid="{E0A4E915-307C-4368-A891-A21EC57124F7}"/>
    <dataValidation allowBlank="1" showInputMessage="1" showErrorMessage="1" prompt="Indica la periodicidad en que se reporta el indicador (Anual, Semestral, Trimestral, Bimestral o Mensual)" sqref="E17 E56" xr:uid="{B83CB73D-C139-4277-871B-02D817CE1D0F}"/>
    <dataValidation allowBlank="1" showInputMessage="1" showErrorMessage="1" prompt="Corresponde al valor total obtenido y reportado por las Áreas en la vigencia inmediatamente anterior. En el caso de que no exista se colocará “No Aplica - N/A”" sqref="H17 H56" xr:uid="{014EC619-CBA6-4F74-A4DD-6A47E0326AEF}"/>
    <dataValidation allowBlank="1" showInputMessage="1" showErrorMessage="1" prompt="Corresponde al día, mes y año en que la dependencia realiza la programación de los indicadores a efectuar seguimiento en la vigencia" sqref="A11 A50" xr:uid="{EE761D03-F80A-4249-8AAB-55F9F32387E2}"/>
    <dataValidation allowBlank="1" showInputMessage="1" showErrorMessage="1" prompt="Es la fecha de inicio de la medición del indicador en la_x000a_vigencia. (Ej: enero de 2020)" sqref="A12 A51" xr:uid="{DED9FA71-EA0F-4199-8D0F-1079D35BB47A}"/>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2" xr:uid="{D97B4550-896A-498C-A312-2772C0FB25E3}"/>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2" xr:uid="{8014D13D-4C2B-4AE6-8821-5967BB3D9C29}"/>
    <dataValidation allowBlank="1" showInputMessage="1" showErrorMessage="1" prompt="Campo destinado para registrar una breve justificación cuando el valor de la meta sea inferior a la línea base_x000a_" sqref="E13 E52" xr:uid="{3AB55215-4C81-41B8-AEB9-F4A3F4A2E89E}"/>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4" xr:uid="{8CD612BB-20F1-4AEA-B0A7-0F1EBE077988}"/>
    <dataValidation allowBlank="1" showInputMessage="1" showErrorMessage="1" prompt="Es  la cuantificación o unidad de medida de lo que se pretende medir con el indicador, ej: Km, m, km/hora, personas, etc" sqref="A16 A55" xr:uid="{E1657DC5-E572-4D76-A7C9-AC5884883D9E}"/>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6" xr:uid="{641CF2CB-2463-4A62-BBEA-62BF24940192}"/>
    <dataValidation allowBlank="1" showInputMessage="1" showErrorMessage="1" prompt="Define si el indicador es de eficacia, eficiencia, efectividad, o calidad._x000a_Guía para la construcción y análisis de indicadores de gestión V.4_DAFP" sqref="C17 C56" xr:uid="{77116EFE-E3D5-45A6-8E74-2414C6BCA28F}"/>
    <dataValidation allowBlank="1" showInputMessage="1" showErrorMessage="1" prompt="Señalar la justificación y/o normatividad que le aplique para el diseño del indicador (PMM, PDD, Decretos, etc)" sqref="A18 A57" xr:uid="{73BAD93A-5BDE-47FE-A388-F9F27D4E3044}"/>
    <dataValidation allowBlank="1" showInputMessage="1" showErrorMessage="1" prompt="Propósito que se pretende alcanzar con la medición de dicho indicador, es decir, la finalidad e importancia del indicador." sqref="A19 A58" xr:uid="{7A7F2226-8197-4455-804E-3867F0473535}"/>
    <dataValidation allowBlank="1" showInputMessage="1" showErrorMessage="1" prompt="Representación matemática del cálculo del indicador. La fórmula se debe presentar con siglas claras o abreviación de variables" sqref="A21 A60" xr:uid="{06729670-F282-46EB-B9BD-4E61046F737B}"/>
    <dataValidation allowBlank="1" showInputMessage="1" showErrorMessage="1" prompt="Presente el nombre de cada una de las variables a partir de las cuales se construye la fórmula del indicador." sqref="A23 A62" xr:uid="{8A4D8716-C0A6-4326-BDCD-071865640079}"/>
    <dataValidation allowBlank="1" showInputMessage="1" showErrorMessage="1" prompt="Indicar el parámetro de referencia para la medición, de acuerdo con la(s) variable(s) establecidas, Ejemplo: porcentaje, número, kilo, grados, hectáreas, personas, hogares, etc." sqref="A24 A63" xr:uid="{4C934ECE-C9A8-4FA3-A5A3-61DACC1E8591}"/>
    <dataValidation allowBlank="1" showInputMessage="1" showErrorMessage="1" prompt="Indica la periodicidad en que se reporta la variable (Anual, Semestral, Trimestral, Bimestral o Mensual)" sqref="A26 A65" xr:uid="{47CBF6F0-D943-4BE3-8B9C-919795322051}"/>
    <dataValidation allowBlank="1" showInputMessage="1" showErrorMessage="1" prompt="Describe de dónde se obtiene la información_x000a_para alimentar o establecer la información de la variable" sqref="A27 A66" xr:uid="{C3E3C33F-F982-4AEF-A5B7-11AFE3529560}"/>
    <dataValidation allowBlank="1" showInputMessage="1" showErrorMessage="1" prompt="Descripción corta que explique el contenido, objeto o lo que mide la variable que compone el indicador._x000a_" sqref="A28 A67" xr:uid="{83E27181-7665-4CC8-8CF4-2EB3C6139433}"/>
    <dataValidation allowBlank="1" showInputMessage="1" showErrorMessage="1" prompt="Señalar el enlace donde está publicados los resultados del indicador. (Si aplica)" sqref="E33 E72" xr:uid="{E2A10359-20DE-4E62-B016-2D88ECCEFF56}"/>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X14"/>
  <sheetViews>
    <sheetView showGridLines="0" topLeftCell="T2" zoomScale="62" zoomScaleNormal="62" workbookViewId="0">
      <selection activeCell="AB23" sqref="AB23"/>
    </sheetView>
  </sheetViews>
  <sheetFormatPr baseColWidth="10" defaultColWidth="14.42578125" defaultRowHeight="15" customHeight="1" outlineLevelCol="1"/>
  <cols>
    <col min="1" max="1" width="14.5703125" customWidth="1"/>
    <col min="2" max="2" width="20.7109375" customWidth="1"/>
    <col min="3" max="3" width="18.5703125" style="160" customWidth="1"/>
    <col min="4" max="4" width="10.85546875" style="181" customWidth="1"/>
    <col min="5" max="5" width="59" customWidth="1"/>
    <col min="6" max="6" width="17" style="171" customWidth="1"/>
    <col min="7" max="7" width="19.140625" style="164" customWidth="1" outlineLevel="1"/>
    <col min="8" max="11" width="13.7109375" style="164" customWidth="1" outlineLevel="1"/>
    <col min="12" max="12" width="9.42578125" style="164" customWidth="1"/>
    <col min="13" max="13" width="50.42578125" style="174" customWidth="1"/>
    <col min="14" max="14" width="13.7109375" style="164" customWidth="1"/>
    <col min="15" max="15" width="13.85546875" style="164" customWidth="1" outlineLevel="1"/>
    <col min="16" max="16" width="15.7109375" style="164" customWidth="1" outlineLevel="1"/>
    <col min="17" max="19" width="13.85546875" style="164" customWidth="1" outlineLevel="1"/>
    <col min="20" max="20" width="13.85546875" style="164" customWidth="1"/>
    <col min="21" max="25" width="18.7109375" style="164" customWidth="1" outlineLevel="1"/>
    <col min="26" max="26" width="16" style="164" customWidth="1"/>
    <col min="27" max="27" width="18.140625" style="160" customWidth="1" outlineLevel="1"/>
    <col min="28" max="28" width="15.28515625" style="164" customWidth="1" outlineLevel="1"/>
    <col min="29" max="29" width="15" style="164" customWidth="1" outlineLevel="1"/>
    <col min="30" max="31" width="16.140625" style="160" customWidth="1" outlineLevel="1"/>
    <col min="32" max="32" width="16.140625" style="164" customWidth="1"/>
    <col min="33" max="33" width="16.140625" style="150" customWidth="1" outlineLevel="1"/>
    <col min="34" max="35" width="16.140625" style="164" customWidth="1" outlineLevel="1"/>
    <col min="36" max="36" width="16.140625" style="160" customWidth="1" outlineLevel="1"/>
    <col min="37" max="37" width="18.5703125" style="160" customWidth="1" outlineLevel="1"/>
    <col min="38" max="38" width="16.140625" style="164" customWidth="1"/>
    <col min="39" max="39" width="13.28515625" style="164" customWidth="1"/>
    <col min="40" max="40" width="14.28515625" style="164" customWidth="1"/>
    <col min="41" max="41" width="13.28515625" style="164" customWidth="1"/>
    <col min="42" max="42" width="17.28515625" style="164" customWidth="1"/>
    <col min="43" max="43" width="16.42578125" style="164" customWidth="1"/>
    <col min="44" max="44" width="13.28515625" style="164" customWidth="1"/>
    <col min="45" max="45" width="10.7109375" customWidth="1"/>
  </cols>
  <sheetData>
    <row r="1" spans="1:50" ht="22.5" customHeight="1">
      <c r="A1" s="470"/>
      <c r="B1" s="455"/>
      <c r="C1" s="473" t="s">
        <v>0</v>
      </c>
      <c r="D1" s="474"/>
      <c r="E1" s="474"/>
      <c r="F1" s="474"/>
      <c r="G1" s="474"/>
      <c r="H1" s="474"/>
      <c r="I1" s="474"/>
      <c r="J1" s="474"/>
      <c r="K1" s="474"/>
      <c r="L1" s="474"/>
      <c r="M1" s="474"/>
      <c r="N1" s="474"/>
      <c r="O1" s="474"/>
      <c r="P1" s="474"/>
      <c r="Q1" s="475"/>
    </row>
    <row r="2" spans="1:50" ht="22.5" customHeight="1">
      <c r="A2" s="471"/>
      <c r="B2" s="472"/>
      <c r="C2" s="473" t="s">
        <v>1</v>
      </c>
      <c r="D2" s="474"/>
      <c r="E2" s="474"/>
      <c r="F2" s="474"/>
      <c r="G2" s="474"/>
      <c r="H2" s="474"/>
      <c r="I2" s="474"/>
      <c r="J2" s="474"/>
      <c r="K2" s="474"/>
      <c r="L2" s="474"/>
      <c r="M2" s="474"/>
      <c r="N2" s="474"/>
      <c r="O2" s="474"/>
      <c r="P2" s="474"/>
      <c r="Q2" s="475"/>
    </row>
    <row r="3" spans="1:50" ht="22.5" customHeight="1">
      <c r="A3" s="471"/>
      <c r="B3" s="472"/>
      <c r="C3" s="473" t="s">
        <v>2</v>
      </c>
      <c r="D3" s="474"/>
      <c r="E3" s="474"/>
      <c r="F3" s="474"/>
      <c r="G3" s="474"/>
      <c r="H3" s="474"/>
      <c r="I3" s="474"/>
      <c r="J3" s="474"/>
      <c r="K3" s="474"/>
      <c r="L3" s="474"/>
      <c r="M3" s="474"/>
      <c r="N3" s="474"/>
      <c r="O3" s="474"/>
      <c r="P3" s="474"/>
      <c r="Q3" s="475"/>
    </row>
    <row r="4" spans="1:50" ht="22.5" customHeight="1">
      <c r="A4" s="456"/>
      <c r="B4" s="458"/>
      <c r="C4" s="473" t="s">
        <v>1010</v>
      </c>
      <c r="D4" s="474"/>
      <c r="E4" s="474"/>
      <c r="F4" s="474"/>
      <c r="G4" s="474"/>
      <c r="H4" s="474"/>
      <c r="I4" s="474"/>
      <c r="J4" s="475"/>
      <c r="K4" s="476" t="s">
        <v>1013</v>
      </c>
      <c r="L4" s="477"/>
      <c r="M4" s="477"/>
      <c r="N4" s="477"/>
      <c r="O4" s="477"/>
      <c r="P4" s="477"/>
      <c r="Q4" s="478"/>
    </row>
    <row r="5" spans="1:50" ht="25.5" customHeight="1">
      <c r="A5" s="25"/>
      <c r="B5" s="26"/>
      <c r="C5" s="158"/>
      <c r="D5" s="179"/>
      <c r="E5" s="25"/>
      <c r="F5" s="170"/>
      <c r="G5" s="167"/>
      <c r="H5" s="167"/>
      <c r="I5" s="167"/>
      <c r="J5" s="167"/>
      <c r="K5" s="167"/>
      <c r="L5" s="166"/>
      <c r="M5" s="172"/>
      <c r="N5" s="166"/>
      <c r="O5" s="43"/>
      <c r="P5" s="27"/>
      <c r="Q5" s="28"/>
      <c r="R5" s="28"/>
      <c r="S5" s="28"/>
      <c r="T5" s="28"/>
      <c r="U5" s="27"/>
      <c r="V5" s="27"/>
      <c r="W5" s="28"/>
      <c r="X5" s="28"/>
      <c r="Y5" s="28"/>
      <c r="Z5" s="28"/>
      <c r="AA5" s="161"/>
      <c r="AB5" s="27"/>
      <c r="AC5" s="28"/>
      <c r="AD5" s="161"/>
      <c r="AE5" s="168"/>
      <c r="AF5" s="28"/>
      <c r="AG5" s="162"/>
      <c r="AH5" s="27"/>
      <c r="AI5" s="28"/>
      <c r="AJ5" s="161"/>
      <c r="AK5" s="168"/>
      <c r="AL5" s="28"/>
      <c r="AM5" s="590" t="s">
        <v>28</v>
      </c>
      <c r="AN5" s="591"/>
      <c r="AO5" s="591"/>
      <c r="AP5" s="592"/>
      <c r="AQ5" s="591"/>
      <c r="AR5" s="593"/>
    </row>
    <row r="6" spans="1:50" ht="36" customHeight="1">
      <c r="A6" s="29"/>
      <c r="B6" s="30"/>
      <c r="C6" s="159"/>
      <c r="D6" s="594" t="s">
        <v>864</v>
      </c>
      <c r="E6" s="595"/>
      <c r="F6" s="596"/>
      <c r="G6" s="163"/>
      <c r="H6" s="163"/>
      <c r="I6" s="163"/>
      <c r="J6" s="163"/>
      <c r="K6" s="163"/>
      <c r="L6" s="597" t="s">
        <v>855</v>
      </c>
      <c r="M6" s="585"/>
      <c r="N6" s="586"/>
      <c r="O6" s="584" t="s">
        <v>29</v>
      </c>
      <c r="P6" s="585"/>
      <c r="Q6" s="585"/>
      <c r="R6" s="585"/>
      <c r="S6" s="585"/>
      <c r="T6" s="586"/>
      <c r="U6" s="584" t="s">
        <v>30</v>
      </c>
      <c r="V6" s="585"/>
      <c r="W6" s="585"/>
      <c r="X6" s="585"/>
      <c r="Y6" s="585"/>
      <c r="Z6" s="586"/>
      <c r="AA6" s="584" t="s">
        <v>31</v>
      </c>
      <c r="AB6" s="585"/>
      <c r="AC6" s="585"/>
      <c r="AD6" s="585"/>
      <c r="AE6" s="585"/>
      <c r="AF6" s="586"/>
      <c r="AG6" s="584" t="s">
        <v>32</v>
      </c>
      <c r="AH6" s="585"/>
      <c r="AI6" s="585"/>
      <c r="AJ6" s="585"/>
      <c r="AK6" s="585"/>
      <c r="AL6" s="586"/>
      <c r="AM6" s="587" t="s">
        <v>850</v>
      </c>
      <c r="AN6" s="588"/>
      <c r="AO6" s="589"/>
      <c r="AP6" s="598" t="s">
        <v>33</v>
      </c>
      <c r="AQ6" s="599"/>
      <c r="AR6" s="600"/>
    </row>
    <row r="7" spans="1:50" ht="75" customHeight="1">
      <c r="A7" s="131" t="s">
        <v>872</v>
      </c>
      <c r="B7" s="156" t="s">
        <v>836</v>
      </c>
      <c r="C7" s="156" t="s">
        <v>835</v>
      </c>
      <c r="D7" s="180" t="s">
        <v>837</v>
      </c>
      <c r="E7" s="157" t="s">
        <v>838</v>
      </c>
      <c r="F7" s="157" t="s">
        <v>839</v>
      </c>
      <c r="G7" s="156" t="s">
        <v>982</v>
      </c>
      <c r="H7" s="156" t="s">
        <v>983</v>
      </c>
      <c r="I7" s="156" t="s">
        <v>984</v>
      </c>
      <c r="J7" s="156" t="s">
        <v>985</v>
      </c>
      <c r="K7" s="156" t="s">
        <v>840</v>
      </c>
      <c r="L7" s="133" t="s">
        <v>841</v>
      </c>
      <c r="M7" s="173" t="s">
        <v>842</v>
      </c>
      <c r="N7" s="133" t="s">
        <v>843</v>
      </c>
      <c r="O7" s="132" t="s">
        <v>889</v>
      </c>
      <c r="P7" s="132" t="s">
        <v>890</v>
      </c>
      <c r="Q7" s="132" t="s">
        <v>34</v>
      </c>
      <c r="R7" s="133" t="s">
        <v>891</v>
      </c>
      <c r="S7" s="169" t="s">
        <v>892</v>
      </c>
      <c r="T7" s="133" t="s">
        <v>35</v>
      </c>
      <c r="U7" s="132" t="s">
        <v>893</v>
      </c>
      <c r="V7" s="132" t="s">
        <v>894</v>
      </c>
      <c r="W7" s="132" t="s">
        <v>34</v>
      </c>
      <c r="X7" s="133" t="s">
        <v>895</v>
      </c>
      <c r="Y7" s="169" t="s">
        <v>896</v>
      </c>
      <c r="Z7" s="133" t="s">
        <v>35</v>
      </c>
      <c r="AA7" s="132" t="s">
        <v>844</v>
      </c>
      <c r="AB7" s="132" t="s">
        <v>857</v>
      </c>
      <c r="AC7" s="132" t="s">
        <v>858</v>
      </c>
      <c r="AD7" s="133" t="s">
        <v>845</v>
      </c>
      <c r="AE7" s="169" t="s">
        <v>859</v>
      </c>
      <c r="AF7" s="133" t="s">
        <v>851</v>
      </c>
      <c r="AG7" s="132" t="s">
        <v>846</v>
      </c>
      <c r="AH7" s="132" t="s">
        <v>860</v>
      </c>
      <c r="AI7" s="132" t="s">
        <v>36</v>
      </c>
      <c r="AJ7" s="133" t="s">
        <v>861</v>
      </c>
      <c r="AK7" s="169" t="s">
        <v>862</v>
      </c>
      <c r="AL7" s="133" t="s">
        <v>856</v>
      </c>
      <c r="AM7" s="133" t="s">
        <v>847</v>
      </c>
      <c r="AN7" s="133" t="s">
        <v>848</v>
      </c>
      <c r="AO7" s="133" t="s">
        <v>849</v>
      </c>
      <c r="AP7" s="132" t="s">
        <v>852</v>
      </c>
      <c r="AQ7" s="132" t="s">
        <v>853</v>
      </c>
      <c r="AR7" s="132" t="s">
        <v>863</v>
      </c>
    </row>
    <row r="8" spans="1:50" ht="56.25" customHeight="1">
      <c r="A8" s="609">
        <v>1</v>
      </c>
      <c r="B8" s="612" t="s">
        <v>932</v>
      </c>
      <c r="C8" s="615">
        <v>0.5</v>
      </c>
      <c r="D8" s="618">
        <v>1</v>
      </c>
      <c r="E8" s="620" t="s">
        <v>933</v>
      </c>
      <c r="F8" s="601">
        <v>0.15</v>
      </c>
      <c r="G8" s="603">
        <v>0.1</v>
      </c>
      <c r="H8" s="603">
        <v>0.3</v>
      </c>
      <c r="I8" s="603">
        <v>0.3</v>
      </c>
      <c r="J8" s="603">
        <v>0.3</v>
      </c>
      <c r="K8" s="603">
        <f>+SUM(G8:J9)</f>
        <v>1</v>
      </c>
      <c r="L8" s="206">
        <v>1</v>
      </c>
      <c r="M8" s="205" t="s">
        <v>934</v>
      </c>
      <c r="N8" s="207">
        <v>0.1</v>
      </c>
      <c r="O8" s="621">
        <v>0.08</v>
      </c>
      <c r="P8" s="623">
        <f>+S8+S9</f>
        <v>0</v>
      </c>
      <c r="Q8" s="624">
        <f>+P8/O8</f>
        <v>0</v>
      </c>
      <c r="R8" s="209">
        <v>0.03</v>
      </c>
      <c r="S8" s="210"/>
      <c r="T8" s="208"/>
      <c r="U8" s="621">
        <v>0.08</v>
      </c>
      <c r="V8" s="621">
        <f>+Y8+Y9</f>
        <v>0</v>
      </c>
      <c r="W8" s="624">
        <f>+V8/U8</f>
        <v>0</v>
      </c>
      <c r="X8" s="209">
        <v>0.03</v>
      </c>
      <c r="Y8" s="209"/>
      <c r="Z8" s="208">
        <f>+Y8/X8</f>
        <v>0</v>
      </c>
      <c r="AA8" s="621">
        <v>7.0000000000000007E-2</v>
      </c>
      <c r="AB8" s="621">
        <f>+AE8+AE9</f>
        <v>0</v>
      </c>
      <c r="AC8" s="624">
        <f>+AB8/AA8</f>
        <v>0</v>
      </c>
      <c r="AD8" s="209">
        <v>0.02</v>
      </c>
      <c r="AE8" s="209"/>
      <c r="AF8" s="208">
        <f>+AE8/AD8</f>
        <v>0</v>
      </c>
      <c r="AG8" s="621">
        <v>7.0000000000000007E-2</v>
      </c>
      <c r="AH8" s="621">
        <f>+AK8+AK9</f>
        <v>0</v>
      </c>
      <c r="AI8" s="624">
        <f>+AH8/AG8</f>
        <v>0</v>
      </c>
      <c r="AJ8" s="209">
        <v>0.02</v>
      </c>
      <c r="AK8" s="209"/>
      <c r="AL8" s="208">
        <f>+AK8/AJ8</f>
        <v>0</v>
      </c>
      <c r="AM8" s="211">
        <f>+AJ8+AD8+X8+R8</f>
        <v>0.1</v>
      </c>
      <c r="AN8" s="211">
        <f>+AK8+AE8+Y8+S8</f>
        <v>0</v>
      </c>
      <c r="AO8" s="212">
        <f t="shared" ref="AO8:AO14" si="0">IFERROR(AN8/AM8,0)</f>
        <v>0</v>
      </c>
      <c r="AP8" s="625">
        <f>+AM8+AM9</f>
        <v>0.30000000000000004</v>
      </c>
      <c r="AQ8" s="625">
        <f>+AN8+AN9</f>
        <v>0</v>
      </c>
      <c r="AR8" s="625">
        <f>IFERROR(AQ8/AP8,0)</f>
        <v>0</v>
      </c>
      <c r="AS8" s="219"/>
      <c r="AT8" s="219"/>
      <c r="AU8" s="220"/>
      <c r="AV8" s="221"/>
      <c r="AW8" s="221"/>
      <c r="AX8" s="221"/>
    </row>
    <row r="9" spans="1:50" ht="56.25" customHeight="1">
      <c r="A9" s="610"/>
      <c r="B9" s="613"/>
      <c r="C9" s="616"/>
      <c r="D9" s="619"/>
      <c r="E9" s="620"/>
      <c r="F9" s="602"/>
      <c r="G9" s="604"/>
      <c r="H9" s="604"/>
      <c r="I9" s="604"/>
      <c r="J9" s="604"/>
      <c r="K9" s="604"/>
      <c r="L9" s="206">
        <v>2</v>
      </c>
      <c r="M9" s="205" t="s">
        <v>935</v>
      </c>
      <c r="N9" s="207">
        <v>0.2</v>
      </c>
      <c r="O9" s="622"/>
      <c r="P9" s="623"/>
      <c r="Q9" s="624"/>
      <c r="R9" s="209">
        <v>0.05</v>
      </c>
      <c r="S9" s="210"/>
      <c r="T9" s="208"/>
      <c r="U9" s="622"/>
      <c r="V9" s="622"/>
      <c r="W9" s="624"/>
      <c r="X9" s="209">
        <v>0.05</v>
      </c>
      <c r="Y9" s="209"/>
      <c r="Z9" s="208">
        <f>+Y9/X9</f>
        <v>0</v>
      </c>
      <c r="AA9" s="622"/>
      <c r="AB9" s="622"/>
      <c r="AC9" s="624"/>
      <c r="AD9" s="209">
        <v>0.05</v>
      </c>
      <c r="AE9" s="209"/>
      <c r="AF9" s="208">
        <f>+AE9/AD9</f>
        <v>0</v>
      </c>
      <c r="AG9" s="622"/>
      <c r="AH9" s="622"/>
      <c r="AI9" s="624"/>
      <c r="AJ9" s="209">
        <v>0.05</v>
      </c>
      <c r="AK9" s="209"/>
      <c r="AL9" s="208">
        <f t="shared" ref="AL9:AL14" si="1">+AK9/AJ9</f>
        <v>0</v>
      </c>
      <c r="AM9" s="211">
        <f t="shared" ref="AM9:AM14" si="2">+AJ9+AD9+X9+R9</f>
        <v>0.2</v>
      </c>
      <c r="AN9" s="211">
        <f t="shared" ref="AN9:AN14" si="3">+AK9+AE9+Y9+S9</f>
        <v>0</v>
      </c>
      <c r="AO9" s="212">
        <f t="shared" si="0"/>
        <v>0</v>
      </c>
      <c r="AP9" s="625"/>
      <c r="AQ9" s="625"/>
      <c r="AR9" s="625"/>
      <c r="AS9" s="219"/>
      <c r="AT9" s="219"/>
      <c r="AU9" s="220"/>
      <c r="AV9" s="221"/>
      <c r="AW9" s="221"/>
      <c r="AX9" s="221"/>
    </row>
    <row r="10" spans="1:50" ht="56.25" customHeight="1">
      <c r="A10" s="610"/>
      <c r="B10" s="613"/>
      <c r="C10" s="616"/>
      <c r="D10" s="605">
        <v>2</v>
      </c>
      <c r="E10" s="607" t="s">
        <v>936</v>
      </c>
      <c r="F10" s="601">
        <v>0.35</v>
      </c>
      <c r="G10" s="603">
        <v>0.1</v>
      </c>
      <c r="H10" s="603">
        <v>0.3</v>
      </c>
      <c r="I10" s="603">
        <v>0.3</v>
      </c>
      <c r="J10" s="603">
        <v>0.3</v>
      </c>
      <c r="K10" s="603">
        <f>+SUM(G10:J11)</f>
        <v>1</v>
      </c>
      <c r="L10" s="206">
        <v>3</v>
      </c>
      <c r="M10" s="205" t="s">
        <v>937</v>
      </c>
      <c r="N10" s="207">
        <v>0.15</v>
      </c>
      <c r="O10" s="621">
        <v>7.0000000000000007E-2</v>
      </c>
      <c r="P10" s="623">
        <f>+S10+S11</f>
        <v>0</v>
      </c>
      <c r="Q10" s="624">
        <f>+P10/O10</f>
        <v>0</v>
      </c>
      <c r="R10" s="209">
        <v>0.03</v>
      </c>
      <c r="S10" s="210"/>
      <c r="T10" s="208"/>
      <c r="U10" s="621">
        <v>7.0000000000000007E-2</v>
      </c>
      <c r="V10" s="621">
        <f>+Y10+Y11</f>
        <v>0</v>
      </c>
      <c r="W10" s="624">
        <f>+V10/U10</f>
        <v>0</v>
      </c>
      <c r="X10" s="209">
        <v>0.03</v>
      </c>
      <c r="Y10" s="209"/>
      <c r="Z10" s="208">
        <f t="shared" ref="Z10:Z14" si="4">+Y10/X10</f>
        <v>0</v>
      </c>
      <c r="AA10" s="621">
        <v>0.08</v>
      </c>
      <c r="AB10" s="621">
        <f>+AE10+AE11</f>
        <v>0</v>
      </c>
      <c r="AC10" s="624">
        <f>+AB10/AA10</f>
        <v>0</v>
      </c>
      <c r="AD10" s="209">
        <v>0.04</v>
      </c>
      <c r="AE10" s="209"/>
      <c r="AF10" s="208">
        <f t="shared" ref="AF10:AF14" si="5">+AE10/AD10</f>
        <v>0</v>
      </c>
      <c r="AG10" s="621">
        <v>0.08</v>
      </c>
      <c r="AH10" s="621">
        <f>+AK10+AK11</f>
        <v>0</v>
      </c>
      <c r="AI10" s="624">
        <f>+AH10/AG10</f>
        <v>0</v>
      </c>
      <c r="AJ10" s="209">
        <v>0.05</v>
      </c>
      <c r="AK10" s="209"/>
      <c r="AL10" s="208">
        <f t="shared" si="1"/>
        <v>0</v>
      </c>
      <c r="AM10" s="211">
        <f t="shared" si="2"/>
        <v>0.15</v>
      </c>
      <c r="AN10" s="211">
        <f t="shared" si="3"/>
        <v>0</v>
      </c>
      <c r="AO10" s="212">
        <f t="shared" si="0"/>
        <v>0</v>
      </c>
      <c r="AP10" s="625">
        <f>+AM10+AM11</f>
        <v>0.30000000000000004</v>
      </c>
      <c r="AQ10" s="625">
        <f>+AN10+AN11</f>
        <v>0</v>
      </c>
      <c r="AR10" s="625">
        <f>IFERROR(AQ10/AP10,0)</f>
        <v>0</v>
      </c>
      <c r="AS10" s="219"/>
      <c r="AT10" s="219"/>
      <c r="AU10" s="220"/>
      <c r="AV10" s="221"/>
      <c r="AW10" s="221"/>
      <c r="AX10" s="221"/>
    </row>
    <row r="11" spans="1:50" ht="56.25" customHeight="1">
      <c r="A11" s="611"/>
      <c r="B11" s="614"/>
      <c r="C11" s="617"/>
      <c r="D11" s="606"/>
      <c r="E11" s="608"/>
      <c r="F11" s="602"/>
      <c r="G11" s="604"/>
      <c r="H11" s="604"/>
      <c r="I11" s="604"/>
      <c r="J11" s="604"/>
      <c r="K11" s="604"/>
      <c r="L11" s="206">
        <v>4</v>
      </c>
      <c r="M11" s="205" t="s">
        <v>938</v>
      </c>
      <c r="N11" s="207">
        <v>0.15</v>
      </c>
      <c r="O11" s="622"/>
      <c r="P11" s="623"/>
      <c r="Q11" s="624"/>
      <c r="R11" s="209">
        <v>0.04</v>
      </c>
      <c r="S11" s="210"/>
      <c r="T11" s="208"/>
      <c r="U11" s="622"/>
      <c r="V11" s="622"/>
      <c r="W11" s="624"/>
      <c r="X11" s="209">
        <v>0.04</v>
      </c>
      <c r="Y11" s="209"/>
      <c r="Z11" s="208">
        <f t="shared" si="4"/>
        <v>0</v>
      </c>
      <c r="AA11" s="622"/>
      <c r="AB11" s="622"/>
      <c r="AC11" s="624"/>
      <c r="AD11" s="209">
        <v>0.04</v>
      </c>
      <c r="AE11" s="209"/>
      <c r="AF11" s="208">
        <f t="shared" si="5"/>
        <v>0</v>
      </c>
      <c r="AG11" s="622"/>
      <c r="AH11" s="622"/>
      <c r="AI11" s="624"/>
      <c r="AJ11" s="209">
        <v>0.03</v>
      </c>
      <c r="AK11" s="209"/>
      <c r="AL11" s="208">
        <f t="shared" si="1"/>
        <v>0</v>
      </c>
      <c r="AM11" s="211">
        <f t="shared" si="2"/>
        <v>0.15000000000000002</v>
      </c>
      <c r="AN11" s="211">
        <f t="shared" si="3"/>
        <v>0</v>
      </c>
      <c r="AO11" s="212">
        <f t="shared" si="0"/>
        <v>0</v>
      </c>
      <c r="AP11" s="625"/>
      <c r="AQ11" s="625"/>
      <c r="AR11" s="625"/>
      <c r="AS11" s="219"/>
      <c r="AT11" s="219"/>
      <c r="AU11" s="220"/>
      <c r="AV11" s="221"/>
      <c r="AW11" s="221"/>
      <c r="AX11" s="221"/>
    </row>
    <row r="12" spans="1:50" ht="56.25" customHeight="1">
      <c r="A12" s="628">
        <v>2</v>
      </c>
      <c r="B12" s="612" t="s">
        <v>939</v>
      </c>
      <c r="C12" s="615">
        <v>0.5</v>
      </c>
      <c r="D12" s="215">
        <v>1</v>
      </c>
      <c r="E12" s="214" t="s">
        <v>940</v>
      </c>
      <c r="F12" s="216">
        <v>0.15</v>
      </c>
      <c r="G12" s="218">
        <v>0.1</v>
      </c>
      <c r="H12" s="218">
        <v>0.3</v>
      </c>
      <c r="I12" s="218">
        <v>0.3</v>
      </c>
      <c r="J12" s="218">
        <v>0.3</v>
      </c>
      <c r="K12" s="218">
        <v>1</v>
      </c>
      <c r="L12" s="206">
        <v>1</v>
      </c>
      <c r="M12" s="205" t="s">
        <v>941</v>
      </c>
      <c r="N12" s="207">
        <v>0.3</v>
      </c>
      <c r="O12" s="165">
        <v>0</v>
      </c>
      <c r="P12" s="318">
        <f>+S12</f>
        <v>0</v>
      </c>
      <c r="Q12" s="208" t="e">
        <f>+P12/O12</f>
        <v>#DIV/0!</v>
      </c>
      <c r="R12" s="209">
        <v>0</v>
      </c>
      <c r="S12" s="210"/>
      <c r="T12" s="208"/>
      <c r="U12" s="165">
        <v>7.0000000000000007E-2</v>
      </c>
      <c r="V12" s="165">
        <f>+Y12</f>
        <v>0</v>
      </c>
      <c r="W12" s="208">
        <f>+V12/U12</f>
        <v>0</v>
      </c>
      <c r="X12" s="209">
        <v>7.0000000000000007E-2</v>
      </c>
      <c r="Y12" s="210"/>
      <c r="Z12" s="208">
        <f t="shared" si="4"/>
        <v>0</v>
      </c>
      <c r="AA12" s="165">
        <v>0.08</v>
      </c>
      <c r="AB12" s="165">
        <f>+AE12</f>
        <v>0</v>
      </c>
      <c r="AC12" s="208">
        <f>+AB12/AA12</f>
        <v>0</v>
      </c>
      <c r="AD12" s="217">
        <v>0.08</v>
      </c>
      <c r="AE12" s="209"/>
      <c r="AF12" s="208">
        <f t="shared" si="5"/>
        <v>0</v>
      </c>
      <c r="AG12" s="165">
        <v>0.15</v>
      </c>
      <c r="AH12" s="165">
        <v>0.15</v>
      </c>
      <c r="AI12" s="208">
        <f>+AH12/AG12</f>
        <v>1</v>
      </c>
      <c r="AJ12" s="217">
        <v>0.15</v>
      </c>
      <c r="AK12" s="217"/>
      <c r="AL12" s="208">
        <f>+AK12/AJ12</f>
        <v>0</v>
      </c>
      <c r="AM12" s="211">
        <f t="shared" si="2"/>
        <v>0.3</v>
      </c>
      <c r="AN12" s="211">
        <f t="shared" si="3"/>
        <v>0</v>
      </c>
      <c r="AO12" s="212">
        <f t="shared" si="0"/>
        <v>0</v>
      </c>
      <c r="AP12" s="213">
        <f>+AM12</f>
        <v>0.3</v>
      </c>
      <c r="AQ12" s="213">
        <f>+AN12</f>
        <v>0</v>
      </c>
      <c r="AR12" s="213">
        <f>IFERROR(AQ12/AP12,0)</f>
        <v>0</v>
      </c>
      <c r="AS12" s="219"/>
      <c r="AT12" s="219"/>
      <c r="AU12" s="220"/>
      <c r="AV12" s="221"/>
      <c r="AW12" s="221"/>
      <c r="AX12" s="221"/>
    </row>
    <row r="13" spans="1:50" ht="56.25" customHeight="1">
      <c r="A13" s="610"/>
      <c r="B13" s="613"/>
      <c r="C13" s="616"/>
      <c r="D13" s="629">
        <v>2</v>
      </c>
      <c r="E13" s="607" t="s">
        <v>942</v>
      </c>
      <c r="F13" s="601">
        <v>0.35</v>
      </c>
      <c r="G13" s="626">
        <v>0.1</v>
      </c>
      <c r="H13" s="626">
        <v>0.3</v>
      </c>
      <c r="I13" s="626">
        <v>0.3</v>
      </c>
      <c r="J13" s="626">
        <v>0.3</v>
      </c>
      <c r="K13" s="626">
        <v>1</v>
      </c>
      <c r="L13" s="206">
        <v>2</v>
      </c>
      <c r="M13" s="205" t="s">
        <v>943</v>
      </c>
      <c r="N13" s="207">
        <v>0.15</v>
      </c>
      <c r="O13" s="621">
        <v>0</v>
      </c>
      <c r="P13" s="623">
        <f>+S13+S14</f>
        <v>0</v>
      </c>
      <c r="Q13" s="624" t="e">
        <f>+P13/O13</f>
        <v>#DIV/0!</v>
      </c>
      <c r="R13" s="209">
        <v>0</v>
      </c>
      <c r="S13" s="210"/>
      <c r="T13" s="208"/>
      <c r="U13" s="621">
        <v>0</v>
      </c>
      <c r="V13" s="621">
        <f>+Y13+Y14</f>
        <v>0</v>
      </c>
      <c r="W13" s="624" t="e">
        <f>+V13/U13</f>
        <v>#DIV/0!</v>
      </c>
      <c r="X13" s="209">
        <v>0</v>
      </c>
      <c r="Y13" s="210"/>
      <c r="Z13" s="208" t="e">
        <f t="shared" si="4"/>
        <v>#DIV/0!</v>
      </c>
      <c r="AA13" s="621">
        <v>0.02</v>
      </c>
      <c r="AB13" s="621">
        <f>+AE13+AE14</f>
        <v>0</v>
      </c>
      <c r="AC13" s="624">
        <f>+AB13/AA13</f>
        <v>0</v>
      </c>
      <c r="AD13" s="209">
        <v>0.01</v>
      </c>
      <c r="AE13" s="209"/>
      <c r="AF13" s="208">
        <f t="shared" si="5"/>
        <v>0</v>
      </c>
      <c r="AG13" s="621">
        <f>+AJ13+AJ14</f>
        <v>0.28000000000000003</v>
      </c>
      <c r="AH13" s="621">
        <f>+AK13+AK14</f>
        <v>0</v>
      </c>
      <c r="AI13" s="624">
        <f>+AH13/AG13</f>
        <v>0</v>
      </c>
      <c r="AJ13" s="209">
        <v>0.15</v>
      </c>
      <c r="AK13" s="209"/>
      <c r="AL13" s="208">
        <f t="shared" si="1"/>
        <v>0</v>
      </c>
      <c r="AM13" s="211">
        <f t="shared" si="2"/>
        <v>0.16</v>
      </c>
      <c r="AN13" s="211">
        <f t="shared" si="3"/>
        <v>0</v>
      </c>
      <c r="AO13" s="212">
        <f t="shared" si="0"/>
        <v>0</v>
      </c>
      <c r="AP13" s="625">
        <f>+AM13+AM14</f>
        <v>0.30000000000000004</v>
      </c>
      <c r="AQ13" s="625">
        <f>+AN13+AN14</f>
        <v>0</v>
      </c>
      <c r="AR13" s="625">
        <f>IFERROR(AQ13/AP13,0)</f>
        <v>0</v>
      </c>
      <c r="AS13" s="219"/>
      <c r="AT13" s="219"/>
      <c r="AU13" s="220"/>
      <c r="AV13" s="221"/>
      <c r="AW13" s="221"/>
      <c r="AX13" s="221"/>
    </row>
    <row r="14" spans="1:50" ht="56.25" customHeight="1">
      <c r="A14" s="611"/>
      <c r="B14" s="614"/>
      <c r="C14" s="617"/>
      <c r="D14" s="630"/>
      <c r="E14" s="608"/>
      <c r="F14" s="602"/>
      <c r="G14" s="627"/>
      <c r="H14" s="627"/>
      <c r="I14" s="627"/>
      <c r="J14" s="627"/>
      <c r="K14" s="627"/>
      <c r="L14" s="206">
        <v>3</v>
      </c>
      <c r="M14" s="205" t="s">
        <v>944</v>
      </c>
      <c r="N14" s="207">
        <v>0.15</v>
      </c>
      <c r="O14" s="622"/>
      <c r="P14" s="623"/>
      <c r="Q14" s="624"/>
      <c r="R14" s="209">
        <v>0</v>
      </c>
      <c r="S14" s="210"/>
      <c r="T14" s="208"/>
      <c r="U14" s="622"/>
      <c r="V14" s="622"/>
      <c r="W14" s="624"/>
      <c r="X14" s="209">
        <v>0</v>
      </c>
      <c r="Y14" s="210"/>
      <c r="Z14" s="208" t="e">
        <f t="shared" si="4"/>
        <v>#DIV/0!</v>
      </c>
      <c r="AA14" s="622"/>
      <c r="AB14" s="622"/>
      <c r="AC14" s="624"/>
      <c r="AD14" s="209">
        <v>0.01</v>
      </c>
      <c r="AE14" s="209"/>
      <c r="AF14" s="208">
        <f t="shared" si="5"/>
        <v>0</v>
      </c>
      <c r="AG14" s="622"/>
      <c r="AH14" s="622"/>
      <c r="AI14" s="624"/>
      <c r="AJ14" s="209">
        <v>0.13</v>
      </c>
      <c r="AK14" s="209"/>
      <c r="AL14" s="208">
        <f t="shared" si="1"/>
        <v>0</v>
      </c>
      <c r="AM14" s="211">
        <f t="shared" si="2"/>
        <v>0.14000000000000001</v>
      </c>
      <c r="AN14" s="211">
        <f t="shared" si="3"/>
        <v>0</v>
      </c>
      <c r="AO14" s="212">
        <f t="shared" si="0"/>
        <v>0</v>
      </c>
      <c r="AP14" s="625"/>
      <c r="AQ14" s="625"/>
      <c r="AR14" s="625"/>
      <c r="AS14" s="219"/>
      <c r="AT14" s="219"/>
      <c r="AU14" s="220"/>
      <c r="AV14" s="221"/>
      <c r="AW14" s="221"/>
      <c r="AX14" s="221"/>
    </row>
  </sheetData>
  <autoFilter ref="D7:AR7" xr:uid="{00000000-0009-0000-0000-000002000000}"/>
  <mergeCells count="90">
    <mergeCell ref="AA8:AA9"/>
    <mergeCell ref="AA10:AA11"/>
    <mergeCell ref="AA13:AA14"/>
    <mergeCell ref="U8:U9"/>
    <mergeCell ref="U10:U11"/>
    <mergeCell ref="U13:U14"/>
    <mergeCell ref="AB13:AB14"/>
    <mergeCell ref="AC13:AC14"/>
    <mergeCell ref="AH13:AH14"/>
    <mergeCell ref="AI13:AI14"/>
    <mergeCell ref="AR13:AR14"/>
    <mergeCell ref="AP13:AP14"/>
    <mergeCell ref="AQ13:AQ14"/>
    <mergeCell ref="AG13:AG14"/>
    <mergeCell ref="O13:O14"/>
    <mergeCell ref="P13:P14"/>
    <mergeCell ref="Q13:Q14"/>
    <mergeCell ref="V13:V14"/>
    <mergeCell ref="W13:W14"/>
    <mergeCell ref="A12:A14"/>
    <mergeCell ref="B12:B14"/>
    <mergeCell ref="C12:C14"/>
    <mergeCell ref="D13:D14"/>
    <mergeCell ref="E13:E14"/>
    <mergeCell ref="F13:F14"/>
    <mergeCell ref="G13:G14"/>
    <mergeCell ref="K13:K14"/>
    <mergeCell ref="H13:H14"/>
    <mergeCell ref="I13:I14"/>
    <mergeCell ref="J13:J14"/>
    <mergeCell ref="AH10:AH11"/>
    <mergeCell ref="AI10:AI11"/>
    <mergeCell ref="AR10:AR11"/>
    <mergeCell ref="AP10:AP11"/>
    <mergeCell ref="AQ10:AQ11"/>
    <mergeCell ref="AG10:AG11"/>
    <mergeCell ref="O10:O11"/>
    <mergeCell ref="P10:P11"/>
    <mergeCell ref="Q10:Q11"/>
    <mergeCell ref="V10:V11"/>
    <mergeCell ref="W10:W11"/>
    <mergeCell ref="AB10:AB11"/>
    <mergeCell ref="AC10:AC11"/>
    <mergeCell ref="AB8:AB9"/>
    <mergeCell ref="AC8:AC9"/>
    <mergeCell ref="AH8:AH9"/>
    <mergeCell ref="AI8:AI9"/>
    <mergeCell ref="AR8:AR9"/>
    <mergeCell ref="AP8:AP9"/>
    <mergeCell ref="AQ8:AQ9"/>
    <mergeCell ref="AG8:AG9"/>
    <mergeCell ref="O8:O9"/>
    <mergeCell ref="P8:P9"/>
    <mergeCell ref="Q8:Q9"/>
    <mergeCell ref="V8:V9"/>
    <mergeCell ref="W8:W9"/>
    <mergeCell ref="A8:A11"/>
    <mergeCell ref="B8:B11"/>
    <mergeCell ref="C8:C11"/>
    <mergeCell ref="D8:D9"/>
    <mergeCell ref="E8:E9"/>
    <mergeCell ref="F8:F9"/>
    <mergeCell ref="G8:G9"/>
    <mergeCell ref="K8:K9"/>
    <mergeCell ref="D10:D11"/>
    <mergeCell ref="E10:E11"/>
    <mergeCell ref="F10:F11"/>
    <mergeCell ref="G10:G11"/>
    <mergeCell ref="K10:K11"/>
    <mergeCell ref="H8:H9"/>
    <mergeCell ref="I8:I9"/>
    <mergeCell ref="J8:J9"/>
    <mergeCell ref="H10:H11"/>
    <mergeCell ref="I10:I11"/>
    <mergeCell ref="J10:J11"/>
    <mergeCell ref="AG6:AL6"/>
    <mergeCell ref="AA6:AF6"/>
    <mergeCell ref="A1:B4"/>
    <mergeCell ref="AM6:AO6"/>
    <mergeCell ref="AM5:AR5"/>
    <mergeCell ref="D6:F6"/>
    <mergeCell ref="L6:N6"/>
    <mergeCell ref="O6:T6"/>
    <mergeCell ref="U6:Z6"/>
    <mergeCell ref="AP6:AR6"/>
    <mergeCell ref="C1:Q1"/>
    <mergeCell ref="C2:Q2"/>
    <mergeCell ref="C3:Q3"/>
    <mergeCell ref="C4:J4"/>
    <mergeCell ref="K4:Q4"/>
  </mergeCells>
  <dataValidations disablePrompts="1" count="21">
    <dataValidation allowBlank="1" showInputMessage="1" showErrorMessage="1" prompt="Corresponde al porcentaje total programado para la  sub tarea en la vigencia._x000a_" sqref="AM7" xr:uid="{0EFCAEEB-1937-4318-AC98-326B66718D84}"/>
    <dataValidation allowBlank="1" showInputMessage="1" showErrorMessage="1" prompt="Corresponde al porcentaje total ejecutado para la sub tarea en la vigencia._x000a_" sqref="AN7" xr:uid="{BFC492F6-050A-414A-A322-CE6D59EDB0E0}"/>
    <dataValidation allowBlank="1" showInputMessage="1" showErrorMessage="1" prompt="Corresponde a la sumatoria del porcentaje programado para las subtareas de cada trimestre." sqref="N7" xr:uid="{80F796C6-7D60-483F-9581-2EFFF53963E8}"/>
    <dataValidation allowBlank="1" showInputMessage="1" showErrorMessage="1" prompt="Ingresar la descripción de las sub tareas más representativas, necesarias para el cumplimiento de la tarea y logro de la actividad. _x000a_Si se relacionan procesos contractuales, tener presente que deben guadar coherencia con el Plan Anual de Adquisiciones._x000a_" sqref="M7" xr:uid="{EFD73EEF-3AF3-4B0D-A0B8-5536C2A9AD42}"/>
    <dataValidation allowBlank="1" showInputMessage="1" showErrorMessage="1" prompt="Relacionar el código de la actividad. El código es asignado por SEGPLAN, y debe guardar coherencia con el registrado en la hoja de vidad de indicador._x000a_" sqref="A7" xr:uid="{DC1B4A84-5406-4FDD-AE37-827277B5234D}"/>
    <dataValidation allowBlank="1" showInputMessage="1" showErrorMessage="1" prompt="Muestra la relación de la ejecución frente a la programación" sqref="AL7 AF7 T7 Z7 AR7 AO7" xr:uid="{A1C20FBE-3F88-46B7-8DB7-1624CF806366}"/>
    <dataValidation allowBlank="1" showInputMessage="1" showErrorMessage="1" prompt="Muestra los resultados de la ejecución frente a la programación" sqref="W7 AC7 Q7 AI7" xr:uid="{1E7D304A-CDC4-481B-AC10-3845187E897E}"/>
    <dataValidation allowBlank="1" showInputMessage="1" showErrorMessage="1" prompt="Corresponde al porcentaje ejecutado de las sub tareas para el periodo reportado." sqref="AE7 AK7 S7 Y7" xr:uid="{48B07763-C2D7-44D3-8E08-18100A2FEEA0}"/>
    <dataValidation allowBlank="1" showInputMessage="1" showErrorMessage="1" prompt="Corresponde al porcentaje programado para las sub tareas en el periodo a reportar." sqref="AJ7 AD7 R7 X7" xr:uid="{82927FB8-A9C1-4505-834F-4BCEA742A235}"/>
    <dataValidation allowBlank="1" showInputMessage="1" showErrorMessage="1" prompt="Corresponde al porcentaje total programado para la tarea en la vigencia. La sumatoria por tarea debe ser del 10%." sqref="AP7" xr:uid="{02C8547F-5D50-49B9-83BB-5FB840AE63F7}"/>
    <dataValidation allowBlank="1" showInputMessage="1" showErrorMessage="1" prompt="Corresponde al porcentaje total ejecutado para la tarea en la vigencia." sqref="AQ7" xr:uid="{B243652A-B984-4230-957B-3063E681E1EF}"/>
    <dataValidation allowBlank="1" showInputMessage="1" showErrorMessage="1" prompt="Porcentaje asignado por el área para cada actividad, la sumatoria total debe corresponder al 100%. Algunos criterios a tener en cuenta pueden ser: presupuesto, aporte a metas PDD, según número de actividades, nivel de importantancia, entre otros." sqref="C7" xr:uid="{7B8E2A10-D35B-4327-A510-FDD6334DC494}"/>
    <dataValidation allowBlank="1" showInputMessage="1" showErrorMessage="1" prompt="Registrar el porcentaje asginado a la tarea para la vigencia. " sqref="G7:J7" xr:uid="{92D41D60-4884-4DAB-B14A-DF1951A8D6BE}"/>
    <dataValidation allowBlank="1" showInputMessage="1" showErrorMessage="1" prompt="Registrar el porcentaje asginado a la tarea para la vigencia. El total para el PDD debe sumar 100 %." sqref="K7" xr:uid="{CEFCE295-18EE-43A7-90B2-446567874CB2}"/>
    <dataValidation allowBlank="1" showInputMessage="1" showErrorMessage="1" prompt="Numerar las sub tareas con las que considera se da cumplimiento a la actividad." sqref="L7" xr:uid="{DFDD6A97-6196-4F2E-A3F5-228D1B8370BD}"/>
    <dataValidation allowBlank="1" showInputMessage="1" showErrorMessage="1" prompt="Corresponde al porcentaje programado para la tarea, el cual depende de los porcentajes asignados a las sub tareas. " sqref="AA7 AG7 O7 U7" xr:uid="{8F622EDF-1525-485E-A955-AA3057D34A70}"/>
    <dataValidation allowBlank="1" showInputMessage="1" showErrorMessage="1" prompt="Corresponde al porcentaje ejecutado para la tarea, el cual depende de los porcentajes ejecutados en las sub tareas. " sqref="AB7 AH7 P7 V7" xr:uid="{20ECB520-E77D-478E-A2CE-A81985CFCB28}"/>
    <dataValidation allowBlank="1" showInputMessage="1" showErrorMessage="1" prompt="Relacionar el nombre de la actividad del proyecto. Debe guardar coherencia con el registrado en la hoja de vida de indicador." sqref="B7" xr:uid="{9F3D2E11-01E2-42B8-A440-25A68321D18A}"/>
    <dataValidation allowBlank="1" showInputMessage="1" showErrorMessage="1" prompt="Relacione el código de las tareas con las que considera se da cumplimiento a la actividad." sqref="D7" xr:uid="{CA1C6CCE-6215-4E18-AC20-CA2EA03703C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_x000a_" sqref="E7" xr:uid="{2AA2D28F-1522-4FC1-AD3A-C4ED1B54E547}"/>
    <dataValidation allowBlank="1" showInputMessage="1" showErrorMessage="1" prompt="Porcentaje asignado por el área para cada tarea, la sumatoria total debe corresponder al 100%. Algunos criterios a tener en cuenta pueden ser: presupuesto, aporte a metas PDD, según número de actividades, nivel de importantancia, entre otros." sqref="F7" xr:uid="{0CD037FE-01D7-49D0-A55F-B0C4589C0794}"/>
  </dataValidation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BU10"/>
  <sheetViews>
    <sheetView showGridLines="0" topLeftCell="AV3" zoomScale="110" zoomScaleNormal="110" workbookViewId="0">
      <selection activeCell="AY9" sqref="AY9"/>
    </sheetView>
  </sheetViews>
  <sheetFormatPr baseColWidth="10" defaultColWidth="14.42578125" defaultRowHeight="15" customHeight="1" outlineLevelCol="1"/>
  <cols>
    <col min="1" max="2" width="23" customWidth="1" outlineLevel="1"/>
    <col min="3" max="3" width="34.5703125" customWidth="1" outlineLevel="1"/>
    <col min="4" max="4" width="28.7109375" customWidth="1" outlineLevel="1"/>
    <col min="5" max="5" width="19" customWidth="1" outlineLevel="1"/>
    <col min="6" max="6" width="23.28515625" customWidth="1" outlineLevel="1"/>
    <col min="7" max="10" width="11.5703125" customWidth="1" outlineLevel="1"/>
    <col min="11" max="11" width="20.140625" customWidth="1" outlineLevel="1"/>
    <col min="12" max="12" width="31.85546875" customWidth="1" outlineLevel="1"/>
    <col min="13" max="13" width="6.42578125" customWidth="1" outlineLevel="1"/>
    <col min="14" max="14" width="12" customWidth="1" outlineLevel="1"/>
    <col min="15" max="16" width="12.7109375" customWidth="1" outlineLevel="1"/>
    <col min="17" max="17" width="6.140625" customWidth="1" outlineLevel="1"/>
    <col min="18" max="18" width="23.28515625" customWidth="1" outlineLevel="1"/>
    <col min="19" max="20" width="15.140625" customWidth="1" outlineLevel="1"/>
    <col min="21" max="22" width="22.5703125" customWidth="1" outlineLevel="1"/>
    <col min="23" max="23" width="15.140625" customWidth="1"/>
    <col min="24" max="24" width="31.42578125" customWidth="1"/>
    <col min="25" max="25" width="8" customWidth="1"/>
    <col min="26" max="26" width="28.28515625" customWidth="1"/>
    <col min="27" max="27" width="10.7109375" customWidth="1"/>
    <col min="28" max="28" width="10.7109375" customWidth="1" outlineLevel="1"/>
    <col min="29" max="29" width="13.140625" customWidth="1" outlineLevel="1"/>
    <col min="30" max="30" width="45.7109375" customWidth="1" outlineLevel="1"/>
    <col min="31" max="31" width="31.85546875" customWidth="1" outlineLevel="1"/>
    <col min="32" max="32" width="10.7109375" customWidth="1"/>
    <col min="33" max="34" width="10.7109375" customWidth="1" outlineLevel="1"/>
    <col min="35" max="35" width="41.5703125" customWidth="1" outlineLevel="1"/>
    <col min="36" max="36" width="44.42578125" customWidth="1" outlineLevel="1"/>
    <col min="37" max="37" width="15.42578125" customWidth="1"/>
    <col min="38" max="39" width="15.42578125" customWidth="1" outlineLevel="1"/>
    <col min="40" max="40" width="55.7109375" style="155" customWidth="1" outlineLevel="1"/>
    <col min="41" max="41" width="30.7109375" customWidth="1" outlineLevel="1"/>
    <col min="42" max="42" width="16" customWidth="1"/>
    <col min="43" max="43" width="19.5703125" customWidth="1" outlineLevel="1"/>
    <col min="44" max="44" width="14.85546875" customWidth="1" outlineLevel="1"/>
    <col min="45" max="45" width="54.5703125" customWidth="1" outlineLevel="1"/>
    <col min="46" max="46" width="35.42578125" customWidth="1" outlineLevel="1"/>
    <col min="47" max="47" width="100.28515625" customWidth="1"/>
    <col min="48" max="49" width="62.85546875" customWidth="1"/>
    <col min="50" max="50" width="6.85546875" customWidth="1"/>
    <col min="51" max="51" width="14.7109375" customWidth="1"/>
    <col min="52" max="53" width="13.28515625" customWidth="1"/>
    <col min="54" max="54" width="11.42578125" customWidth="1"/>
    <col min="55" max="73" width="10.7109375" customWidth="1"/>
  </cols>
  <sheetData>
    <row r="1" spans="1:73" ht="24" customHeight="1">
      <c r="A1" s="470"/>
      <c r="B1" s="455"/>
      <c r="C1" s="473" t="s">
        <v>0</v>
      </c>
      <c r="D1" s="474"/>
      <c r="E1" s="474"/>
      <c r="F1" s="474"/>
      <c r="G1" s="474"/>
      <c r="H1" s="474"/>
      <c r="I1" s="474"/>
      <c r="J1" s="474"/>
      <c r="K1" s="474"/>
      <c r="L1" s="474"/>
      <c r="M1" s="474"/>
      <c r="N1" s="474"/>
      <c r="O1" s="474"/>
      <c r="P1" s="474"/>
      <c r="Q1" s="475"/>
      <c r="R1" s="32"/>
      <c r="S1" s="32"/>
      <c r="T1" s="32"/>
      <c r="U1" s="32"/>
      <c r="V1" s="32"/>
      <c r="W1" s="32"/>
      <c r="X1" s="32"/>
      <c r="Y1" s="32"/>
      <c r="Z1" s="32"/>
      <c r="AA1" s="32"/>
      <c r="AB1" s="32"/>
      <c r="AC1" s="32"/>
      <c r="AD1" s="32"/>
      <c r="AE1" s="32"/>
      <c r="AF1" s="32"/>
      <c r="AG1" s="32"/>
      <c r="AH1" s="32"/>
      <c r="AI1" s="32"/>
      <c r="AJ1" s="32"/>
      <c r="AK1" s="32"/>
      <c r="AL1" s="32"/>
      <c r="AM1" s="32"/>
      <c r="AN1" s="153"/>
      <c r="AO1" s="32"/>
      <c r="AP1" s="32"/>
      <c r="AQ1" s="32"/>
      <c r="AR1" s="32"/>
      <c r="AS1" s="32"/>
      <c r="AT1" s="32"/>
      <c r="AU1" s="32"/>
      <c r="AV1" s="32"/>
      <c r="AW1" s="32"/>
      <c r="AX1" s="32"/>
      <c r="AY1" s="32"/>
      <c r="AZ1" s="32"/>
      <c r="BA1" s="32"/>
    </row>
    <row r="2" spans="1:73" ht="24" customHeight="1">
      <c r="A2" s="471"/>
      <c r="B2" s="472"/>
      <c r="C2" s="473" t="s">
        <v>1</v>
      </c>
      <c r="D2" s="474"/>
      <c r="E2" s="474"/>
      <c r="F2" s="474"/>
      <c r="G2" s="474"/>
      <c r="H2" s="474"/>
      <c r="I2" s="474"/>
      <c r="J2" s="474"/>
      <c r="K2" s="474"/>
      <c r="L2" s="474"/>
      <c r="M2" s="474"/>
      <c r="N2" s="474"/>
      <c r="O2" s="474"/>
      <c r="P2" s="474"/>
      <c r="Q2" s="475"/>
      <c r="R2" s="32"/>
      <c r="S2" s="32"/>
      <c r="T2" s="32"/>
      <c r="U2" s="32"/>
      <c r="V2" s="32"/>
      <c r="W2" s="32"/>
      <c r="X2" s="32"/>
      <c r="Y2" s="32"/>
      <c r="Z2" s="32"/>
      <c r="AA2" s="32"/>
      <c r="AB2" s="32"/>
      <c r="AC2" s="32"/>
      <c r="AD2" s="32"/>
      <c r="AE2" s="32"/>
      <c r="AF2" s="32"/>
      <c r="AG2" s="32"/>
      <c r="AH2" s="32"/>
      <c r="AI2" s="32"/>
      <c r="AJ2" s="32"/>
      <c r="AK2" s="32"/>
      <c r="AL2" s="32"/>
      <c r="AM2" s="32"/>
      <c r="AN2" s="153"/>
      <c r="AO2" s="32"/>
      <c r="AP2" s="32"/>
      <c r="AQ2" s="32"/>
      <c r="AR2" s="32"/>
      <c r="AS2" s="32"/>
      <c r="AT2" s="32"/>
      <c r="AU2" s="32"/>
      <c r="AV2" s="32"/>
      <c r="AW2" s="32"/>
      <c r="AX2" s="32"/>
      <c r="AY2" s="32"/>
      <c r="AZ2" s="32"/>
      <c r="BA2" s="32"/>
    </row>
    <row r="3" spans="1:73" ht="24" customHeight="1">
      <c r="A3" s="471"/>
      <c r="B3" s="472"/>
      <c r="C3" s="473" t="s">
        <v>2</v>
      </c>
      <c r="D3" s="474"/>
      <c r="E3" s="474"/>
      <c r="F3" s="474"/>
      <c r="G3" s="474"/>
      <c r="H3" s="474"/>
      <c r="I3" s="474"/>
      <c r="J3" s="474"/>
      <c r="K3" s="474"/>
      <c r="L3" s="474"/>
      <c r="M3" s="474"/>
      <c r="N3" s="474"/>
      <c r="O3" s="474"/>
      <c r="P3" s="474"/>
      <c r="Q3" s="475"/>
      <c r="R3" s="32"/>
      <c r="S3" s="32"/>
      <c r="T3" s="32"/>
      <c r="U3" s="32"/>
      <c r="V3" s="32"/>
      <c r="W3" s="32"/>
      <c r="X3" s="32"/>
      <c r="Y3" s="32"/>
      <c r="Z3" s="32"/>
      <c r="AA3" s="32"/>
      <c r="AB3" s="32"/>
      <c r="AC3" s="32"/>
      <c r="AD3" s="32"/>
      <c r="AE3" s="32"/>
      <c r="AF3" s="32"/>
      <c r="AG3" s="32"/>
      <c r="AH3" s="32"/>
      <c r="AI3" s="32"/>
      <c r="AJ3" s="32"/>
      <c r="AK3" s="32"/>
      <c r="AL3" s="32"/>
      <c r="AM3" s="32"/>
      <c r="AN3" s="153"/>
      <c r="AO3" s="32"/>
      <c r="AP3" s="32"/>
      <c r="AQ3" s="32"/>
      <c r="AR3" s="32"/>
      <c r="AS3" s="32"/>
      <c r="AT3" s="32"/>
      <c r="AU3" s="32"/>
      <c r="AV3" s="32"/>
      <c r="AW3" s="32"/>
      <c r="AX3" s="32"/>
      <c r="AY3" s="32"/>
      <c r="AZ3" s="32"/>
      <c r="BA3" s="32"/>
    </row>
    <row r="4" spans="1:73" ht="24" customHeight="1">
      <c r="A4" s="456"/>
      <c r="B4" s="458"/>
      <c r="C4" s="473" t="s">
        <v>1010</v>
      </c>
      <c r="D4" s="474"/>
      <c r="E4" s="474"/>
      <c r="F4" s="474"/>
      <c r="G4" s="474"/>
      <c r="H4" s="474"/>
      <c r="I4" s="474"/>
      <c r="J4" s="475"/>
      <c r="K4" s="476" t="s">
        <v>1013</v>
      </c>
      <c r="L4" s="477"/>
      <c r="M4" s="477"/>
      <c r="N4" s="477"/>
      <c r="O4" s="477"/>
      <c r="P4" s="477"/>
      <c r="Q4" s="478"/>
      <c r="R4" s="32"/>
      <c r="S4" s="32"/>
      <c r="T4" s="32"/>
      <c r="U4" s="32"/>
      <c r="V4" s="32"/>
      <c r="W4" s="32"/>
      <c r="X4" s="32"/>
      <c r="Y4" s="32"/>
      <c r="Z4" s="32"/>
      <c r="AA4" s="32"/>
      <c r="AB4" s="32"/>
      <c r="AC4" s="32"/>
      <c r="AD4" s="32"/>
      <c r="AE4" s="32"/>
      <c r="AF4" s="32"/>
      <c r="AG4" s="32"/>
      <c r="AH4" s="32"/>
      <c r="AI4" s="32"/>
      <c r="AJ4" s="32"/>
      <c r="AK4" s="32"/>
      <c r="AL4" s="32"/>
      <c r="AM4" s="32"/>
      <c r="AN4" s="153"/>
      <c r="AO4" s="32"/>
      <c r="AP4" s="32"/>
      <c r="AQ4" s="32"/>
      <c r="AR4" s="32"/>
      <c r="AS4" s="32"/>
      <c r="AT4" s="32"/>
      <c r="AU4" s="32"/>
      <c r="AV4" s="32"/>
      <c r="AW4" s="32"/>
      <c r="AX4" s="32"/>
      <c r="AY4" s="32"/>
      <c r="AZ4" s="32"/>
      <c r="BA4" s="32"/>
    </row>
    <row r="5" spans="1:73" ht="24" customHeight="1">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153"/>
      <c r="AO5" s="32"/>
      <c r="AP5" s="32"/>
      <c r="AQ5" s="32"/>
      <c r="AR5" s="32"/>
      <c r="AS5" s="32"/>
      <c r="AT5" s="32"/>
      <c r="AU5" s="31"/>
      <c r="AV5" s="31"/>
      <c r="AW5" s="31"/>
      <c r="AX5" s="32"/>
      <c r="AY5" s="590" t="s">
        <v>28</v>
      </c>
      <c r="AZ5" s="463"/>
      <c r="BA5" s="464"/>
    </row>
    <row r="6" spans="1:73" ht="37.5" customHeight="1">
      <c r="A6" s="631" t="s">
        <v>37</v>
      </c>
      <c r="B6" s="632"/>
      <c r="C6" s="632"/>
      <c r="D6" s="632"/>
      <c r="E6" s="633"/>
      <c r="F6" s="631"/>
      <c r="G6" s="632"/>
      <c r="H6" s="632"/>
      <c r="I6" s="632"/>
      <c r="J6" s="632"/>
      <c r="K6" s="632"/>
      <c r="L6" s="632"/>
      <c r="M6" s="632"/>
      <c r="N6" s="632"/>
      <c r="O6" s="632"/>
      <c r="P6" s="632"/>
      <c r="Q6" s="632"/>
      <c r="R6" s="633"/>
      <c r="S6" s="33"/>
      <c r="T6" s="33"/>
      <c r="U6" s="634" t="s">
        <v>883</v>
      </c>
      <c r="V6" s="634" t="s">
        <v>884</v>
      </c>
      <c r="W6" s="635" t="s">
        <v>873</v>
      </c>
      <c r="X6" s="636"/>
      <c r="Y6" s="636"/>
      <c r="Z6" s="637"/>
      <c r="AA6" s="641" t="s">
        <v>29</v>
      </c>
      <c r="AB6" s="636"/>
      <c r="AC6" s="636"/>
      <c r="AD6" s="636"/>
      <c r="AE6" s="637"/>
      <c r="AF6" s="641" t="s">
        <v>30</v>
      </c>
      <c r="AG6" s="636"/>
      <c r="AH6" s="636"/>
      <c r="AI6" s="636"/>
      <c r="AJ6" s="637"/>
      <c r="AK6" s="641" t="s">
        <v>31</v>
      </c>
      <c r="AL6" s="636"/>
      <c r="AM6" s="636"/>
      <c r="AN6" s="636"/>
      <c r="AO6" s="637"/>
      <c r="AP6" s="641" t="s">
        <v>32</v>
      </c>
      <c r="AQ6" s="636"/>
      <c r="AR6" s="636"/>
      <c r="AS6" s="636"/>
      <c r="AT6" s="637"/>
      <c r="AU6" s="645" t="s">
        <v>878</v>
      </c>
      <c r="AV6" s="636"/>
      <c r="AW6" s="637"/>
      <c r="AX6" s="336"/>
      <c r="AY6" s="642" t="s">
        <v>879</v>
      </c>
      <c r="AZ6" s="438"/>
      <c r="BA6" s="643"/>
      <c r="BB6" s="336"/>
      <c r="BC6" s="336"/>
      <c r="BD6" s="336"/>
      <c r="BE6" s="336"/>
      <c r="BF6" s="336"/>
      <c r="BG6" s="336"/>
      <c r="BH6" s="336"/>
      <c r="BI6" s="336"/>
      <c r="BJ6" s="336"/>
      <c r="BK6" s="336"/>
      <c r="BL6" s="336"/>
      <c r="BM6" s="336"/>
      <c r="BN6" s="336"/>
      <c r="BO6" s="336"/>
      <c r="BP6" s="336"/>
      <c r="BQ6" s="336"/>
      <c r="BR6" s="336"/>
      <c r="BS6" s="336"/>
      <c r="BT6" s="336"/>
      <c r="BU6" s="336"/>
    </row>
    <row r="7" spans="1:73" ht="40.5" customHeight="1">
      <c r="A7" s="634" t="s">
        <v>38</v>
      </c>
      <c r="B7" s="634" t="s">
        <v>39</v>
      </c>
      <c r="C7" s="634" t="s">
        <v>40</v>
      </c>
      <c r="D7" s="634" t="s">
        <v>41</v>
      </c>
      <c r="E7" s="650" t="s">
        <v>42</v>
      </c>
      <c r="F7" s="631" t="s">
        <v>43</v>
      </c>
      <c r="G7" s="632"/>
      <c r="H7" s="632"/>
      <c r="I7" s="632"/>
      <c r="J7" s="633"/>
      <c r="K7" s="634" t="s">
        <v>44</v>
      </c>
      <c r="L7" s="634" t="s">
        <v>45</v>
      </c>
      <c r="M7" s="649" t="s">
        <v>46</v>
      </c>
      <c r="N7" s="637"/>
      <c r="O7" s="646" t="s">
        <v>47</v>
      </c>
      <c r="P7" s="633"/>
      <c r="Q7" s="634" t="s">
        <v>48</v>
      </c>
      <c r="R7" s="634"/>
      <c r="S7" s="634" t="s">
        <v>49</v>
      </c>
      <c r="T7" s="634" t="s">
        <v>50</v>
      </c>
      <c r="U7" s="634"/>
      <c r="V7" s="634"/>
      <c r="W7" s="638"/>
      <c r="X7" s="639"/>
      <c r="Y7" s="639"/>
      <c r="Z7" s="640"/>
      <c r="AA7" s="638"/>
      <c r="AB7" s="639"/>
      <c r="AC7" s="639"/>
      <c r="AD7" s="639"/>
      <c r="AE7" s="640"/>
      <c r="AF7" s="638"/>
      <c r="AG7" s="639"/>
      <c r="AH7" s="639"/>
      <c r="AI7" s="639"/>
      <c r="AJ7" s="640"/>
      <c r="AK7" s="638"/>
      <c r="AL7" s="639"/>
      <c r="AM7" s="639"/>
      <c r="AN7" s="639"/>
      <c r="AO7" s="640"/>
      <c r="AP7" s="638"/>
      <c r="AQ7" s="639"/>
      <c r="AR7" s="639"/>
      <c r="AS7" s="639"/>
      <c r="AT7" s="640"/>
      <c r="AU7" s="638"/>
      <c r="AV7" s="639"/>
      <c r="AW7" s="640"/>
      <c r="AX7" s="336"/>
      <c r="AY7" s="644"/>
      <c r="AZ7" s="595"/>
      <c r="BA7" s="596"/>
      <c r="BB7" s="336"/>
      <c r="BC7" s="336"/>
      <c r="BD7" s="336"/>
      <c r="BE7" s="336"/>
      <c r="BF7" s="336"/>
      <c r="BG7" s="336"/>
      <c r="BH7" s="336"/>
      <c r="BI7" s="336"/>
      <c r="BJ7" s="336"/>
      <c r="BK7" s="336"/>
      <c r="BL7" s="336"/>
      <c r="BM7" s="336"/>
      <c r="BN7" s="336"/>
      <c r="BO7" s="336"/>
      <c r="BP7" s="336"/>
      <c r="BQ7" s="336"/>
      <c r="BR7" s="336"/>
      <c r="BS7" s="336"/>
      <c r="BT7" s="336"/>
      <c r="BU7" s="336"/>
    </row>
    <row r="8" spans="1:73" ht="103.5" customHeight="1">
      <c r="A8" s="634"/>
      <c r="B8" s="634"/>
      <c r="C8" s="634"/>
      <c r="D8" s="634"/>
      <c r="E8" s="651"/>
      <c r="F8" s="134" t="s">
        <v>51</v>
      </c>
      <c r="G8" s="134" t="s">
        <v>52</v>
      </c>
      <c r="H8" s="134" t="s">
        <v>53</v>
      </c>
      <c r="I8" s="134" t="s">
        <v>54</v>
      </c>
      <c r="J8" s="134" t="s">
        <v>55</v>
      </c>
      <c r="K8" s="634"/>
      <c r="L8" s="634"/>
      <c r="M8" s="638"/>
      <c r="N8" s="640"/>
      <c r="O8" s="34" t="s">
        <v>56</v>
      </c>
      <c r="P8" s="34" t="s">
        <v>57</v>
      </c>
      <c r="Q8" s="634"/>
      <c r="R8" s="634"/>
      <c r="S8" s="634"/>
      <c r="T8" s="634"/>
      <c r="U8" s="634"/>
      <c r="V8" s="634"/>
      <c r="W8" s="135" t="s">
        <v>872</v>
      </c>
      <c r="X8" s="135" t="s">
        <v>836</v>
      </c>
      <c r="Y8" s="135" t="s">
        <v>874</v>
      </c>
      <c r="Z8" s="136" t="s">
        <v>58</v>
      </c>
      <c r="AA8" s="137" t="str">
        <f>AA6&amp;": Programado Actividad"</f>
        <v>Ene-Mar: Programado Actividad</v>
      </c>
      <c r="AB8" s="137" t="str">
        <f>AA6&amp;": Ejecutado Actividad"</f>
        <v>Ene-Mar: Ejecutado Actividad</v>
      </c>
      <c r="AC8" s="137" t="s">
        <v>875</v>
      </c>
      <c r="AD8" s="154" t="s">
        <v>876</v>
      </c>
      <c r="AE8" s="137" t="s">
        <v>971</v>
      </c>
      <c r="AF8" s="137" t="str">
        <f>AF6&amp;": Programado Actividad"</f>
        <v>Abr-Jun: Programado Actividad</v>
      </c>
      <c r="AG8" s="137" t="str">
        <f>AF6&amp;": Ejecutado Actividad"</f>
        <v>Abr-Jun: Ejecutado Actividad</v>
      </c>
      <c r="AH8" s="137" t="s">
        <v>875</v>
      </c>
      <c r="AI8" s="154" t="s">
        <v>876</v>
      </c>
      <c r="AJ8" s="137" t="s">
        <v>971</v>
      </c>
      <c r="AK8" s="137" t="str">
        <f>AK6&amp;": Programado Actividad"</f>
        <v>Jul-Sep: Programado Actividad</v>
      </c>
      <c r="AL8" s="137" t="str">
        <f>AK6&amp;": Ejecutado Actividad"</f>
        <v>Jul-Sep: Ejecutado Actividad</v>
      </c>
      <c r="AM8" s="137" t="s">
        <v>875</v>
      </c>
      <c r="AN8" s="154" t="s">
        <v>876</v>
      </c>
      <c r="AO8" s="137" t="s">
        <v>971</v>
      </c>
      <c r="AP8" s="137" t="str">
        <f>AP6&amp;": Programado Actividad"</f>
        <v>Oct-Dic: Programado Actividad</v>
      </c>
      <c r="AQ8" s="137" t="str">
        <f>AP6&amp;": EjecutadoActividad"</f>
        <v>Oct-Dic: EjecutadoActividad</v>
      </c>
      <c r="AR8" s="137" t="s">
        <v>875</v>
      </c>
      <c r="AS8" s="137" t="s">
        <v>877</v>
      </c>
      <c r="AT8" s="137" t="s">
        <v>971</v>
      </c>
      <c r="AU8" s="182" t="s">
        <v>59</v>
      </c>
      <c r="AV8" s="182" t="s">
        <v>60</v>
      </c>
      <c r="AW8" s="182" t="s">
        <v>61</v>
      </c>
      <c r="AX8" s="336"/>
      <c r="AY8" s="138" t="s">
        <v>880</v>
      </c>
      <c r="AZ8" s="138" t="s">
        <v>881</v>
      </c>
      <c r="BA8" s="138" t="s">
        <v>882</v>
      </c>
      <c r="BB8" s="336"/>
      <c r="BC8" s="336"/>
      <c r="BD8" s="336"/>
      <c r="BE8" s="336"/>
      <c r="BF8" s="336"/>
      <c r="BG8" s="336"/>
      <c r="BH8" s="336"/>
      <c r="BI8" s="336"/>
      <c r="BJ8" s="336"/>
      <c r="BK8" s="336"/>
      <c r="BL8" s="336"/>
      <c r="BM8" s="336"/>
      <c r="BN8" s="336"/>
      <c r="BO8" s="336"/>
      <c r="BP8" s="336"/>
      <c r="BQ8" s="336"/>
      <c r="BR8" s="336"/>
      <c r="BS8" s="336"/>
      <c r="BT8" s="336"/>
      <c r="BU8" s="336"/>
    </row>
    <row r="9" spans="1:73" ht="224.25" customHeight="1">
      <c r="A9" s="36" t="s">
        <v>955</v>
      </c>
      <c r="B9" s="36" t="s">
        <v>956</v>
      </c>
      <c r="C9" s="36" t="s">
        <v>957</v>
      </c>
      <c r="D9" s="36" t="s">
        <v>622</v>
      </c>
      <c r="E9" s="222"/>
      <c r="F9" s="37" t="s">
        <v>625</v>
      </c>
      <c r="G9" s="37" t="s">
        <v>626</v>
      </c>
      <c r="H9" s="222" t="s">
        <v>672</v>
      </c>
      <c r="I9" s="37" t="s">
        <v>653</v>
      </c>
      <c r="J9" s="222" t="s">
        <v>672</v>
      </c>
      <c r="K9" s="37" t="s">
        <v>969</v>
      </c>
      <c r="L9" s="37" t="s">
        <v>945</v>
      </c>
      <c r="M9" s="222" t="s">
        <v>672</v>
      </c>
      <c r="N9" s="222" t="s">
        <v>672</v>
      </c>
      <c r="O9" s="222" t="s">
        <v>672</v>
      </c>
      <c r="P9" s="222" t="s">
        <v>672</v>
      </c>
      <c r="Q9" s="222" t="s">
        <v>62</v>
      </c>
      <c r="R9" s="37" t="s">
        <v>946</v>
      </c>
      <c r="S9" s="222">
        <v>2402034</v>
      </c>
      <c r="T9" s="37" t="s">
        <v>947</v>
      </c>
      <c r="U9" s="647">
        <v>2203</v>
      </c>
      <c r="V9" s="647" t="s">
        <v>697</v>
      </c>
      <c r="W9" s="222">
        <v>1</v>
      </c>
      <c r="X9" s="37" t="str">
        <f>+'[1]2. Tareas'!B8</f>
        <v>Implementar 60km de mantenimiento de señalización y/o demarcación en cicloinfraestructura en la ciudad</v>
      </c>
      <c r="Y9" s="224">
        <f>+'Anexo_Hoja de vida Indicado '!B13</f>
        <v>15</v>
      </c>
      <c r="Z9" s="189" t="s">
        <v>635</v>
      </c>
      <c r="AA9" s="224">
        <v>3.75</v>
      </c>
      <c r="AB9" s="224"/>
      <c r="AC9" s="223">
        <f>+IFERROR(AB9/AA9,0)</f>
        <v>0</v>
      </c>
      <c r="AD9" s="319"/>
      <c r="AE9" s="319" t="s">
        <v>1026</v>
      </c>
      <c r="AF9" s="224">
        <v>3.75</v>
      </c>
      <c r="AG9" s="224"/>
      <c r="AH9" s="223">
        <f>+IFERROR(AG9/AF9,0)</f>
        <v>0</v>
      </c>
      <c r="AI9" s="319"/>
      <c r="AJ9" s="319" t="s">
        <v>1026</v>
      </c>
      <c r="AK9" s="224">
        <v>3.75</v>
      </c>
      <c r="AL9" s="224"/>
      <c r="AM9" s="370">
        <f>+AL9/AK9</f>
        <v>0</v>
      </c>
      <c r="AN9" s="366"/>
      <c r="AO9" s="319" t="s">
        <v>1026</v>
      </c>
      <c r="AP9" s="224">
        <v>3.75</v>
      </c>
      <c r="AQ9" s="224"/>
      <c r="AR9" s="223">
        <f>+AQ9/AP9</f>
        <v>0</v>
      </c>
      <c r="AS9" s="225"/>
      <c r="AT9" s="319" t="s">
        <v>1026</v>
      </c>
      <c r="AU9" s="377"/>
      <c r="AV9" s="321"/>
      <c r="AW9" s="225"/>
      <c r="AX9" s="148"/>
      <c r="AY9" s="226">
        <f>+AK9+AP9+AF9+AA9</f>
        <v>15</v>
      </c>
      <c r="AZ9" s="226">
        <f>+AL9+AQ9+AG9+AB9</f>
        <v>0</v>
      </c>
      <c r="BA9" s="322">
        <f>+AZ9/AY9</f>
        <v>0</v>
      </c>
      <c r="BB9" s="148"/>
      <c r="BC9" s="148"/>
      <c r="BD9" s="148"/>
      <c r="BE9" s="148"/>
      <c r="BF9" s="148"/>
      <c r="BG9" s="148"/>
      <c r="BH9" s="148"/>
      <c r="BI9" s="148"/>
      <c r="BJ9" s="148"/>
      <c r="BK9" s="148"/>
      <c r="BL9" s="148"/>
      <c r="BM9" s="148"/>
      <c r="BN9" s="148"/>
      <c r="BO9" s="148"/>
      <c r="BP9" s="148"/>
      <c r="BQ9" s="148"/>
      <c r="BR9" s="148"/>
      <c r="BS9" s="148"/>
      <c r="BT9" s="148"/>
      <c r="BU9" s="148"/>
    </row>
    <row r="10" spans="1:73" ht="321" customHeight="1">
      <c r="A10" s="36" t="s">
        <v>955</v>
      </c>
      <c r="B10" s="36" t="s">
        <v>956</v>
      </c>
      <c r="C10" s="36" t="s">
        <v>957</v>
      </c>
      <c r="D10" s="36" t="s">
        <v>622</v>
      </c>
      <c r="E10" s="222"/>
      <c r="F10" s="37" t="s">
        <v>625</v>
      </c>
      <c r="G10" s="37" t="s">
        <v>626</v>
      </c>
      <c r="H10" s="222" t="s">
        <v>672</v>
      </c>
      <c r="I10" s="37" t="s">
        <v>653</v>
      </c>
      <c r="J10" s="222" t="s">
        <v>672</v>
      </c>
      <c r="K10" s="37" t="s">
        <v>969</v>
      </c>
      <c r="L10" s="37" t="s">
        <v>945</v>
      </c>
      <c r="M10" s="222" t="s">
        <v>672</v>
      </c>
      <c r="N10" s="222" t="s">
        <v>672</v>
      </c>
      <c r="O10" s="222" t="s">
        <v>672</v>
      </c>
      <c r="P10" s="222" t="s">
        <v>672</v>
      </c>
      <c r="Q10" s="222" t="s">
        <v>62</v>
      </c>
      <c r="R10" s="37" t="s">
        <v>946</v>
      </c>
      <c r="S10" s="222">
        <v>2402033</v>
      </c>
      <c r="T10" s="37" t="s">
        <v>948</v>
      </c>
      <c r="U10" s="648"/>
      <c r="V10" s="648"/>
      <c r="W10" s="222">
        <v>2</v>
      </c>
      <c r="X10" s="37" t="str">
        <f>+'[1]2. Tareas'!B12</f>
        <v>Implementar 28 km de señalización y/o demarcación de cicloinfraestructura en la ciudad</v>
      </c>
      <c r="Y10" s="224">
        <f>+'Anexo_Hoja de vida Indicado '!B52</f>
        <v>12.12</v>
      </c>
      <c r="Z10" s="189" t="s">
        <v>635</v>
      </c>
      <c r="AA10" s="224">
        <v>3.03</v>
      </c>
      <c r="AB10" s="38"/>
      <c r="AC10" s="320">
        <f>+IFERROR(AB10/AA10,0)</f>
        <v>0</v>
      </c>
      <c r="AD10" s="319"/>
      <c r="AE10" s="319" t="s">
        <v>1019</v>
      </c>
      <c r="AF10" s="224">
        <v>3.03</v>
      </c>
      <c r="AG10" s="224"/>
      <c r="AH10" s="223">
        <f>+IFERROR(AG10/AF10,0)</f>
        <v>0</v>
      </c>
      <c r="AI10" s="364"/>
      <c r="AJ10" s="319" t="s">
        <v>1019</v>
      </c>
      <c r="AK10" s="224">
        <v>3.03</v>
      </c>
      <c r="AL10" s="365"/>
      <c r="AM10" s="370">
        <f>+AL10/AK10</f>
        <v>0</v>
      </c>
      <c r="AN10" s="366"/>
      <c r="AO10" s="319" t="s">
        <v>1019</v>
      </c>
      <c r="AP10" s="224">
        <v>3.03</v>
      </c>
      <c r="AQ10" s="224"/>
      <c r="AR10" s="223">
        <f>+AQ10/AP10</f>
        <v>0</v>
      </c>
      <c r="AS10" s="225"/>
      <c r="AT10" s="319" t="s">
        <v>1019</v>
      </c>
      <c r="AU10" s="377"/>
      <c r="AV10" s="321"/>
      <c r="AW10" s="225"/>
      <c r="AX10" s="148"/>
      <c r="AY10" s="226">
        <f>+AK10+AP10+AF10+AA10</f>
        <v>12.12</v>
      </c>
      <c r="AZ10" s="226">
        <f>+AL10+AQ10+AG10+AB10</f>
        <v>0</v>
      </c>
      <c r="BA10" s="39">
        <f t="shared" ref="BA10" si="0">+AZ10/AY10</f>
        <v>0</v>
      </c>
      <c r="BB10" s="148"/>
      <c r="BC10" s="148"/>
      <c r="BD10" s="148"/>
      <c r="BE10" s="148"/>
      <c r="BF10" s="148"/>
      <c r="BG10" s="148"/>
      <c r="BH10" s="148"/>
      <c r="BI10" s="148"/>
      <c r="BJ10" s="148"/>
      <c r="BK10" s="148"/>
      <c r="BL10" s="148"/>
      <c r="BM10" s="148"/>
      <c r="BN10" s="148"/>
      <c r="BO10" s="148"/>
      <c r="BP10" s="148"/>
      <c r="BQ10" s="148"/>
      <c r="BR10" s="148"/>
      <c r="BS10" s="148"/>
      <c r="BT10" s="148"/>
      <c r="BU10" s="148"/>
    </row>
  </sheetData>
  <mergeCells count="33">
    <mergeCell ref="A6:E6"/>
    <mergeCell ref="A7:A8"/>
    <mergeCell ref="B7:B8"/>
    <mergeCell ref="C7:C8"/>
    <mergeCell ref="D7:D8"/>
    <mergeCell ref="E7:E8"/>
    <mergeCell ref="A1:B4"/>
    <mergeCell ref="C1:Q1"/>
    <mergeCell ref="C2:Q2"/>
    <mergeCell ref="C3:Q3"/>
    <mergeCell ref="C4:J4"/>
    <mergeCell ref="K4:Q4"/>
    <mergeCell ref="U9:U10"/>
    <mergeCell ref="V9:V10"/>
    <mergeCell ref="T7:T8"/>
    <mergeCell ref="K7:K8"/>
    <mergeCell ref="M7:N8"/>
    <mergeCell ref="AY5:BA5"/>
    <mergeCell ref="F6:R6"/>
    <mergeCell ref="U6:U8"/>
    <mergeCell ref="V6:V8"/>
    <mergeCell ref="W6:Z7"/>
    <mergeCell ref="AA6:AE7"/>
    <mergeCell ref="AY6:BA7"/>
    <mergeCell ref="AF6:AJ7"/>
    <mergeCell ref="AK6:AO7"/>
    <mergeCell ref="AP6:AT7"/>
    <mergeCell ref="AU6:AW7"/>
    <mergeCell ref="O7:P7"/>
    <mergeCell ref="Q7:R8"/>
    <mergeCell ref="S7:S8"/>
    <mergeCell ref="L7:L8"/>
    <mergeCell ref="F7:J7"/>
  </mergeCells>
  <dataValidations xWindow="314" yWindow="405" count="39">
    <dataValidation type="list" allowBlank="1" showErrorMessage="1" sqref="X5:AG5" xr:uid="{00000000-0002-0000-0400-000008000000}">
      <formula1>Meses</formula1>
    </dataValidation>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AB)." sqref="D7:D8" xr:uid="{8A905E7B-0C69-402C-8762-D563EF8CBE35}"/>
    <dataValidation allowBlank="1" showInputMessage="1" showErrorMessage="1" prompt="Seleccionar el Indicador de Producto al cual está asociada la actividad proyecto de inversión. Si la actividad no aporta registrar N.A._x000a_La estructura PMR de la entidad se encuentra en el excel de seguimiento mensual de los indicadores PMR." sqref="I8" xr:uid="{A4FA69B5-8B1A-46E3-BDEE-329F1D18BEC7}"/>
    <dataValidation allowBlank="1" showInputMessage="1" showErrorMessage="1" prompt="Seleccionar el Producto al cual está asociada la actividad proyecto de inversión. Si la actividad no aporta registrar N.A. _x000a_La estructura PMR de la entidad se encuentra en el excel de seguimiento mensual de los indicadores PMR." sqref="H8" xr:uid="{C8663843-74EE-48D9-B705-6388366F6A20}"/>
    <dataValidation allowBlank="1" showInputMessage="1" showErrorMessage="1" prompt="Seleccionar el Indicador Objetivo al cual está asociada la meta PDD. Si la meta no aporta registrar N.A. _x000a_La estructura PMR de la entidad se encuentra en el excel de seguimiento mensual de los indicadores PMR." sqref="G8" xr:uid="{7FAC4035-4341-4D83-BF8B-AE229C49CB62}"/>
    <dataValidation allowBlank="1" showInputMessage="1" showErrorMessage="1" prompt="Seleccionar el Objetivo al cual está asociada la meta PDD. Si la meta no aporta registrar N.A. _x000a_La estructura PMR de la entidad se encuentra en el excel de seguimiento mensual de los indicadores PMR." sqref="F8" xr:uid="{0046A9A4-E473-482E-BE9F-5DEA95AE07AE}"/>
    <dataValidation allowBlank="1" showInputMessage="1" showErrorMessage="1" prompt="Relacionar el o los trazadores presupuestales a los cuales está asociada la actividad proyecto de inversión: (Equidad de género TPIEG, grupos étnicos TPGE, discapacidad TPPD, Juventud TPJ, Cultura Ciudadana TPCC) o N.A." sqref="J8" xr:uid="{CE3C8FE6-8F61-456E-9080-2B3A79604E2A}"/>
    <dataValidation allowBlank="1" showInputMessage="1" showErrorMessage="1" prompt="Corresponde al ODS Primario al cual está relacionada la meta PDD. Esta información será diligenciada por la OAPI conforme a la matriz final definida conjuntamente con la SDP." sqref="K7:K8" xr:uid="{9AAD1808-B4F4-4604-A816-C8CCCBFD8937}"/>
    <dataValidation allowBlank="1" showInputMessage="1" showErrorMessage="1" prompt="Corresponde a la meta del ODS Primario al cual está relacionada la meta PDD. Esta información será diligenciada por la Oficina Asesora de Planeación Institucional." sqref="L7:L8" xr:uid="{7BC37531-E018-4DD0-9312-4D97D1383EA3}"/>
    <dataValidation allowBlank="1" showInputMessage="1" showErrorMessage="1" prompt="Validar si la meta PDD y/o actividad proyecto de inversión aportan a los Resultdos y/o Productos de política pública en los que participa la entidad. Anteponga Meta PDD y/o actividad PI, según el caso. Ver pestaña de &quot;Listas&quot;. " sqref="Q7:R8" xr:uid="{62BE11EF-B88D-47F3-8A54-300B9CAEA034}"/>
    <dataValidation allowBlank="1" showInputMessage="1" showErrorMessage="1" prompt="Relacionar el nombre del indicador del Producto al cual le aporta la actividad proyecto de inversión. Si la actividad no aporta diligenciar con N.A. Los productos se encuentran relacionados en el formato de reporte de proyectos en SPI de cada proyecto." sqref="T7:T8" xr:uid="{C6ED782C-149E-44CD-B8D8-7EC5632F82DD}"/>
    <dataValidation allowBlank="1" showInputMessage="1" showErrorMessage="1" prompt="Relacionar el código del Producto al cual le aporta la actividad proyecto de inversión. Si la actividad no aporta diligenciar con N.A. Los productos se encuentran relacionados en el formato de reporte de proyectos en SPI de cada proyecto." sqref="S7:S8" xr:uid="{70991DAA-3BF0-4F05-ACE3-C94565614400}"/>
    <dataValidation allowBlank="1" showInputMessage="1" showErrorMessage="1" prompt="Relacionar el nombre de la meta plan de desarrollo - PDD tal y como se aparece en el sistema SEGPLAN." sqref="V6:V8" xr:uid="{5F1DF619-A508-4F24-87F2-F84F86CBBFFC}"/>
    <dataValidation allowBlank="1" showInputMessage="1" showErrorMessage="1" prompt="Relacionar el número de la meta plan de desarrollo - PDD tal y como se aparece en el sistema SEGPLAN." sqref="U6:U8" xr:uid="{17555DA7-6453-459C-BEB6-A35C41487658}"/>
    <dataValidation allowBlank="1" showInputMessage="1" showErrorMessage="1" prompt="Corresponde a la magnitud ejecutada para el cuarto trimestre. Tener presente si ésta depende o no del avance de las actividades de la pestaña 2." sqref="AQ8" xr:uid="{3720BD64-61AF-4D19-A048-7CCA0398C686}"/>
    <dataValidation allowBlank="1" showInputMessage="1" showErrorMessage="1" prompt="Corresponde a la magnitud programada para el cuarto trimestre. Tener presente si ésta depende o no del avance de las actividades de la pestaña 2." sqref="AP8" xr:uid="{08D5F56D-507D-40BA-A985-4276881F42E7}"/>
    <dataValidation allowBlank="1" showInputMessage="1" showErrorMessage="1" prompt="Corresponde a la magnitud programada para el tercer trimestre. Tener presente si ésta depende o no del avance de las actividades de la pestaña 2." sqref="AK8" xr:uid="{0EA4BDEA-6D95-42BD-9CAB-F70E3B235635}"/>
    <dataValidation allowBlank="1" showInputMessage="1" showErrorMessage="1" prompt="Corresponde a la magnitud ejecutada para el tercer trimestre. Tener presente si ésta depende o no del avance de las actividades de la pestaña 2." sqref="AL8" xr:uid="{880CC107-C8E3-464C-9EEF-FE3FB0E47A54}"/>
    <dataValidation allowBlank="1" showInputMessage="1" showErrorMessage="1" prompt="Corresponde a los avances, logros y beneficios de la activid. obtenidos ACUMULADOS al corte.Si el avance físico de la activ. NO depende de las tareas y subtareas, describa de manera general y acumulada el avance de éstas, conforme a su avance cuantitativo" sqref="AU8" xr:uid="{E8F67EE0-3B1D-48B0-B50E-87D52F22ABC0}"/>
    <dataValidation allowBlank="1" showInputMessage="1" showErrorMessage="1" prompt="Corresponde a la población beneficiada con la ejecución de la actividad, (especificar tipo de población, grupo etáreo, condición, enfoque diferencial y de género). Tener presente la población objetivo identificada en la formulación del proyecto." sqref="AW8" xr:uid="{EB3DB0E7-68D1-4D04-853E-3D853E752F0D}"/>
    <dataValidation allowBlank="1" showInputMessage="1" showErrorMessage="1" prompt="Si la respuesta es NO, el avance en magnitud de la actividad se debe alimentar de forma manual según corresponda._x000a_Si la respuesta es SI, el avance en la magnitud de la actividad  corresponde a la sumatoria de avance de las tareas, pestaña 2._x000a_" sqref="Z8" xr:uid="{5990274A-D8D9-4857-BE55-408744255118}"/>
    <dataValidation allowBlank="1" showInputMessage="1" showErrorMessage="1" prompt="Ingrese la magnitud  programada en la vigencia para el cumplimiento de la actividad." sqref="Y8" xr:uid="{825950AA-C71A-4552-85F4-8E18419BC8B7}"/>
    <dataValidation allowBlank="1" showInputMessage="1" showErrorMessage="1" prompt="Muestra los resultados de la ejecución frente a la programación" sqref="AM8 AC8 BA8 AR8 AH8" xr:uid="{2B0AE1B9-9ADB-46CF-90D9-AE77DF3CBC18}"/>
    <dataValidation allowBlank="1" showInputMessage="1" showErrorMessage="1" prompt="Corresponde a la magnitud TOTAL ejecutada en la vigencia." sqref="AZ8" xr:uid="{AFE8C774-9590-4548-B215-52226C0FCDE7}"/>
    <dataValidation allowBlank="1" showInputMessage="1" showErrorMessage="1" prompt="Corresponde a la magnitud TOTAL programada para la vigencia. Debe guardar coherencia con la magnitud relacionada en la columna Z." sqref="AY8" xr:uid="{E6CED255-955E-4BB8-A666-370E76C6FF17}"/>
    <dataValidation allowBlank="1" showInputMessage="1" showErrorMessage="1" prompt="Relacione el link de la carpeta donde se cargarán las evidencias que dan cuenta de la gestión trimestral. " sqref="AT8 AE8 AO8 AJ8" xr:uid="{6BEB5EAA-ACDD-464C-AC8F-98ADE5D4E59A}"/>
    <dataValidation allowBlank="1" showInputMessage="1" showErrorMessage="1" prompt="Descripción cualitativa del avance físico de la actividad. Si éste NO depende de las tareas y subtareas, describa de manera general el avance de éstas, conforme al reporte cuantitativo, precisando resultados y calidad de bienes y servicios entregados." sqref="AN8 AS8 AD8 AI8" xr:uid="{597B165E-7F18-4005-98C2-3E136434BBDC}"/>
    <dataValidation allowBlank="1" showInputMessage="1" showErrorMessage="1" prompt="Escoja el componente de la lista desplegable conforme a la actividad." sqref="A7:B8" xr:uid="{3E6845CA-D73A-4304-A084-E4027F205A46}"/>
    <dataValidation allowBlank="1" showInputMessage="1" showErrorMessage="1" prompt="Corresponde a la magnitud programada para el primer trimestre. Tener presente si ésta depende o no del avance de las actividades de la pestaña 2." sqref="AA8" xr:uid="{1F3B3F86-3B5C-45AF-B5E7-174CB14D9ECA}"/>
    <dataValidation allowBlank="1" showInputMessage="1" showErrorMessage="1" prompt="Corresponde a la magnitud ejecutada para el primer trimestre. Tener presente si ésta depende o no del avance de las actividades de la pestaña 2." sqref="AB8" xr:uid="{38C5DB62-12AF-4C88-B068-42D6C39CD1E5}"/>
    <dataValidation allowBlank="1" showInputMessage="1" showErrorMessage="1" prompt="Corresponde a la magnitud programada para el segundo trimestre. Tener presente si ésta depende o no del avance de las actividades de la pestaña 2." sqref="AF8" xr:uid="{8AA0B74D-AD2D-46E0-8C26-9FAA0618169F}"/>
    <dataValidation allowBlank="1" showInputMessage="1" showErrorMessage="1" prompt="Corresponde a la magnitud ejecutada para el segundo trimestre. Tener presente si ésta depende o no del avance de las actividades de la pestaña 2." sqref="AG8" xr:uid="{FCCC638C-70C7-4C3B-8E62-441D0690B759}"/>
    <dataValidation allowBlank="1" showInputMessage="1" showErrorMessage="1" prompt="Relacionar el nombre de la actividad del proyecto. Debe guardar coherencia con el registrado en la hoja de vida de indicador." sqref="X8" xr:uid="{55D37F9C-D199-47ED-97D7-A32E2FDA6F5A}"/>
    <dataValidation allowBlank="1" showInputMessage="1" showErrorMessage="1" prompt="Relacionar el código de la actividad. El código es asignado por SEGPLAN, y debe guardar coherencia con el registrado en la hoja de vidad de indicador._x000a_" sqref="W8" xr:uid="{8B59FC63-3F2C-445A-97A6-8ACEA001C0A0}"/>
    <dataValidation type="textLength" operator="lessThanOrEqual" allowBlank="1" showInputMessage="1" showErrorMessage="1" errorTitle="Error" error="Esta celda no puede superar los 1000 caracteres, incluyendo espacios." sqref="AD9:AE10 AI9:AJ10 AN9:AO10 AT9:AT10" xr:uid="{DE6D766D-5C7A-4177-900D-A207055D50DF}">
      <formula1>1000</formula1>
    </dataValidation>
    <dataValidation type="textLength" operator="lessThanOrEqual" allowBlank="1" showInputMessage="1" showErrorMessage="1" errorTitle="Error" error="Esta celda no puede superar los 3000 caracteres, incluyendo espacios." sqref="AU9:AU10" xr:uid="{E25260A4-031E-403F-B815-A67A68C59842}">
      <formula1>3000</formula1>
    </dataValidation>
    <dataValidation type="textLength" operator="lessThanOrEqual" showInputMessage="1" showErrorMessage="1" errorTitle="Error" error="Esta celda no puede superar los 1000 caracteres, incluyendo espacios." sqref="AV9:AW10" xr:uid="{A9AC9DB0-5C1D-4064-95AB-7CB495154909}">
      <formula1>1000</formula1>
    </dataValidation>
    <dataValidation allowBlank="1" showInputMessage="1" showErrorMessage="1" prompt="Escoja el objetivo estratégico de la lista desplegable conforme a la actividad." sqref="C7:C8" xr:uid="{18C6304A-C4E3-43FB-ACF9-B2E0F6EF3CA2}"/>
    <dataValidation allowBlank="1" showInputMessage="1" showErrorMessage="1" prompt="Si al corte, el avance físico de la actividad presenta retraso, describir el mismo, indicando las causas, y las estrategias que se adelantarán para superar la situación. Los retrasos en las tareas al corte, se relacionan en el campo de avances y logros." sqref="AV8" xr:uid="{D1EB2F3A-3B4C-42C3-9915-9EB2F4227441}"/>
  </dataValidations>
  <pageMargins left="0.7" right="0.7" top="0.75" bottom="0.75" header="0" footer="0"/>
  <pageSetup paperSize="9" orientation="portrait"/>
  <colBreaks count="1" manualBreakCount="1">
    <brk id="10" min="4" max="4"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pageSetUpPr fitToPage="1"/>
  </sheetPr>
  <dimension ref="A1:AO19"/>
  <sheetViews>
    <sheetView showGridLines="0" topLeftCell="A3" zoomScale="85" zoomScaleNormal="85" workbookViewId="0">
      <selection activeCell="O16" sqref="O16"/>
    </sheetView>
  </sheetViews>
  <sheetFormatPr baseColWidth="10" defaultColWidth="14.42578125" defaultRowHeight="15" customHeight="1" outlineLevelCol="1"/>
  <cols>
    <col min="1" max="1" width="26.140625" customWidth="1"/>
    <col min="2" max="2" width="12.5703125" customWidth="1"/>
    <col min="3" max="3" width="26.7109375" customWidth="1"/>
    <col min="4" max="4" width="11.140625" customWidth="1"/>
    <col min="5" max="5" width="13.42578125" customWidth="1"/>
    <col min="6" max="6" width="17.140625" style="150" customWidth="1"/>
    <col min="7" max="14" width="15.7109375" customWidth="1"/>
    <col min="15" max="15" width="22.42578125" customWidth="1"/>
    <col min="16" max="19" width="20.5703125" hidden="1" customWidth="1" outlineLevel="1"/>
    <col min="20" max="20" width="20.5703125" customWidth="1" collapsed="1"/>
    <col min="21" max="21" width="15.5703125" customWidth="1"/>
    <col min="22" max="25" width="17.5703125" hidden="1" customWidth="1" outlineLevel="1"/>
    <col min="26" max="26" width="17.5703125" customWidth="1" collapsed="1"/>
    <col min="27" max="27" width="19.85546875" customWidth="1"/>
    <col min="28" max="28" width="18.7109375" customWidth="1" outlineLevel="1"/>
    <col min="29" max="33" width="18.7109375" hidden="1" customWidth="1" outlineLevel="1"/>
    <col min="34" max="34" width="18.7109375" hidden="1" customWidth="1"/>
    <col min="35" max="35" width="18.7109375" customWidth="1"/>
    <col min="36" max="36" width="15.140625" style="191" customWidth="1"/>
    <col min="37" max="16384" width="14.42578125" style="191"/>
  </cols>
  <sheetData>
    <row r="1" spans="1:41" ht="23.25" customHeight="1">
      <c r="A1" s="470"/>
      <c r="B1" s="455"/>
      <c r="C1" s="473" t="s">
        <v>0</v>
      </c>
      <c r="D1" s="474"/>
      <c r="E1" s="474"/>
      <c r="F1" s="474"/>
      <c r="G1" s="474"/>
      <c r="H1" s="474"/>
      <c r="I1" s="666"/>
      <c r="J1" s="666"/>
      <c r="K1" s="666"/>
      <c r="L1" s="666"/>
      <c r="M1" s="666"/>
      <c r="N1" s="666"/>
      <c r="O1" s="474"/>
      <c r="P1" s="474"/>
      <c r="Q1" s="474"/>
      <c r="R1" s="474"/>
      <c r="S1" s="474"/>
      <c r="T1" s="474"/>
      <c r="U1" s="474"/>
      <c r="V1" s="474"/>
      <c r="W1" s="475"/>
      <c r="X1" s="25"/>
      <c r="Y1" s="25"/>
      <c r="Z1" s="25"/>
      <c r="AA1" s="25"/>
      <c r="AB1" s="25"/>
      <c r="AC1" s="25"/>
    </row>
    <row r="2" spans="1:41" ht="23.25" customHeight="1">
      <c r="A2" s="471"/>
      <c r="B2" s="472"/>
      <c r="C2" s="473" t="s">
        <v>1</v>
      </c>
      <c r="D2" s="474"/>
      <c r="E2" s="474"/>
      <c r="F2" s="474"/>
      <c r="G2" s="474"/>
      <c r="H2" s="474"/>
      <c r="I2" s="666"/>
      <c r="J2" s="666"/>
      <c r="K2" s="666"/>
      <c r="L2" s="666"/>
      <c r="M2" s="666"/>
      <c r="N2" s="666"/>
      <c r="O2" s="474"/>
      <c r="P2" s="474"/>
      <c r="Q2" s="474"/>
      <c r="R2" s="474"/>
      <c r="S2" s="474"/>
      <c r="T2" s="474"/>
      <c r="U2" s="474"/>
      <c r="V2" s="474"/>
      <c r="W2" s="475"/>
      <c r="X2" s="25"/>
      <c r="Y2" s="25"/>
      <c r="Z2" s="25"/>
      <c r="AA2" s="25"/>
      <c r="AB2" s="25"/>
      <c r="AC2" s="25"/>
    </row>
    <row r="3" spans="1:41" ht="23.25" customHeight="1">
      <c r="A3" s="471"/>
      <c r="B3" s="472"/>
      <c r="C3" s="473" t="s">
        <v>2</v>
      </c>
      <c r="D3" s="474"/>
      <c r="E3" s="474"/>
      <c r="F3" s="474"/>
      <c r="G3" s="474"/>
      <c r="H3" s="474"/>
      <c r="I3" s="666"/>
      <c r="J3" s="666"/>
      <c r="K3" s="666"/>
      <c r="L3" s="666"/>
      <c r="M3" s="666"/>
      <c r="N3" s="666"/>
      <c r="O3" s="474"/>
      <c r="P3" s="474"/>
      <c r="Q3" s="474"/>
      <c r="R3" s="474"/>
      <c r="S3" s="474"/>
      <c r="T3" s="474"/>
      <c r="U3" s="474"/>
      <c r="V3" s="474"/>
      <c r="W3" s="475"/>
      <c r="X3" s="25"/>
      <c r="Y3" s="25"/>
      <c r="Z3" s="25"/>
      <c r="AA3" s="25"/>
      <c r="AB3" s="25"/>
      <c r="AC3" s="25"/>
    </row>
    <row r="4" spans="1:41" ht="23.25" customHeight="1">
      <c r="A4" s="456"/>
      <c r="B4" s="458"/>
      <c r="C4" s="473" t="s">
        <v>1010</v>
      </c>
      <c r="D4" s="474"/>
      <c r="E4" s="474"/>
      <c r="F4" s="474"/>
      <c r="G4" s="474"/>
      <c r="H4" s="474"/>
      <c r="I4" s="666"/>
      <c r="J4" s="666"/>
      <c r="K4" s="666"/>
      <c r="L4" s="666"/>
      <c r="M4" s="666"/>
      <c r="N4" s="666"/>
      <c r="O4" s="474"/>
      <c r="P4" s="475"/>
      <c r="Q4" s="476" t="s">
        <v>1013</v>
      </c>
      <c r="R4" s="477"/>
      <c r="S4" s="477"/>
      <c r="T4" s="477"/>
      <c r="U4" s="477"/>
      <c r="V4" s="477"/>
      <c r="W4" s="478"/>
      <c r="X4" s="25"/>
      <c r="Y4" s="25"/>
      <c r="Z4" s="25"/>
      <c r="AA4" s="25"/>
      <c r="AB4" s="25"/>
      <c r="AC4" s="25"/>
    </row>
    <row r="5" spans="1:41" ht="15.75" customHeight="1">
      <c r="A5" s="40"/>
      <c r="B5" s="40"/>
      <c r="C5" s="40"/>
      <c r="D5" s="40"/>
      <c r="E5" s="40"/>
      <c r="F5" s="149"/>
      <c r="G5" s="40"/>
      <c r="H5" s="40"/>
      <c r="I5" s="40"/>
      <c r="J5" s="40"/>
      <c r="K5" s="40"/>
      <c r="L5" s="40"/>
      <c r="M5" s="40"/>
      <c r="N5" s="40"/>
      <c r="O5" s="40"/>
      <c r="P5" s="25"/>
      <c r="Q5" s="25"/>
      <c r="R5" s="25"/>
      <c r="S5" s="25"/>
      <c r="T5" s="25"/>
      <c r="U5" s="25"/>
      <c r="V5" s="25"/>
      <c r="W5" s="25"/>
      <c r="X5" s="25"/>
      <c r="Y5" s="25"/>
      <c r="Z5" s="25"/>
      <c r="AA5" s="25"/>
      <c r="AB5" s="25"/>
      <c r="AC5" s="25"/>
      <c r="AD5" s="25"/>
      <c r="AE5" s="25"/>
      <c r="AF5" s="25"/>
      <c r="AG5" s="25"/>
      <c r="AH5" s="25"/>
      <c r="AI5" s="25"/>
      <c r="AJ5" s="192"/>
    </row>
    <row r="6" spans="1:41" ht="12.75" customHeight="1">
      <c r="A6" s="40"/>
      <c r="B6" s="41"/>
      <c r="C6" s="40" t="s">
        <v>854</v>
      </c>
      <c r="D6" s="40"/>
      <c r="E6" s="40"/>
      <c r="F6" s="149"/>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193"/>
    </row>
    <row r="7" spans="1:41" s="164" customFormat="1" ht="33" customHeight="1">
      <c r="A7" s="337"/>
      <c r="B7" s="337"/>
      <c r="C7" s="337"/>
      <c r="D7" s="337"/>
      <c r="E7" s="337"/>
      <c r="F7" s="664" t="s">
        <v>972</v>
      </c>
      <c r="G7" s="664"/>
      <c r="H7" s="664"/>
      <c r="I7" s="664" t="s">
        <v>973</v>
      </c>
      <c r="J7" s="664"/>
      <c r="K7" s="664"/>
      <c r="L7" s="664" t="s">
        <v>974</v>
      </c>
      <c r="M7" s="664"/>
      <c r="N7" s="664"/>
      <c r="O7" s="665" t="s">
        <v>975</v>
      </c>
      <c r="P7" s="665"/>
      <c r="Q7" s="665"/>
      <c r="R7" s="665"/>
      <c r="S7" s="665"/>
      <c r="T7" s="665"/>
      <c r="U7" s="665"/>
      <c r="V7" s="667" t="s">
        <v>63</v>
      </c>
      <c r="W7" s="585"/>
      <c r="X7" s="585"/>
      <c r="Y7" s="585"/>
      <c r="Z7" s="585"/>
      <c r="AA7" s="586"/>
      <c r="AB7" s="655" t="s">
        <v>976</v>
      </c>
      <c r="AC7" s="655"/>
      <c r="AD7" s="655"/>
      <c r="AE7" s="655"/>
      <c r="AF7" s="655"/>
      <c r="AG7" s="655"/>
      <c r="AH7" s="655"/>
      <c r="AI7" s="655"/>
      <c r="AJ7" s="656"/>
      <c r="AK7" s="337"/>
    </row>
    <row r="8" spans="1:41" s="164" customFormat="1" ht="58.5" customHeight="1">
      <c r="A8" s="338" t="s">
        <v>64</v>
      </c>
      <c r="B8" s="338" t="s">
        <v>872</v>
      </c>
      <c r="C8" s="338" t="s">
        <v>836</v>
      </c>
      <c r="D8" s="338" t="s">
        <v>65</v>
      </c>
      <c r="E8" s="339" t="s">
        <v>66</v>
      </c>
      <c r="F8" s="340" t="s">
        <v>977</v>
      </c>
      <c r="G8" s="340" t="s">
        <v>978</v>
      </c>
      <c r="H8" s="340" t="s">
        <v>979</v>
      </c>
      <c r="I8" s="341" t="s">
        <v>67</v>
      </c>
      <c r="J8" s="341" t="s">
        <v>980</v>
      </c>
      <c r="K8" s="341" t="s">
        <v>981</v>
      </c>
      <c r="L8" s="342" t="s">
        <v>67</v>
      </c>
      <c r="M8" s="342" t="s">
        <v>980</v>
      </c>
      <c r="N8" s="342" t="s">
        <v>981</v>
      </c>
      <c r="O8" s="340" t="s">
        <v>68</v>
      </c>
      <c r="P8" s="343" t="s">
        <v>29</v>
      </c>
      <c r="Q8" s="343" t="s">
        <v>30</v>
      </c>
      <c r="R8" s="343" t="s">
        <v>31</v>
      </c>
      <c r="S8" s="343" t="s">
        <v>32</v>
      </c>
      <c r="T8" s="343" t="s">
        <v>885</v>
      </c>
      <c r="U8" s="343" t="s">
        <v>69</v>
      </c>
      <c r="V8" s="344" t="s">
        <v>29</v>
      </c>
      <c r="W8" s="344" t="s">
        <v>30</v>
      </c>
      <c r="X8" s="344" t="s">
        <v>31</v>
      </c>
      <c r="Y8" s="344" t="s">
        <v>32</v>
      </c>
      <c r="Z8" s="344" t="s">
        <v>886</v>
      </c>
      <c r="AA8" s="344" t="s">
        <v>887</v>
      </c>
      <c r="AB8" s="345" t="s">
        <v>70</v>
      </c>
      <c r="AC8" s="345" t="s">
        <v>71</v>
      </c>
      <c r="AD8" s="345" t="s">
        <v>72</v>
      </c>
      <c r="AE8" s="345" t="s">
        <v>73</v>
      </c>
      <c r="AF8" s="345" t="s">
        <v>74</v>
      </c>
      <c r="AG8" s="345" t="s">
        <v>75</v>
      </c>
      <c r="AH8" s="345" t="s">
        <v>76</v>
      </c>
      <c r="AI8" s="345" t="s">
        <v>77</v>
      </c>
      <c r="AJ8" s="345" t="s">
        <v>78</v>
      </c>
      <c r="AK8" s="335"/>
    </row>
    <row r="9" spans="1:41" s="228" customFormat="1" ht="30" customHeight="1">
      <c r="A9" s="657" t="s">
        <v>949</v>
      </c>
      <c r="B9" s="660">
        <f>'[1]2. Tareas'!A8</f>
        <v>1</v>
      </c>
      <c r="C9" s="660" t="str">
        <f>'[1]2. Tareas'!B8</f>
        <v>Implementar 60km de mantenimiento de señalización y/o demarcación en cicloinfraestructura en la ciudad</v>
      </c>
      <c r="D9" s="663" t="s">
        <v>615</v>
      </c>
      <c r="E9" s="308">
        <v>2024</v>
      </c>
      <c r="F9" s="309">
        <f>+I9+L9</f>
        <v>7.55</v>
      </c>
      <c r="G9" s="310">
        <f>+K9+N9</f>
        <v>7.55</v>
      </c>
      <c r="H9" s="311">
        <f>+IFERROR(G9/F9,0)</f>
        <v>1</v>
      </c>
      <c r="I9" s="349">
        <v>7.55</v>
      </c>
      <c r="J9" s="349">
        <v>7.55</v>
      </c>
      <c r="K9" s="349">
        <v>7.55</v>
      </c>
      <c r="L9" s="346">
        <v>0</v>
      </c>
      <c r="M9" s="346">
        <v>0</v>
      </c>
      <c r="N9" s="346">
        <v>0</v>
      </c>
      <c r="O9" s="325">
        <v>274403000</v>
      </c>
      <c r="P9" s="238"/>
      <c r="Q9" s="239"/>
      <c r="R9" s="239">
        <v>175728000</v>
      </c>
      <c r="S9" s="239">
        <v>78940000</v>
      </c>
      <c r="T9" s="239">
        <f>SUM(P9:S9)</f>
        <v>254668000</v>
      </c>
      <c r="U9" s="312">
        <f>+IFERROR(T9/O9,0)</f>
        <v>0.92808023235897563</v>
      </c>
      <c r="V9" s="239"/>
      <c r="W9" s="239"/>
      <c r="X9" s="239"/>
      <c r="Y9" s="239">
        <v>67001133</v>
      </c>
      <c r="Z9" s="239">
        <f>SUM(V9:Y9)</f>
        <v>67001133</v>
      </c>
      <c r="AA9" s="312">
        <f>+IFERROR(Z9/T9,0)</f>
        <v>0.26309207674305368</v>
      </c>
      <c r="AB9" s="238">
        <v>0</v>
      </c>
      <c r="AC9" s="238"/>
      <c r="AD9" s="239"/>
      <c r="AE9" s="239"/>
      <c r="AF9" s="239"/>
      <c r="AG9" s="239"/>
      <c r="AH9" s="239">
        <f t="shared" ref="AH9:AH12" si="0">AB9-AG9</f>
        <v>0</v>
      </c>
      <c r="AI9" s="239">
        <f t="shared" ref="AI9:AI12" si="1">AC9+AD9+AE9+AF9</f>
        <v>0</v>
      </c>
      <c r="AJ9" s="311">
        <f t="shared" ref="AJ9:AJ12" si="2">IFERROR(AI9/AH9,AI9)</f>
        <v>0</v>
      </c>
      <c r="AK9" s="191"/>
      <c r="AL9" s="191"/>
      <c r="AM9" s="191"/>
    </row>
    <row r="10" spans="1:41" s="315" customFormat="1" ht="30" customHeight="1">
      <c r="A10" s="658"/>
      <c r="B10" s="661"/>
      <c r="C10" s="661"/>
      <c r="D10" s="661"/>
      <c r="E10" s="378">
        <v>2025</v>
      </c>
      <c r="F10" s="379">
        <v>25.4</v>
      </c>
      <c r="G10" s="380">
        <f>+K10+N10</f>
        <v>25.400000000000002</v>
      </c>
      <c r="H10" s="381">
        <f>+IFERROR(G10/F10,0)</f>
        <v>1.0000000000000002</v>
      </c>
      <c r="I10" s="382">
        <v>24.96</v>
      </c>
      <c r="J10" s="382">
        <v>24.96</v>
      </c>
      <c r="K10" s="382">
        <v>24.96</v>
      </c>
      <c r="L10" s="382">
        <f>+'6. Territorialización'!T38</f>
        <v>0.44</v>
      </c>
      <c r="M10" s="382">
        <v>0.44</v>
      </c>
      <c r="N10" s="382">
        <f>+'6. Territorialización'!AA38</f>
        <v>0.44</v>
      </c>
      <c r="O10" s="423">
        <v>1755969633</v>
      </c>
      <c r="P10" s="424">
        <v>1733786000</v>
      </c>
      <c r="Q10" s="424">
        <v>0</v>
      </c>
      <c r="R10" s="424">
        <v>0</v>
      </c>
      <c r="S10" s="424">
        <v>5594667</v>
      </c>
      <c r="T10" s="268">
        <v>1739380667</v>
      </c>
      <c r="U10" s="385">
        <f t="shared" ref="U10:U12" si="3">+T10/O10</f>
        <v>0.99055281726503519</v>
      </c>
      <c r="V10" s="383">
        <v>35746134</v>
      </c>
      <c r="W10" s="383">
        <v>428248467</v>
      </c>
      <c r="X10" s="383">
        <v>439593000</v>
      </c>
      <c r="Y10" s="383">
        <v>577152000</v>
      </c>
      <c r="Z10" s="268">
        <v>1480739601</v>
      </c>
      <c r="AA10" s="385">
        <f>+IFERROR(Z10/T10,0)</f>
        <v>0.85130278212986488</v>
      </c>
      <c r="AB10" s="383">
        <f>+T9-Z9</f>
        <v>187666867</v>
      </c>
      <c r="AC10" s="383">
        <v>182668500</v>
      </c>
      <c r="AD10" s="383">
        <v>4998367</v>
      </c>
      <c r="AE10" s="383">
        <v>0</v>
      </c>
      <c r="AF10" s="383"/>
      <c r="AG10" s="384"/>
      <c r="AH10" s="384">
        <f t="shared" si="0"/>
        <v>187666867</v>
      </c>
      <c r="AI10" s="384">
        <f>AC10+AD10+AE10+AF10</f>
        <v>187666867</v>
      </c>
      <c r="AJ10" s="386">
        <f t="shared" si="2"/>
        <v>1</v>
      </c>
      <c r="AK10" s="191"/>
      <c r="AL10" s="191"/>
      <c r="AM10" s="191"/>
      <c r="AN10" s="191"/>
      <c r="AO10" s="191"/>
    </row>
    <row r="11" spans="1:41" customFormat="1" ht="30" customHeight="1">
      <c r="A11" s="658"/>
      <c r="B11" s="661"/>
      <c r="C11" s="661"/>
      <c r="D11" s="661"/>
      <c r="E11" s="387">
        <v>2026</v>
      </c>
      <c r="F11" s="388">
        <v>15</v>
      </c>
      <c r="G11" s="389">
        <v>0</v>
      </c>
      <c r="H11" s="390">
        <f t="shared" ref="H11:H12" si="4">+IFERROR(G11/F11,0)</f>
        <v>0</v>
      </c>
      <c r="I11" s="391">
        <v>10</v>
      </c>
      <c r="J11" s="391">
        <v>10</v>
      </c>
      <c r="K11" s="391"/>
      <c r="L11" s="391">
        <v>5</v>
      </c>
      <c r="M11" s="391">
        <v>5</v>
      </c>
      <c r="N11" s="391"/>
      <c r="O11" s="422">
        <v>1574965000</v>
      </c>
      <c r="P11" s="392"/>
      <c r="Q11" s="393"/>
      <c r="R11" s="392"/>
      <c r="S11" s="392"/>
      <c r="T11" s="394">
        <f t="shared" ref="T11:T12" si="5">+SUM(P11:S11)</f>
        <v>0</v>
      </c>
      <c r="U11" s="395">
        <f t="shared" si="3"/>
        <v>0</v>
      </c>
      <c r="V11" s="392"/>
      <c r="W11" s="392"/>
      <c r="X11" s="392"/>
      <c r="Y11" s="392"/>
      <c r="Z11" s="394">
        <f t="shared" ref="Z11:Z12" si="6">SUM(V11:Y11)</f>
        <v>0</v>
      </c>
      <c r="AA11" s="395">
        <f>+IFERROR(Z11/T11,0)</f>
        <v>0</v>
      </c>
      <c r="AB11" s="392">
        <f t="shared" ref="AB11:AB12" si="7">+T10-Z10</f>
        <v>258641066</v>
      </c>
      <c r="AC11" s="392"/>
      <c r="AD11" s="392"/>
      <c r="AE11" s="392"/>
      <c r="AF11" s="392"/>
      <c r="AG11" s="394"/>
      <c r="AH11" s="394">
        <f t="shared" si="0"/>
        <v>258641066</v>
      </c>
      <c r="AI11" s="394">
        <f t="shared" si="1"/>
        <v>0</v>
      </c>
      <c r="AJ11" s="396">
        <f t="shared" si="2"/>
        <v>0</v>
      </c>
      <c r="AK11" s="191"/>
      <c r="AL11" s="191"/>
      <c r="AM11" s="191"/>
      <c r="AN11" s="228"/>
      <c r="AO11" s="228"/>
    </row>
    <row r="12" spans="1:41" customFormat="1" ht="30" customHeight="1">
      <c r="A12" s="658"/>
      <c r="B12" s="661"/>
      <c r="C12" s="661"/>
      <c r="D12" s="661"/>
      <c r="E12" s="237">
        <v>2027</v>
      </c>
      <c r="F12" s="306">
        <v>12.05</v>
      </c>
      <c r="G12" s="235">
        <v>0</v>
      </c>
      <c r="H12" s="236">
        <f t="shared" si="4"/>
        <v>0</v>
      </c>
      <c r="I12" s="347"/>
      <c r="J12" s="347"/>
      <c r="K12" s="347"/>
      <c r="L12" s="347"/>
      <c r="M12" s="347"/>
      <c r="N12" s="347"/>
      <c r="O12" s="325">
        <v>906000000</v>
      </c>
      <c r="P12" s="238"/>
      <c r="Q12" s="238"/>
      <c r="R12" s="238"/>
      <c r="S12" s="238"/>
      <c r="T12" s="268">
        <f t="shared" si="5"/>
        <v>0</v>
      </c>
      <c r="U12" s="269">
        <f t="shared" si="3"/>
        <v>0</v>
      </c>
      <c r="V12" s="238"/>
      <c r="W12" s="238"/>
      <c r="X12" s="238"/>
      <c r="Y12" s="238"/>
      <c r="Z12" s="239">
        <f t="shared" si="6"/>
        <v>0</v>
      </c>
      <c r="AA12" s="312">
        <f>+IFERROR(Z12/T12,0)</f>
        <v>0</v>
      </c>
      <c r="AB12" s="238">
        <f t="shared" si="7"/>
        <v>0</v>
      </c>
      <c r="AC12" s="238"/>
      <c r="AD12" s="238"/>
      <c r="AE12" s="238"/>
      <c r="AF12" s="238"/>
      <c r="AG12" s="239"/>
      <c r="AH12" s="239">
        <f t="shared" si="0"/>
        <v>0</v>
      </c>
      <c r="AI12" s="239">
        <f t="shared" si="1"/>
        <v>0</v>
      </c>
      <c r="AJ12" s="311">
        <f t="shared" si="2"/>
        <v>0</v>
      </c>
      <c r="AK12" s="191"/>
      <c r="AL12" s="191"/>
      <c r="AM12" s="191"/>
      <c r="AN12" s="191"/>
      <c r="AO12" s="191"/>
    </row>
    <row r="13" spans="1:41" customFormat="1" ht="30" customHeight="1">
      <c r="A13" s="659"/>
      <c r="B13" s="662"/>
      <c r="C13" s="662"/>
      <c r="D13" s="662"/>
      <c r="E13" s="229" t="s">
        <v>950</v>
      </c>
      <c r="F13" s="304">
        <f>SUM(F9:F12)</f>
        <v>60</v>
      </c>
      <c r="G13" s="304">
        <f>SUM(G9:G12)</f>
        <v>32.950000000000003</v>
      </c>
      <c r="H13" s="230">
        <f>IFERROR(G13/F13,"")</f>
        <v>0.54916666666666669</v>
      </c>
      <c r="I13" s="348"/>
      <c r="J13" s="348"/>
      <c r="K13" s="348"/>
      <c r="L13" s="348"/>
      <c r="M13" s="348"/>
      <c r="N13" s="348"/>
      <c r="O13" s="316">
        <f t="shared" ref="O13:S13" si="8">SUM(O9:O12)</f>
        <v>4511337633</v>
      </c>
      <c r="P13" s="317">
        <f t="shared" si="8"/>
        <v>1733786000</v>
      </c>
      <c r="Q13" s="317">
        <f t="shared" si="8"/>
        <v>0</v>
      </c>
      <c r="R13" s="317">
        <f t="shared" si="8"/>
        <v>175728000</v>
      </c>
      <c r="S13" s="317">
        <f t="shared" si="8"/>
        <v>84534667</v>
      </c>
      <c r="T13" s="240">
        <f t="shared" ref="T13:T18" si="9">SUM(P13+Q13+R13+S13)</f>
        <v>1994048667</v>
      </c>
      <c r="U13" s="242">
        <f t="shared" ref="U13:U18" si="10">T13/O13</f>
        <v>0.44200829758644666</v>
      </c>
      <c r="V13" s="317">
        <f t="shared" ref="V13:AG13" si="11">SUM(V9:V12)</f>
        <v>35746134</v>
      </c>
      <c r="W13" s="317">
        <f t="shared" si="11"/>
        <v>428248467</v>
      </c>
      <c r="X13" s="317">
        <f t="shared" si="11"/>
        <v>439593000</v>
      </c>
      <c r="Y13" s="317">
        <f t="shared" si="11"/>
        <v>644153133</v>
      </c>
      <c r="Z13" s="317">
        <f t="shared" si="11"/>
        <v>1547740734</v>
      </c>
      <c r="AA13" s="232">
        <f>+Z13/T13</f>
        <v>0.77618001988313556</v>
      </c>
      <c r="AB13" s="317">
        <f t="shared" si="11"/>
        <v>446307933</v>
      </c>
      <c r="AC13" s="317">
        <f t="shared" si="11"/>
        <v>182668500</v>
      </c>
      <c r="AD13" s="317">
        <f t="shared" si="11"/>
        <v>4998367</v>
      </c>
      <c r="AE13" s="317">
        <f t="shared" si="11"/>
        <v>0</v>
      </c>
      <c r="AF13" s="317">
        <f t="shared" si="11"/>
        <v>0</v>
      </c>
      <c r="AG13" s="317">
        <f t="shared" si="11"/>
        <v>0</v>
      </c>
      <c r="AH13" s="243">
        <f t="shared" ref="AH13:AH18" si="12">AB13-AG13</f>
        <v>446307933</v>
      </c>
      <c r="AI13" s="243">
        <f t="shared" ref="AI13:AI18" si="13">AC13+AD13+AE13+AF13</f>
        <v>187666867</v>
      </c>
      <c r="AJ13" s="244">
        <f t="shared" ref="AJ13:AJ18" si="14">IFERROR(AI13/AH13,AI13)</f>
        <v>0.42048741042655857</v>
      </c>
      <c r="AK13" s="191"/>
      <c r="AL13" s="191"/>
      <c r="AM13" s="191"/>
      <c r="AN13" s="228"/>
      <c r="AO13" s="228"/>
    </row>
    <row r="14" spans="1:41" customFormat="1" ht="30" customHeight="1">
      <c r="A14" s="657" t="s">
        <v>951</v>
      </c>
      <c r="B14" s="660">
        <f>+'[1]3. Actividades'!W10</f>
        <v>2</v>
      </c>
      <c r="C14" s="660" t="str">
        <f>+'[1]3. Actividades'!X10</f>
        <v>Implementar 28 km de señalización y/o demarcación de cicloinfraestructura en la ciudad</v>
      </c>
      <c r="D14" s="663" t="s">
        <v>615</v>
      </c>
      <c r="E14" s="308">
        <v>2024</v>
      </c>
      <c r="F14" s="309">
        <f>+I14+L14</f>
        <v>1.46</v>
      </c>
      <c r="G14" s="310">
        <f>+K14+N14</f>
        <v>1.46</v>
      </c>
      <c r="H14" s="311">
        <f>+IFERROR(G14/F14,0)</f>
        <v>1</v>
      </c>
      <c r="I14" s="349">
        <v>1.46</v>
      </c>
      <c r="J14" s="349">
        <v>1.46</v>
      </c>
      <c r="K14" s="349">
        <v>1.46</v>
      </c>
      <c r="L14" s="346">
        <v>0</v>
      </c>
      <c r="M14" s="346">
        <v>0</v>
      </c>
      <c r="N14" s="346">
        <v>0</v>
      </c>
      <c r="O14" s="325">
        <v>202350000</v>
      </c>
      <c r="P14" s="238"/>
      <c r="Q14" s="239"/>
      <c r="R14" s="239"/>
      <c r="S14" s="239">
        <v>192980000</v>
      </c>
      <c r="T14" s="239">
        <f>SUM(P14:S14)</f>
        <v>192980000</v>
      </c>
      <c r="U14" s="312">
        <f>+IFERROR(T14/O14,0)</f>
        <v>0.9536940943909068</v>
      </c>
      <c r="V14" s="239"/>
      <c r="W14" s="239"/>
      <c r="X14" s="239"/>
      <c r="Y14" s="239">
        <v>86445466</v>
      </c>
      <c r="Z14" s="239">
        <f>SUM(V14:Y14)</f>
        <v>86445466</v>
      </c>
      <c r="AA14" s="312">
        <f>+IFERROR(Z14/T14,0)</f>
        <v>0.44795038864130998</v>
      </c>
      <c r="AB14" s="238">
        <v>0</v>
      </c>
      <c r="AC14" s="238"/>
      <c r="AD14" s="239"/>
      <c r="AE14" s="239"/>
      <c r="AF14" s="239"/>
      <c r="AG14" s="239"/>
      <c r="AH14" s="239">
        <f t="shared" si="12"/>
        <v>0</v>
      </c>
      <c r="AI14" s="239">
        <f t="shared" si="13"/>
        <v>0</v>
      </c>
      <c r="AJ14" s="311">
        <f t="shared" si="14"/>
        <v>0</v>
      </c>
      <c r="AK14" s="227"/>
      <c r="AN14" s="191"/>
      <c r="AO14" s="191"/>
    </row>
    <row r="15" spans="1:41" s="314" customFormat="1" ht="30" customHeight="1">
      <c r="A15" s="658"/>
      <c r="B15" s="661"/>
      <c r="C15" s="661"/>
      <c r="D15" s="661"/>
      <c r="E15" s="378">
        <v>2025</v>
      </c>
      <c r="F15" s="379">
        <v>3.89</v>
      </c>
      <c r="G15" s="380">
        <f>+K15+N15</f>
        <v>3.89</v>
      </c>
      <c r="H15" s="381">
        <f>+IFERROR(G15/F15,0)</f>
        <v>1</v>
      </c>
      <c r="I15" s="397">
        <v>3.6920000000000002</v>
      </c>
      <c r="J15" s="397">
        <v>3.6920000000000002</v>
      </c>
      <c r="K15" s="382">
        <v>3.6920000000000002</v>
      </c>
      <c r="L15" s="397">
        <v>0.19800000000000001</v>
      </c>
      <c r="M15" s="397">
        <v>0.19800000000000001</v>
      </c>
      <c r="N15" s="397">
        <v>0.19800000000000001</v>
      </c>
      <c r="O15" s="423">
        <v>487454000</v>
      </c>
      <c r="P15" s="424">
        <v>487454000</v>
      </c>
      <c r="Q15" s="424">
        <v>0</v>
      </c>
      <c r="R15" s="424">
        <v>0</v>
      </c>
      <c r="S15" s="424">
        <v>0</v>
      </c>
      <c r="T15" s="268">
        <v>487454000</v>
      </c>
      <c r="U15" s="385">
        <f t="shared" ref="U15:U17" si="15">+T15/O15</f>
        <v>1</v>
      </c>
      <c r="V15" s="383">
        <v>23267200</v>
      </c>
      <c r="W15" s="383">
        <v>120258933</v>
      </c>
      <c r="X15" s="383">
        <v>125334000</v>
      </c>
      <c r="Y15" s="383">
        <v>167112000</v>
      </c>
      <c r="Z15" s="268">
        <v>435972133</v>
      </c>
      <c r="AA15" s="385">
        <f>+IFERROR(Z15/T15,0)</f>
        <v>0.89438620464700258</v>
      </c>
      <c r="AB15" s="383">
        <f>+T14-Z14</f>
        <v>106534534</v>
      </c>
      <c r="AC15" s="383">
        <v>100602000</v>
      </c>
      <c r="AD15" s="383">
        <v>5932534</v>
      </c>
      <c r="AE15" s="383">
        <v>0</v>
      </c>
      <c r="AF15" s="383"/>
      <c r="AG15" s="384"/>
      <c r="AH15" s="384">
        <f t="shared" si="12"/>
        <v>106534534</v>
      </c>
      <c r="AI15" s="384">
        <f>AC15+AD15+AE15+AF15</f>
        <v>106534534</v>
      </c>
      <c r="AJ15" s="386">
        <f t="shared" si="14"/>
        <v>1</v>
      </c>
      <c r="AK15" s="313"/>
    </row>
    <row r="16" spans="1:41" customFormat="1" ht="30" customHeight="1">
      <c r="A16" s="658"/>
      <c r="B16" s="661"/>
      <c r="C16" s="661"/>
      <c r="D16" s="661"/>
      <c r="E16" s="387">
        <v>2026</v>
      </c>
      <c r="F16" s="398">
        <v>12.12</v>
      </c>
      <c r="G16" s="389">
        <v>0</v>
      </c>
      <c r="H16" s="390">
        <f t="shared" ref="H16:H17" si="16">+IFERROR(G16/F16,0)</f>
        <v>0</v>
      </c>
      <c r="I16" s="391">
        <v>12</v>
      </c>
      <c r="J16" s="391">
        <v>12</v>
      </c>
      <c r="K16" s="391"/>
      <c r="L16" s="408">
        <v>0.12</v>
      </c>
      <c r="M16" s="408">
        <v>0.12</v>
      </c>
      <c r="N16" s="391"/>
      <c r="O16" s="422">
        <v>530983000</v>
      </c>
      <c r="P16" s="392"/>
      <c r="Q16" s="393"/>
      <c r="R16" s="392"/>
      <c r="S16" s="392"/>
      <c r="T16" s="394">
        <f t="shared" ref="T16:T17" si="17">+SUM(P16:S16)</f>
        <v>0</v>
      </c>
      <c r="U16" s="395">
        <f t="shared" si="15"/>
        <v>0</v>
      </c>
      <c r="V16" s="392"/>
      <c r="W16" s="392"/>
      <c r="X16" s="392"/>
      <c r="Y16" s="392"/>
      <c r="Z16" s="394">
        <f t="shared" ref="Z16:Z17" si="18">SUM(V16:Y16)</f>
        <v>0</v>
      </c>
      <c r="AA16" s="395">
        <f>+IFERROR(Z16/T16,0)</f>
        <v>0</v>
      </c>
      <c r="AB16" s="392">
        <f t="shared" ref="AB16:AB17" si="19">+T15-Z15</f>
        <v>51481867</v>
      </c>
      <c r="AC16" s="392"/>
      <c r="AD16" s="392"/>
      <c r="AE16" s="392"/>
      <c r="AF16" s="392"/>
      <c r="AG16" s="394"/>
      <c r="AH16" s="394">
        <f t="shared" si="12"/>
        <v>51481867</v>
      </c>
      <c r="AI16" s="394">
        <f t="shared" si="13"/>
        <v>0</v>
      </c>
      <c r="AJ16" s="396">
        <f t="shared" si="14"/>
        <v>0</v>
      </c>
      <c r="AK16" s="227"/>
    </row>
    <row r="17" spans="1:37" customFormat="1" ht="30" customHeight="1">
      <c r="A17" s="658"/>
      <c r="B17" s="661"/>
      <c r="C17" s="661"/>
      <c r="D17" s="661"/>
      <c r="E17" s="237">
        <v>2027</v>
      </c>
      <c r="F17" s="267">
        <v>10.53</v>
      </c>
      <c r="G17" s="235">
        <v>0</v>
      </c>
      <c r="H17" s="236">
        <f t="shared" si="16"/>
        <v>0</v>
      </c>
      <c r="I17" s="347"/>
      <c r="J17" s="347"/>
      <c r="K17" s="347"/>
      <c r="L17" s="347"/>
      <c r="M17" s="347"/>
      <c r="N17" s="347"/>
      <c r="O17" s="325">
        <v>684000000</v>
      </c>
      <c r="P17" s="238"/>
      <c r="Q17" s="238"/>
      <c r="R17" s="238"/>
      <c r="S17" s="238"/>
      <c r="T17" s="268">
        <f t="shared" si="17"/>
        <v>0</v>
      </c>
      <c r="U17" s="269">
        <f t="shared" si="15"/>
        <v>0</v>
      </c>
      <c r="V17" s="238"/>
      <c r="W17" s="238"/>
      <c r="X17" s="238"/>
      <c r="Y17" s="238"/>
      <c r="Z17" s="239">
        <f t="shared" si="18"/>
        <v>0</v>
      </c>
      <c r="AA17" s="312">
        <f>+IFERROR(Z17/T17,0)</f>
        <v>0</v>
      </c>
      <c r="AB17" s="238">
        <f t="shared" si="19"/>
        <v>0</v>
      </c>
      <c r="AC17" s="238"/>
      <c r="AD17" s="238"/>
      <c r="AE17" s="238"/>
      <c r="AF17" s="238"/>
      <c r="AG17" s="239"/>
      <c r="AH17" s="239">
        <f t="shared" si="12"/>
        <v>0</v>
      </c>
      <c r="AI17" s="239">
        <f t="shared" si="13"/>
        <v>0</v>
      </c>
      <c r="AJ17" s="311">
        <f t="shared" si="14"/>
        <v>0</v>
      </c>
      <c r="AK17" s="227"/>
    </row>
    <row r="18" spans="1:37" customFormat="1" ht="30" customHeight="1">
      <c r="A18" s="659"/>
      <c r="B18" s="662"/>
      <c r="C18" s="662"/>
      <c r="D18" s="662"/>
      <c r="E18" s="229" t="s">
        <v>950</v>
      </c>
      <c r="F18" s="304">
        <f t="shared" ref="F18:G18" si="20">F14+F15+F16+F17</f>
        <v>28</v>
      </c>
      <c r="G18" s="331">
        <f t="shared" si="20"/>
        <v>5.35</v>
      </c>
      <c r="H18" s="230">
        <f t="shared" ref="H18" si="21">IFERROR(G18/F18,"")</f>
        <v>0.19107142857142856</v>
      </c>
      <c r="I18" s="348"/>
      <c r="J18" s="348"/>
      <c r="K18" s="348"/>
      <c r="L18" s="348"/>
      <c r="M18" s="348"/>
      <c r="N18" s="348"/>
      <c r="O18" s="231">
        <f t="shared" ref="O18:S18" si="22">SUM(O14:O17)</f>
        <v>1904787000</v>
      </c>
      <c r="P18" s="241">
        <f t="shared" si="22"/>
        <v>487454000</v>
      </c>
      <c r="Q18" s="241">
        <f t="shared" si="22"/>
        <v>0</v>
      </c>
      <c r="R18" s="241">
        <f t="shared" si="22"/>
        <v>0</v>
      </c>
      <c r="S18" s="241">
        <f t="shared" si="22"/>
        <v>192980000</v>
      </c>
      <c r="T18" s="240">
        <f t="shared" si="9"/>
        <v>680434000</v>
      </c>
      <c r="U18" s="242">
        <f t="shared" si="10"/>
        <v>0.35722314358508328</v>
      </c>
      <c r="V18" s="241">
        <f t="shared" ref="V18:Z18" si="23">SUM(V14:V17)</f>
        <v>23267200</v>
      </c>
      <c r="W18" s="241">
        <f t="shared" si="23"/>
        <v>120258933</v>
      </c>
      <c r="X18" s="241">
        <f t="shared" si="23"/>
        <v>125334000</v>
      </c>
      <c r="Y18" s="241">
        <f t="shared" si="23"/>
        <v>253557466</v>
      </c>
      <c r="Z18" s="241">
        <f t="shared" si="23"/>
        <v>522417599</v>
      </c>
      <c r="AA18" s="232">
        <f>+IFERROR(Z18/T18,0)</f>
        <v>0.76777115635021176</v>
      </c>
      <c r="AB18" s="241">
        <f t="shared" ref="AB18:AG18" si="24">SUM(AB14:AB17)</f>
        <v>158016401</v>
      </c>
      <c r="AC18" s="241">
        <f t="shared" si="24"/>
        <v>100602000</v>
      </c>
      <c r="AD18" s="241">
        <f t="shared" si="24"/>
        <v>5932534</v>
      </c>
      <c r="AE18" s="241">
        <f t="shared" si="24"/>
        <v>0</v>
      </c>
      <c r="AF18" s="241">
        <f t="shared" si="24"/>
        <v>0</v>
      </c>
      <c r="AG18" s="241">
        <f t="shared" si="24"/>
        <v>0</v>
      </c>
      <c r="AH18" s="243">
        <f t="shared" si="12"/>
        <v>158016401</v>
      </c>
      <c r="AI18" s="243">
        <f t="shared" si="13"/>
        <v>106534534</v>
      </c>
      <c r="AJ18" s="244">
        <f t="shared" si="14"/>
        <v>0.67419921809255734</v>
      </c>
      <c r="AK18" s="227"/>
    </row>
    <row r="19" spans="1:37" customFormat="1" ht="28.5" customHeight="1">
      <c r="A19" s="25"/>
      <c r="B19" s="25"/>
      <c r="C19" s="25"/>
      <c r="D19" s="25"/>
      <c r="E19" s="233" t="s">
        <v>897</v>
      </c>
      <c r="F19" s="652">
        <v>2026</v>
      </c>
      <c r="G19" s="653"/>
      <c r="H19" s="653"/>
      <c r="I19" s="653"/>
      <c r="J19" s="653"/>
      <c r="K19" s="653"/>
      <c r="L19" s="653"/>
      <c r="M19" s="653"/>
      <c r="N19" s="654"/>
      <c r="O19" s="234">
        <f>+O11+O16</f>
        <v>2105948000</v>
      </c>
      <c r="P19" s="234">
        <f t="shared" ref="P19:AJ19" si="25">+P11+P16</f>
        <v>0</v>
      </c>
      <c r="Q19" s="234">
        <f t="shared" si="25"/>
        <v>0</v>
      </c>
      <c r="R19" s="234">
        <f t="shared" si="25"/>
        <v>0</v>
      </c>
      <c r="S19" s="234">
        <f t="shared" si="25"/>
        <v>0</v>
      </c>
      <c r="T19" s="234">
        <f t="shared" si="25"/>
        <v>0</v>
      </c>
      <c r="U19" s="234">
        <f t="shared" si="25"/>
        <v>0</v>
      </c>
      <c r="V19" s="234">
        <f t="shared" si="25"/>
        <v>0</v>
      </c>
      <c r="W19" s="234">
        <f t="shared" si="25"/>
        <v>0</v>
      </c>
      <c r="X19" s="234">
        <f t="shared" si="25"/>
        <v>0</v>
      </c>
      <c r="Y19" s="234">
        <f t="shared" si="25"/>
        <v>0</v>
      </c>
      <c r="Z19" s="234">
        <f t="shared" si="25"/>
        <v>0</v>
      </c>
      <c r="AA19" s="234">
        <f t="shared" si="25"/>
        <v>0</v>
      </c>
      <c r="AB19" s="234">
        <f t="shared" si="25"/>
        <v>310122933</v>
      </c>
      <c r="AC19" s="234">
        <f t="shared" si="25"/>
        <v>0</v>
      </c>
      <c r="AD19" s="234">
        <f t="shared" si="25"/>
        <v>0</v>
      </c>
      <c r="AE19" s="234">
        <f t="shared" si="25"/>
        <v>0</v>
      </c>
      <c r="AF19" s="234">
        <f t="shared" si="25"/>
        <v>0</v>
      </c>
      <c r="AG19" s="234">
        <f t="shared" si="25"/>
        <v>0</v>
      </c>
      <c r="AH19" s="234">
        <f t="shared" si="25"/>
        <v>310122933</v>
      </c>
      <c r="AI19" s="234">
        <f t="shared" si="25"/>
        <v>0</v>
      </c>
      <c r="AJ19" s="234">
        <f t="shared" si="25"/>
        <v>0</v>
      </c>
      <c r="AK19" s="25"/>
    </row>
  </sheetData>
  <autoFilter ref="A8:AO19" xr:uid="{00000000-0001-0000-0500-000000000000}"/>
  <mergeCells count="21">
    <mergeCell ref="A1:B4"/>
    <mergeCell ref="F7:H7"/>
    <mergeCell ref="O7:U7"/>
    <mergeCell ref="C1:W1"/>
    <mergeCell ref="C2:W2"/>
    <mergeCell ref="C3:W3"/>
    <mergeCell ref="C4:P4"/>
    <mergeCell ref="Q4:W4"/>
    <mergeCell ref="V7:AA7"/>
    <mergeCell ref="I7:K7"/>
    <mergeCell ref="L7:N7"/>
    <mergeCell ref="F19:N19"/>
    <mergeCell ref="AB7:AJ7"/>
    <mergeCell ref="A9:A13"/>
    <mergeCell ref="A14:A18"/>
    <mergeCell ref="B14:B18"/>
    <mergeCell ref="C14:C18"/>
    <mergeCell ref="D14:D18"/>
    <mergeCell ref="B9:B13"/>
    <mergeCell ref="C9:C13"/>
    <mergeCell ref="D9:D13"/>
  </mergeCells>
  <phoneticPr fontId="91" type="noConversion"/>
  <dataValidations count="28">
    <dataValidation allowBlank="1" showInputMessage="1" showErrorMessage="1" prompt="Relacionar el objetivo específico al cual está asociada la actividad proyecto de inversión. Esta información se encuentra en la Ficha de formulación del proyecto." sqref="A8" xr:uid="{307470E2-871C-4441-8247-B15FC2B7A40B}"/>
    <dataValidation allowBlank="1" showInputMessage="1" showErrorMessage="1" promptTitle="VIGENCIA" prompt="Años que comprenden el plan de desarrollo actual. " sqref="E8" xr:uid="{B0ABA8B1-858E-457F-ADE4-4987C7792C24}"/>
    <dataValidation allowBlank="1" showInputMessage="1" showErrorMessage="1" prompt="Muestra los resultados de la ejecución de giros de las reservas, frente al total de la reservas constituidas." sqref="AJ8" xr:uid="{047E6B88-C979-409B-8499-CAFE2B16B30E}"/>
    <dataValidation allowBlank="1" showInputMessage="1" showErrorMessage="1" prompt="Muestra los resultados de la ejecución de giros, frente al total de recursos comprometidos." sqref="AA8" xr:uid="{644C763C-5C2E-466B-97FF-A5C769B53FD3}"/>
    <dataValidation allowBlank="1" showInputMessage="1" showErrorMessage="1" prompt="Corresponde al presupuesto total girado en la vigencia. " sqref="Z8" xr:uid="{D7046C19-FF02-4227-832A-DD04C5AFF1C8}"/>
    <dataValidation allowBlank="1" showInputMessage="1" showErrorMessage="1" prompt="Muestra los resultados de la ejecución del presupuesto frente a la programación." sqref="U8" xr:uid="{1E97AA09-FC3D-4529-8D0F-AAAD253F761E}"/>
    <dataValidation allowBlank="1" showInputMessage="1" showErrorMessage="1" prompt="Corresponde al presupuesto total ejecutado en la vigencia. Debe guardar coherencia con el Plan Anual de Adquisiciones. " sqref="T8" xr:uid="{CA4BC9E3-D12E-45AC-BD28-9B893B979208}"/>
    <dataValidation allowBlank="1" showInputMessage="1" showErrorMessage="1" prompt="Ingrese las reservas definitivas después de anulaciones. Debe coincidir con la Herramienta Financiera" sqref="AH8" xr:uid="{C0B87FBD-B73E-41E6-89D1-9EEFE9029E5A}"/>
    <dataValidation allowBlank="1" showInputMessage="1" showErrorMessage="1" prompt="Debe coincidir con la Herramienta Financiera_PAA" sqref="AG8" xr:uid="{56A7C247-3DBC-4119-9F4F-675BD7AD8F82}"/>
    <dataValidation allowBlank="1" showInputMessage="1" showErrorMessage="1" prompt="Corresponde a los recursos girados de la reserva en el período" sqref="AC8:AF8" xr:uid="{0AF58D4E-7A0C-4B03-B877-E43D2C7667C2}"/>
    <dataValidation allowBlank="1" showInputMessage="1" showErrorMessage="1" prompt="RESERVA PRESUPUESTAL:_x000a_Indica los saldos de los compromisos y las obligaciones pendientes de autorización de pago con cargo al presupuesto de la vigencia anterior" sqref="AB8" xr:uid="{4E98E1B4-D000-4EB9-B184-E6AA6B02D4BA}"/>
    <dataValidation allowBlank="1" showInputMessage="1" showErrorMessage="1" prompt="Corresponde al valor total de  los recursos girados para la meta en el período (GIROS)_x000a_" sqref="V8:W8" xr:uid="{17DCAA00-006F-4DC2-9EE1-01365236E6A1}"/>
    <dataValidation allowBlank="1" showInputMessage="1" showErrorMessage="1" prompt="Corresponde al presupuesto programado para la vigencia, éste depende de las modificaciones presupuestales que se haya presentado. Debe guardar coherencia con el Plan Anual de Adquisiciones. Todo ajuste presupuestal debe estar avalado por la OAPI. " sqref="O8" xr:uid="{FAE44340-D78D-4C21-8197-3A832D09CAC0}"/>
    <dataValidation allowBlank="1" showInputMessage="1" showErrorMessage="1" prompt="Corresponde al total de los giros de la reserva en la vigencia_x000a_" sqref="AI8" xr:uid="{4BF915CD-280C-4B96-AA33-D2E57A4C4243}"/>
    <dataValidation allowBlank="1" showInputMessage="1" showErrorMessage="1" prompt="Corresponde al valor total de  los recursos girados para la actividad en el período (GIROS)_x000a_" sqref="X8:Y8" xr:uid="{6DA0FC1E-C7A0-408D-97BF-89AD05AC345D}"/>
    <dataValidation allowBlank="1" showInputMessage="1" showErrorMessage="1" prompt="Relacionar el nombre de la actividad del proyecto. Debe guardar coherencia con el registrado en la hoja de vida de indicador." sqref="C8" xr:uid="{68A3C968-06B3-421B-A5B9-1BFC23FDC86A}"/>
    <dataValidation allowBlank="1" showInputMessage="1" showErrorMessage="1" prompt="Relacionar el código de la actividad. El código es asignado por SEGPLAN, y debe guardar coherencia con el registrado en la hoja de vidad de indicador._x000a_" sqref="B8" xr:uid="{CCC0BBC3-22E5-4F0C-92D2-6A5CC8E30518}"/>
    <dataValidation allowBlank="1" showInputMessage="1" showErrorMessage="1" promptTitle="MAGNITUD PROGRAMADA" prompt="Relacione la cantidad total de bienes y/o servicios que se espera alcanzar en la actividad con recuros de vigencia. Ésta debe ser acumulada al periodo del reporte." sqref="I8" xr:uid="{94B5F5A0-903F-4D01-A848-9F9F100570EF}"/>
    <dataValidation allowBlank="1" showInputMessage="1" showErrorMessage="1" promptTitle="MAGNITUD ENTREGADA/EJECUTADA" prompt="Relacione la cantidad total de bienes y/o servicios efectivamente entregados durante el año en relación con lo adquirido/contratado por la entidad con recuros de vigencia y reserva. Ésta debe ser acumulada al periodo del reporte." sqref="G8" xr:uid="{EE1EE690-A3A1-4602-AEE0-A2028488B521}"/>
    <dataValidation allowBlank="1" showInputMessage="1" showErrorMessage="1" promptTitle="MAGNITUD PROGRAMADA" prompt="Relacione la cantidad total de bienes y/o servicios que se espera alcanzar en la actividad durante el año con recursos de vigencia y reserva. Ésta debe ser acumulada al periodo del reporte." sqref="F8" xr:uid="{F30F6F26-F95B-4B53-952A-5B814C7B67B1}"/>
    <dataValidation allowBlank="1" showInputMessage="1" showErrorMessage="1" promptTitle="% DE CUMPLIMIENTO" prompt="Relación entre magnitud total ejecutada con magnitud total entregada." sqref="H8" xr:uid="{8A76B91B-E4B5-46DC-A514-76F2DC744D42}"/>
    <dataValidation allowBlank="1" showInputMessage="1" showErrorMessage="1" promptTitle="MAGNITUD PROGRAMADA" prompt="Relacione la cantidad total de bienes y/o servicios que se espera alcanzar en la actividad con recuros de reserva. Ésta debe ser acumulada al periodo del reporte." sqref="L8" xr:uid="{B93B46E0-7C83-4913-86B2-7A657CE2975F}"/>
    <dataValidation allowBlank="1" showInputMessage="1" showErrorMessage="1" promptTitle="MAGNITUD ENTREGADA/EJECUTADA" prompt="Relacione la cantidad de bienes y/o servicios efectivamente entregados en relación con lo adquirido/contratado por la entidad con recursos de reserva. Ésta debe ser acumulada al periodo del reporte." sqref="N8" xr:uid="{6E0A3B83-D0E5-4894-B8BC-9BF9249058CD}"/>
    <dataValidation allowBlank="1" showInputMessage="1" showErrorMessage="1" promptTitle="MAGNITUD CONTRATADA" prompt="Relacione la  cantidad de bienes y/o servicios adquiridos/contratados con recursos de reserva. Ésta debe ser acumulada al periodo del reporte." sqref="M8" xr:uid="{A7EDA823-64DC-4A27-9D9C-9404E4BB07D4}"/>
    <dataValidation allowBlank="1" showInputMessage="1" showErrorMessage="1" promptTitle="MAGNITUD CONTRATADA" prompt="Relacione  la cantidad de bienes y/o servicios adquiridos/contratados por la entidad con recursos de vigencia.  Ésta debe ser acumulada al periodo del reporte." sqref="J8" xr:uid="{CAC21CE5-0B8E-470D-970D-FAF6869AE479}"/>
    <dataValidation allowBlank="1" showInputMessage="1" showErrorMessage="1" prompt="IIngrese el presupuesto ejecutado/comprometido en el periodo del reporte. _x000a_" sqref="P8:S8" xr:uid="{EDD7A139-21D5-495F-8CDA-C38128FFB7FC}"/>
    <dataValidation allowBlank="1" showInputMessage="1" showErrorMessage="1" promptTitle="MAGNITUD ENTREGADA/EJECUTADA" prompt="Relacione la cantidad de bienes y/o servicios efectivamente entregada en relación con lo adquirido/contratado por la entidad con recursos de vigencia. Ésta debe ser acumulada al periodo del reporte." sqref="K8" xr:uid="{7D28BFD2-48C6-42DC-87E6-C5814CE4833D}"/>
    <dataValidation allowBlank="1" showInputMessage="1" showErrorMessage="1" prompt="Relacione el tipo de anualización de las actividades según corresponda: indicador tipo suma, tipo constante, tipo creciente, tipo decreciente._x000a_" sqref="D8" xr:uid="{5A57454B-14A4-410C-88C8-888493E51D5E}"/>
  </dataValidations>
  <pageMargins left="0.70866141732283472" right="0.70866141732283472" top="0.74803149606299213" bottom="0.74803149606299213"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AB69"/>
  <sheetViews>
    <sheetView showGridLines="0" topLeftCell="G8" zoomScale="62" zoomScaleNormal="62" workbookViewId="0">
      <selection activeCell="O20" sqref="O20"/>
    </sheetView>
  </sheetViews>
  <sheetFormatPr baseColWidth="10" defaultColWidth="14.42578125" defaultRowHeight="15" customHeight="1"/>
  <cols>
    <col min="1" max="1" width="14.42578125" style="352"/>
    <col min="2" max="2" width="54.85546875" customWidth="1"/>
    <col min="3" max="3" width="36.28515625" customWidth="1"/>
    <col min="4" max="7" width="30.85546875" customWidth="1"/>
    <col min="8" max="11" width="11.140625" customWidth="1"/>
    <col min="12" max="12" width="23.85546875" customWidth="1"/>
    <col min="13" max="13" width="109.7109375" customWidth="1"/>
    <col min="14" max="14" width="32.5703125" customWidth="1"/>
    <col min="15" max="15" width="59.42578125" customWidth="1"/>
    <col min="16" max="16" width="7.5703125" customWidth="1"/>
    <col min="17" max="17" width="23.42578125" customWidth="1"/>
    <col min="18" max="20" width="19.28515625" customWidth="1"/>
    <col min="21" max="28" width="10.7109375" customWidth="1"/>
  </cols>
  <sheetData>
    <row r="1" spans="1:28" ht="17.25" customHeight="1">
      <c r="A1" s="470"/>
      <c r="B1" s="455"/>
      <c r="C1" s="333"/>
      <c r="D1" s="473" t="s">
        <v>0</v>
      </c>
      <c r="E1" s="474"/>
      <c r="F1" s="474"/>
      <c r="G1" s="474"/>
      <c r="H1" s="474"/>
      <c r="I1" s="474"/>
      <c r="J1" s="474"/>
      <c r="K1" s="474"/>
      <c r="L1" s="474"/>
      <c r="M1" s="474"/>
      <c r="N1" s="474"/>
      <c r="O1" s="474"/>
      <c r="P1" s="474"/>
      <c r="Q1" s="474"/>
      <c r="R1" s="475"/>
    </row>
    <row r="2" spans="1:28" ht="17.25" customHeight="1">
      <c r="A2" s="471"/>
      <c r="B2" s="472"/>
      <c r="C2" s="332"/>
      <c r="D2" s="473" t="s">
        <v>1</v>
      </c>
      <c r="E2" s="474"/>
      <c r="F2" s="474"/>
      <c r="G2" s="474"/>
      <c r="H2" s="474"/>
      <c r="I2" s="474"/>
      <c r="J2" s="474"/>
      <c r="K2" s="474"/>
      <c r="L2" s="474"/>
      <c r="M2" s="474"/>
      <c r="N2" s="474"/>
      <c r="O2" s="474"/>
      <c r="P2" s="474"/>
      <c r="Q2" s="474"/>
      <c r="R2" s="475"/>
    </row>
    <row r="3" spans="1:28" ht="17.25" customHeight="1">
      <c r="A3" s="471"/>
      <c r="B3" s="472"/>
      <c r="C3" s="332"/>
      <c r="D3" s="473" t="s">
        <v>2</v>
      </c>
      <c r="E3" s="474"/>
      <c r="F3" s="474"/>
      <c r="G3" s="474"/>
      <c r="H3" s="474"/>
      <c r="I3" s="474"/>
      <c r="J3" s="474"/>
      <c r="K3" s="474"/>
      <c r="L3" s="474"/>
      <c r="M3" s="474"/>
      <c r="N3" s="474"/>
      <c r="O3" s="474"/>
      <c r="P3" s="474"/>
      <c r="Q3" s="474"/>
      <c r="R3" s="475"/>
    </row>
    <row r="4" spans="1:28" ht="17.25" customHeight="1">
      <c r="A4" s="456"/>
      <c r="B4" s="458"/>
      <c r="C4" s="334"/>
      <c r="D4" s="473" t="s">
        <v>1010</v>
      </c>
      <c r="E4" s="474"/>
      <c r="F4" s="474"/>
      <c r="G4" s="474"/>
      <c r="H4" s="474"/>
      <c r="I4" s="474"/>
      <c r="J4" s="474"/>
      <c r="K4" s="475"/>
      <c r="L4" s="476" t="s">
        <v>1013</v>
      </c>
      <c r="M4" s="477"/>
      <c r="N4" s="477"/>
      <c r="O4" s="477"/>
      <c r="P4" s="477"/>
      <c r="Q4" s="477"/>
      <c r="R4" s="478"/>
    </row>
    <row r="6" spans="1:28" ht="20.25" customHeight="1">
      <c r="B6" s="43"/>
      <c r="C6" s="43"/>
      <c r="D6" s="43"/>
      <c r="E6" s="43"/>
      <c r="F6" s="43"/>
      <c r="G6" s="43"/>
      <c r="H6" s="44"/>
      <c r="I6" s="44"/>
      <c r="J6" s="44"/>
      <c r="K6" s="44"/>
      <c r="L6" s="25"/>
      <c r="M6" s="25"/>
      <c r="N6" s="25"/>
      <c r="O6" s="25"/>
      <c r="P6" s="25"/>
      <c r="Q6" s="25"/>
      <c r="R6" s="25"/>
      <c r="S6" s="25"/>
      <c r="T6" s="25"/>
    </row>
    <row r="7" spans="1:28" ht="46.5" customHeight="1">
      <c r="B7" s="27"/>
      <c r="D7" s="27"/>
      <c r="E7" s="27"/>
      <c r="F7" s="27"/>
      <c r="G7" s="27"/>
      <c r="H7" s="693" t="s">
        <v>79</v>
      </c>
      <c r="I7" s="588"/>
      <c r="J7" s="588"/>
      <c r="K7" s="588"/>
      <c r="L7" s="668" t="s">
        <v>986</v>
      </c>
      <c r="M7" s="595"/>
      <c r="N7" s="595"/>
      <c r="O7" s="596"/>
      <c r="P7" s="45"/>
      <c r="Q7" s="669" t="s">
        <v>987</v>
      </c>
      <c r="R7" s="595"/>
      <c r="S7" s="595"/>
      <c r="T7" s="595"/>
      <c r="U7" s="41"/>
      <c r="V7" s="41"/>
      <c r="W7" s="41"/>
      <c r="X7" s="41"/>
      <c r="Y7" s="41"/>
      <c r="Z7" s="41"/>
      <c r="AA7" s="41"/>
      <c r="AB7" s="41"/>
    </row>
    <row r="8" spans="1:28" ht="133.5" customHeight="1">
      <c r="A8" s="133" t="s">
        <v>872</v>
      </c>
      <c r="B8" s="133" t="s">
        <v>988</v>
      </c>
      <c r="C8" s="133" t="s">
        <v>989</v>
      </c>
      <c r="D8" s="133" t="s">
        <v>990</v>
      </c>
      <c r="E8" s="133" t="s">
        <v>991</v>
      </c>
      <c r="F8" s="133" t="s">
        <v>888</v>
      </c>
      <c r="G8" s="133" t="s">
        <v>992</v>
      </c>
      <c r="H8" s="133" t="s">
        <v>80</v>
      </c>
      <c r="I8" s="133" t="s">
        <v>81</v>
      </c>
      <c r="J8" s="133" t="s">
        <v>82</v>
      </c>
      <c r="K8" s="133" t="s">
        <v>83</v>
      </c>
      <c r="L8" s="190" t="s">
        <v>993</v>
      </c>
      <c r="M8" s="190" t="s">
        <v>994</v>
      </c>
      <c r="N8" s="190" t="s">
        <v>995</v>
      </c>
      <c r="O8" s="139" t="s">
        <v>996</v>
      </c>
      <c r="P8" s="350"/>
      <c r="Q8" s="140" t="s">
        <v>66</v>
      </c>
      <c r="R8" s="140" t="s">
        <v>84</v>
      </c>
      <c r="S8" s="140" t="s">
        <v>85</v>
      </c>
      <c r="T8" s="46" t="s">
        <v>86</v>
      </c>
      <c r="U8" s="351"/>
      <c r="V8" s="351"/>
      <c r="W8" s="351"/>
      <c r="X8" s="351"/>
      <c r="Y8" s="351"/>
      <c r="Z8" s="351"/>
      <c r="AA8" s="351"/>
      <c r="AB8" s="351"/>
    </row>
    <row r="9" spans="1:28" ht="69" customHeight="1">
      <c r="A9" s="696">
        <v>1</v>
      </c>
      <c r="B9" s="697" t="str">
        <f>+'4.Magnitud_Presupuesto'!C14</f>
        <v>Implementar 28 km de señalización y/o demarcación de cicloinfraestructura en la ciudad</v>
      </c>
      <c r="C9" s="694" t="s">
        <v>997</v>
      </c>
      <c r="D9" s="670">
        <v>2203</v>
      </c>
      <c r="E9" s="673" t="s">
        <v>697</v>
      </c>
      <c r="F9" s="676">
        <v>4127</v>
      </c>
      <c r="G9" s="676">
        <f>+'[1]Anexo_Hoja de vida Indicador'!C87</f>
        <v>0</v>
      </c>
      <c r="H9" s="680"/>
      <c r="I9" s="680"/>
      <c r="J9" s="687"/>
      <c r="K9" s="680"/>
      <c r="L9" s="690" t="s">
        <v>1023</v>
      </c>
      <c r="M9" s="681" t="s">
        <v>1025</v>
      </c>
      <c r="N9" s="684"/>
      <c r="O9" s="677"/>
      <c r="P9" s="194"/>
      <c r="Q9" s="272">
        <v>2024</v>
      </c>
      <c r="R9" s="301">
        <f>+'4.Magnitud_Presupuesto'!F14</f>
        <v>1.46</v>
      </c>
      <c r="S9" s="273">
        <f>+'4.Magnitud_Presupuesto'!G14</f>
        <v>1.46</v>
      </c>
      <c r="T9" s="274">
        <f t="shared" ref="T9:T13" si="0">+S9/R9</f>
        <v>1</v>
      </c>
    </row>
    <row r="10" spans="1:28" ht="69" customHeight="1">
      <c r="A10" s="696"/>
      <c r="B10" s="697"/>
      <c r="C10" s="694"/>
      <c r="D10" s="671"/>
      <c r="E10" s="674"/>
      <c r="F10" s="674"/>
      <c r="G10" s="674"/>
      <c r="H10" s="674"/>
      <c r="I10" s="674"/>
      <c r="J10" s="688"/>
      <c r="K10" s="674"/>
      <c r="L10" s="691"/>
      <c r="M10" s="682"/>
      <c r="N10" s="685"/>
      <c r="O10" s="678"/>
      <c r="P10" s="194"/>
      <c r="Q10" s="404">
        <v>2025</v>
      </c>
      <c r="R10" s="399">
        <v>3.89</v>
      </c>
      <c r="S10" s="400">
        <f>+'4.Magnitud_Presupuesto'!G15</f>
        <v>3.89</v>
      </c>
      <c r="T10" s="401">
        <f t="shared" si="0"/>
        <v>1</v>
      </c>
    </row>
    <row r="11" spans="1:28" ht="69" customHeight="1">
      <c r="A11" s="696">
        <v>2</v>
      </c>
      <c r="B11" s="697" t="str">
        <f>+'4.Magnitud_Presupuesto'!C9</f>
        <v>Implementar 60km de mantenimiento de señalización y/o demarcación en cicloinfraestructura en la ciudad</v>
      </c>
      <c r="C11" s="694"/>
      <c r="D11" s="671"/>
      <c r="E11" s="674"/>
      <c r="F11" s="674"/>
      <c r="G11" s="674"/>
      <c r="H11" s="674"/>
      <c r="I11" s="674"/>
      <c r="J11" s="688"/>
      <c r="K11" s="674"/>
      <c r="L11" s="691"/>
      <c r="M11" s="682"/>
      <c r="N11" s="685"/>
      <c r="O11" s="678"/>
      <c r="P11" s="194"/>
      <c r="Q11" s="405">
        <v>2026</v>
      </c>
      <c r="R11" s="402">
        <v>12.12</v>
      </c>
      <c r="S11" s="402">
        <f>+'4.Magnitud_Presupuesto'!G16</f>
        <v>0</v>
      </c>
      <c r="T11" s="403">
        <f t="shared" si="0"/>
        <v>0</v>
      </c>
    </row>
    <row r="12" spans="1:28" ht="69" customHeight="1">
      <c r="A12" s="696"/>
      <c r="B12" s="697"/>
      <c r="C12" s="694"/>
      <c r="D12" s="671"/>
      <c r="E12" s="674"/>
      <c r="F12" s="674"/>
      <c r="G12" s="674"/>
      <c r="H12" s="674"/>
      <c r="I12" s="674"/>
      <c r="J12" s="688"/>
      <c r="K12" s="674"/>
      <c r="L12" s="691"/>
      <c r="M12" s="682"/>
      <c r="N12" s="685"/>
      <c r="O12" s="678"/>
      <c r="P12" s="194"/>
      <c r="Q12" s="47">
        <v>2027</v>
      </c>
      <c r="R12" s="302">
        <v>10.53</v>
      </c>
      <c r="S12" s="302">
        <f>+'4.Magnitud_Presupuesto'!G17</f>
        <v>0</v>
      </c>
      <c r="T12" s="42">
        <f t="shared" si="0"/>
        <v>0</v>
      </c>
    </row>
    <row r="13" spans="1:28" ht="69" customHeight="1">
      <c r="A13" s="696"/>
      <c r="B13" s="697"/>
      <c r="C13" s="695"/>
      <c r="D13" s="672"/>
      <c r="E13" s="675"/>
      <c r="F13" s="675"/>
      <c r="G13" s="675"/>
      <c r="H13" s="675"/>
      <c r="I13" s="675"/>
      <c r="J13" s="689"/>
      <c r="K13" s="675"/>
      <c r="L13" s="692"/>
      <c r="M13" s="683"/>
      <c r="N13" s="686"/>
      <c r="O13" s="679"/>
      <c r="P13" s="194"/>
      <c r="Q13" s="275" t="s">
        <v>87</v>
      </c>
      <c r="R13" s="303">
        <f>SUM(R9:R12)</f>
        <v>28</v>
      </c>
      <c r="S13" s="303">
        <f>SUM(S9:S12)</f>
        <v>5.35</v>
      </c>
      <c r="T13" s="276">
        <f t="shared" si="0"/>
        <v>0.19107142857142856</v>
      </c>
    </row>
    <row r="14" spans="1:28" ht="27.75" customHeight="1">
      <c r="A14" s="698" t="s">
        <v>1024</v>
      </c>
      <c r="B14" s="701" t="s">
        <v>1027</v>
      </c>
      <c r="C14" s="704" t="s">
        <v>1020</v>
      </c>
      <c r="D14" s="704" t="s">
        <v>908</v>
      </c>
      <c r="E14" s="707" t="s">
        <v>1021</v>
      </c>
      <c r="F14" s="704">
        <v>15</v>
      </c>
      <c r="G14" s="708" t="s">
        <v>1022</v>
      </c>
      <c r="H14" s="704" t="s">
        <v>908</v>
      </c>
      <c r="I14" s="704" t="s">
        <v>908</v>
      </c>
      <c r="J14" s="704" t="s">
        <v>908</v>
      </c>
      <c r="K14" s="704" t="s">
        <v>908</v>
      </c>
      <c r="L14" s="690" t="s">
        <v>1023</v>
      </c>
      <c r="M14" s="681"/>
      <c r="N14" s="681"/>
      <c r="O14" s="681"/>
      <c r="P14" s="411"/>
      <c r="Q14" s="412">
        <v>2024</v>
      </c>
      <c r="R14" s="425">
        <v>0</v>
      </c>
      <c r="S14" s="425">
        <v>0</v>
      </c>
      <c r="T14" s="426">
        <v>0</v>
      </c>
      <c r="U14" s="25"/>
      <c r="V14" s="25"/>
    </row>
    <row r="15" spans="1:28" ht="27.75" customHeight="1">
      <c r="A15" s="699"/>
      <c r="B15" s="702"/>
      <c r="C15" s="705"/>
      <c r="D15" s="705"/>
      <c r="E15" s="705"/>
      <c r="F15" s="705"/>
      <c r="G15" s="709"/>
      <c r="H15" s="705"/>
      <c r="I15" s="705"/>
      <c r="J15" s="705"/>
      <c r="K15" s="705"/>
      <c r="L15" s="691"/>
      <c r="M15" s="682"/>
      <c r="N15" s="682"/>
      <c r="O15" s="682"/>
      <c r="P15" s="413"/>
      <c r="Q15" s="414">
        <v>2025</v>
      </c>
      <c r="R15" s="425">
        <v>0</v>
      </c>
      <c r="S15" s="425">
        <v>0</v>
      </c>
      <c r="T15" s="426">
        <v>0</v>
      </c>
      <c r="U15" s="25"/>
      <c r="V15" s="25"/>
    </row>
    <row r="16" spans="1:28" ht="27.75" customHeight="1">
      <c r="A16" s="699"/>
      <c r="B16" s="702"/>
      <c r="C16" s="705"/>
      <c r="D16" s="705"/>
      <c r="E16" s="705"/>
      <c r="F16" s="705"/>
      <c r="G16" s="709"/>
      <c r="H16" s="705"/>
      <c r="I16" s="705"/>
      <c r="J16" s="705"/>
      <c r="K16" s="705"/>
      <c r="L16" s="691"/>
      <c r="M16" s="682"/>
      <c r="N16" s="682"/>
      <c r="O16" s="682"/>
      <c r="P16" s="413"/>
      <c r="Q16" s="427">
        <v>2026</v>
      </c>
      <c r="R16" s="428">
        <v>0</v>
      </c>
      <c r="S16" s="428">
        <v>0</v>
      </c>
      <c r="T16" s="429">
        <v>0</v>
      </c>
      <c r="U16" s="25"/>
      <c r="V16" s="25"/>
    </row>
    <row r="17" spans="1:22" ht="27.75" customHeight="1">
      <c r="A17" s="699"/>
      <c r="B17" s="702"/>
      <c r="C17" s="705"/>
      <c r="D17" s="705"/>
      <c r="E17" s="705"/>
      <c r="F17" s="705"/>
      <c r="G17" s="709"/>
      <c r="H17" s="705"/>
      <c r="I17" s="705"/>
      <c r="J17" s="705"/>
      <c r="K17" s="705"/>
      <c r="L17" s="691"/>
      <c r="M17" s="682"/>
      <c r="N17" s="682"/>
      <c r="O17" s="682"/>
      <c r="P17" s="413"/>
      <c r="Q17" s="414">
        <v>2027</v>
      </c>
      <c r="R17" s="425">
        <v>0</v>
      </c>
      <c r="S17" s="425">
        <v>0</v>
      </c>
      <c r="T17" s="426">
        <v>0</v>
      </c>
      <c r="U17" s="25"/>
      <c r="V17" s="25"/>
    </row>
    <row r="18" spans="1:22" ht="27.75" customHeight="1">
      <c r="A18" s="700"/>
      <c r="B18" s="703"/>
      <c r="C18" s="706"/>
      <c r="D18" s="706"/>
      <c r="E18" s="706"/>
      <c r="F18" s="706"/>
      <c r="G18" s="710"/>
      <c r="H18" s="706"/>
      <c r="I18" s="706"/>
      <c r="J18" s="706"/>
      <c r="K18" s="706"/>
      <c r="L18" s="692"/>
      <c r="M18" s="683"/>
      <c r="N18" s="683"/>
      <c r="O18" s="683"/>
      <c r="P18" s="415"/>
      <c r="Q18" s="416" t="s">
        <v>87</v>
      </c>
      <c r="R18" s="417">
        <f>SUM(R14:R17)</f>
        <v>0</v>
      </c>
      <c r="S18" s="417">
        <f t="shared" ref="S18:T18" si="1">SUM(S14:S17)</f>
        <v>0</v>
      </c>
      <c r="T18" s="417">
        <f t="shared" si="1"/>
        <v>0</v>
      </c>
      <c r="U18" s="25"/>
      <c r="V18" s="25"/>
    </row>
    <row r="19" spans="1:22" ht="25.5" customHeight="1">
      <c r="A19" s="406"/>
      <c r="B19" s="245"/>
      <c r="C19" s="245"/>
      <c r="D19" s="246"/>
      <c r="E19" s="246"/>
      <c r="F19" s="246"/>
      <c r="G19" s="246"/>
      <c r="H19" s="246"/>
      <c r="I19" s="246"/>
      <c r="J19" s="407"/>
      <c r="K19" s="246"/>
      <c r="L19" s="247"/>
      <c r="M19" s="246"/>
      <c r="N19" s="418"/>
      <c r="O19" s="246"/>
      <c r="P19" s="194"/>
      <c r="Q19" s="419"/>
      <c r="R19" s="420"/>
      <c r="S19" s="420"/>
      <c r="T19" s="421"/>
      <c r="U19" s="228"/>
    </row>
    <row r="20" spans="1:22" ht="25.5" customHeight="1">
      <c r="A20" s="406"/>
      <c r="B20" s="245"/>
      <c r="C20" s="245"/>
      <c r="D20" s="246"/>
      <c r="E20" s="246"/>
      <c r="F20" s="246"/>
      <c r="G20" s="246"/>
      <c r="H20" s="246"/>
      <c r="I20" s="246"/>
      <c r="J20" s="407"/>
      <c r="K20" s="246"/>
      <c r="L20" s="247"/>
      <c r="M20" s="246"/>
      <c r="N20" s="418"/>
      <c r="O20" s="246"/>
      <c r="P20" s="194"/>
      <c r="Q20" s="419"/>
      <c r="R20" s="420"/>
      <c r="S20" s="420"/>
      <c r="T20" s="421"/>
      <c r="U20" s="228"/>
    </row>
    <row r="21" spans="1:22" ht="12.75" customHeight="1">
      <c r="B21" s="49" t="s">
        <v>88</v>
      </c>
      <c r="C21" s="49"/>
      <c r="D21" s="25"/>
      <c r="E21" s="25"/>
      <c r="F21" s="25"/>
      <c r="G21" s="25"/>
      <c r="H21" s="44"/>
      <c r="I21" s="44"/>
      <c r="J21" s="44"/>
      <c r="K21" s="44"/>
      <c r="L21" s="25"/>
      <c r="M21" s="48"/>
      <c r="N21" s="48"/>
      <c r="O21" s="48"/>
      <c r="P21" s="25"/>
      <c r="Q21" s="25"/>
      <c r="R21" s="25"/>
      <c r="S21" s="25"/>
      <c r="T21" s="25"/>
    </row>
    <row r="22" spans="1:22" ht="12.75" customHeight="1">
      <c r="B22" s="49" t="s">
        <v>89</v>
      </c>
      <c r="C22" s="49"/>
      <c r="D22" s="25"/>
      <c r="E22" s="25"/>
      <c r="F22" s="25"/>
      <c r="G22" s="25"/>
      <c r="H22" s="44"/>
      <c r="I22" s="44"/>
      <c r="J22" s="44"/>
      <c r="K22" s="44"/>
      <c r="L22" s="25"/>
      <c r="M22" s="48"/>
      <c r="N22" s="48"/>
      <c r="O22" s="48"/>
      <c r="P22" s="25"/>
      <c r="Q22" s="25"/>
      <c r="R22" s="25"/>
      <c r="S22" s="25"/>
      <c r="T22" s="25"/>
    </row>
    <row r="23" spans="1:22" ht="12.75" customHeight="1">
      <c r="B23" s="25" t="s">
        <v>90</v>
      </c>
      <c r="C23" s="25"/>
      <c r="D23" s="25"/>
      <c r="E23" s="25"/>
      <c r="F23" s="25"/>
      <c r="G23" s="25"/>
      <c r="H23" s="44"/>
      <c r="I23" s="44"/>
      <c r="J23" s="44"/>
      <c r="K23" s="44"/>
      <c r="L23" s="25"/>
      <c r="M23" s="48"/>
      <c r="N23" s="48"/>
      <c r="O23" s="48"/>
      <c r="P23" s="25"/>
      <c r="Q23" s="25"/>
      <c r="R23" s="25"/>
      <c r="S23" s="25"/>
      <c r="T23" s="25"/>
    </row>
    <row r="24" spans="1:22" ht="11.25" customHeight="1">
      <c r="B24" s="25" t="s">
        <v>91</v>
      </c>
      <c r="C24" s="25"/>
      <c r="D24" s="25"/>
      <c r="E24" s="25"/>
      <c r="F24" s="25"/>
      <c r="G24" s="25"/>
      <c r="H24" s="44"/>
      <c r="I24" s="44"/>
      <c r="J24" s="44"/>
      <c r="K24" s="44"/>
      <c r="L24" s="25"/>
      <c r="M24" s="48"/>
      <c r="N24" s="48"/>
      <c r="O24" s="48"/>
      <c r="P24" s="25"/>
      <c r="Q24" s="25"/>
      <c r="R24" s="25"/>
      <c r="S24" s="25"/>
      <c r="T24" s="25"/>
    </row>
    <row r="25" spans="1:22" ht="12.75" customHeight="1">
      <c r="B25" s="25" t="s">
        <v>92</v>
      </c>
      <c r="C25" s="25"/>
      <c r="D25" s="25"/>
      <c r="E25" s="25"/>
      <c r="F25" s="25"/>
      <c r="G25" s="25"/>
      <c r="H25" s="44"/>
      <c r="I25" s="44"/>
      <c r="J25" s="44"/>
      <c r="K25" s="44"/>
      <c r="L25" s="25"/>
      <c r="M25" s="48"/>
      <c r="N25" s="48"/>
      <c r="O25" s="48"/>
      <c r="P25" s="25"/>
      <c r="Q25" s="25"/>
      <c r="R25" s="25"/>
      <c r="S25" s="25"/>
      <c r="T25" s="25"/>
    </row>
    <row r="26" spans="1:22" ht="12.75" customHeight="1">
      <c r="B26" s="25"/>
      <c r="C26" s="25"/>
      <c r="D26" s="25"/>
      <c r="E26" s="25"/>
      <c r="F26" s="25"/>
      <c r="G26" s="25"/>
      <c r="H26" s="44"/>
      <c r="I26" s="44"/>
      <c r="J26" s="44"/>
      <c r="K26" s="44"/>
      <c r="L26" s="25"/>
      <c r="M26" s="48"/>
      <c r="N26" s="48"/>
      <c r="O26" s="48"/>
      <c r="P26" s="25"/>
      <c r="Q26" s="25"/>
      <c r="R26" s="25"/>
      <c r="S26" s="25"/>
      <c r="T26" s="25"/>
    </row>
    <row r="27" spans="1:22" ht="12.75" customHeight="1">
      <c r="B27" s="49" t="s">
        <v>93</v>
      </c>
      <c r="C27" s="49"/>
      <c r="D27" s="25"/>
      <c r="E27" s="25"/>
      <c r="F27" s="25"/>
      <c r="G27" s="25"/>
      <c r="H27" s="44"/>
      <c r="I27" s="44"/>
      <c r="J27" s="44"/>
      <c r="K27" s="44"/>
      <c r="L27" s="25"/>
      <c r="M27" s="48"/>
      <c r="N27" s="48"/>
      <c r="O27" s="48"/>
      <c r="P27" s="25"/>
      <c r="Q27" s="25"/>
      <c r="R27" s="25"/>
      <c r="S27" s="25"/>
      <c r="T27" s="25"/>
    </row>
    <row r="28" spans="1:22" ht="12.75" customHeight="1">
      <c r="B28" s="25" t="s">
        <v>94</v>
      </c>
      <c r="C28" s="25"/>
      <c r="D28" s="25"/>
      <c r="E28" s="25"/>
      <c r="F28" s="25"/>
      <c r="G28" s="25"/>
      <c r="H28" s="44"/>
      <c r="I28" s="44"/>
      <c r="J28" s="44"/>
      <c r="K28" s="44"/>
      <c r="L28" s="25"/>
      <c r="M28" s="48"/>
      <c r="N28" s="48"/>
      <c r="O28" s="48"/>
      <c r="P28" s="25"/>
      <c r="Q28" s="25"/>
      <c r="R28" s="25"/>
      <c r="S28" s="25"/>
      <c r="T28" s="25"/>
    </row>
    <row r="29" spans="1:22" ht="12.75" customHeight="1">
      <c r="B29" s="25" t="s">
        <v>95</v>
      </c>
      <c r="C29" s="25"/>
      <c r="D29" s="25"/>
      <c r="E29" s="25"/>
      <c r="F29" s="25"/>
      <c r="G29" s="25"/>
      <c r="H29" s="44"/>
      <c r="I29" s="44"/>
      <c r="J29" s="44"/>
      <c r="K29" s="44"/>
      <c r="L29" s="25"/>
      <c r="M29" s="48"/>
      <c r="N29" s="48"/>
      <c r="O29" s="48"/>
      <c r="P29" s="25"/>
      <c r="Q29" s="25"/>
      <c r="R29" s="25"/>
      <c r="S29" s="25"/>
      <c r="T29" s="25"/>
    </row>
    <row r="30" spans="1:22" ht="12.75" customHeight="1">
      <c r="B30" s="25" t="s">
        <v>96</v>
      </c>
      <c r="C30" s="25"/>
      <c r="D30" s="25"/>
      <c r="E30" s="25"/>
      <c r="F30" s="25"/>
      <c r="G30" s="25"/>
      <c r="H30" s="44"/>
      <c r="I30" s="44"/>
      <c r="J30" s="44"/>
      <c r="K30" s="44"/>
      <c r="L30" s="25"/>
      <c r="M30" s="48"/>
      <c r="N30" s="48"/>
      <c r="O30" s="48"/>
      <c r="P30" s="25"/>
      <c r="Q30" s="25"/>
      <c r="R30" s="25"/>
      <c r="S30" s="25"/>
      <c r="T30" s="25"/>
    </row>
    <row r="31" spans="1:22" ht="12.75" customHeight="1">
      <c r="B31" s="25" t="s">
        <v>97</v>
      </c>
      <c r="C31" s="25"/>
      <c r="D31" s="25"/>
      <c r="E31" s="25"/>
      <c r="F31" s="25"/>
      <c r="G31" s="25"/>
      <c r="H31" s="44"/>
      <c r="I31" s="44"/>
      <c r="J31" s="44"/>
      <c r="K31" s="44"/>
      <c r="L31" s="25"/>
      <c r="M31" s="48"/>
      <c r="N31" s="48"/>
      <c r="O31" s="48"/>
      <c r="P31" s="25"/>
      <c r="Q31" s="25"/>
      <c r="R31" s="25"/>
      <c r="S31" s="25"/>
      <c r="T31" s="25"/>
    </row>
    <row r="32" spans="1:22" ht="12.75" customHeight="1">
      <c r="B32" s="25"/>
      <c r="C32" s="25"/>
      <c r="D32" s="25"/>
      <c r="E32" s="25"/>
      <c r="F32" s="25"/>
      <c r="G32" s="25"/>
      <c r="H32" s="44"/>
      <c r="I32" s="44"/>
      <c r="J32" s="44"/>
      <c r="K32" s="44"/>
      <c r="L32" s="25"/>
      <c r="M32" s="48"/>
      <c r="N32" s="48"/>
      <c r="O32" s="48"/>
      <c r="P32" s="25"/>
      <c r="Q32" s="25"/>
      <c r="R32" s="25"/>
      <c r="S32" s="25"/>
      <c r="T32" s="25"/>
    </row>
    <row r="33" spans="2:20" ht="12.75" customHeight="1">
      <c r="B33" s="49" t="s">
        <v>98</v>
      </c>
      <c r="C33" s="49"/>
      <c r="D33" s="25"/>
      <c r="E33" s="25"/>
      <c r="F33" s="25"/>
      <c r="G33" s="25"/>
      <c r="H33" s="44"/>
      <c r="I33" s="44"/>
      <c r="J33" s="44"/>
      <c r="K33" s="44"/>
      <c r="L33" s="25"/>
      <c r="M33" s="48"/>
      <c r="N33" s="48"/>
      <c r="O33" s="48"/>
      <c r="P33" s="25"/>
      <c r="Q33" s="25"/>
      <c r="R33" s="25"/>
      <c r="S33" s="25"/>
      <c r="T33" s="25"/>
    </row>
    <row r="34" spans="2:20" ht="12.75" customHeight="1">
      <c r="B34" s="25" t="s">
        <v>99</v>
      </c>
      <c r="C34" s="25"/>
    </row>
    <row r="35" spans="2:20" ht="12.75" customHeight="1">
      <c r="B35" s="25" t="s">
        <v>100</v>
      </c>
      <c r="C35" s="25"/>
    </row>
    <row r="36" spans="2:20" ht="12.75" customHeight="1">
      <c r="B36" s="25" t="s">
        <v>101</v>
      </c>
      <c r="C36" s="25"/>
    </row>
    <row r="37" spans="2:20" ht="12.75" customHeight="1">
      <c r="B37" s="25" t="s">
        <v>102</v>
      </c>
      <c r="C37" s="25"/>
    </row>
    <row r="38" spans="2:20" ht="12.75" customHeight="1">
      <c r="B38" s="25"/>
      <c r="C38" s="25"/>
    </row>
    <row r="39" spans="2:20" ht="12.75" customHeight="1">
      <c r="B39" s="49" t="s">
        <v>103</v>
      </c>
      <c r="C39" s="49"/>
    </row>
    <row r="40" spans="2:20" ht="12.75" customHeight="1">
      <c r="B40" s="25" t="s">
        <v>99</v>
      </c>
      <c r="C40" s="25"/>
    </row>
    <row r="41" spans="2:20" ht="12.75" customHeight="1">
      <c r="B41" s="25" t="s">
        <v>104</v>
      </c>
      <c r="C41" s="25"/>
    </row>
    <row r="42" spans="2:20" ht="12.75" customHeight="1">
      <c r="B42" s="25" t="s">
        <v>105</v>
      </c>
      <c r="C42" s="25"/>
    </row>
    <row r="43" spans="2:20" ht="12.75" customHeight="1">
      <c r="B43" s="25" t="s">
        <v>106</v>
      </c>
      <c r="C43" s="25"/>
    </row>
    <row r="44" spans="2:20" ht="12.75" customHeight="1">
      <c r="B44" s="25" t="s">
        <v>107</v>
      </c>
      <c r="C44" s="25"/>
    </row>
    <row r="45" spans="2:20" ht="12.75" customHeight="1">
      <c r="B45" s="25" t="s">
        <v>108</v>
      </c>
      <c r="C45" s="25"/>
    </row>
    <row r="46" spans="2:20" ht="12.75" customHeight="1">
      <c r="B46" s="25" t="s">
        <v>109</v>
      </c>
      <c r="C46" s="25"/>
    </row>
    <row r="47" spans="2:20" ht="12.75" customHeight="1">
      <c r="B47" s="25" t="s">
        <v>110</v>
      </c>
      <c r="C47" s="25"/>
    </row>
    <row r="48" spans="2:20" ht="12.75" customHeight="1">
      <c r="B48" s="25" t="s">
        <v>108</v>
      </c>
      <c r="C48" s="25"/>
    </row>
    <row r="49" spans="2:3" ht="12.75" customHeight="1">
      <c r="B49" s="25" t="s">
        <v>111</v>
      </c>
      <c r="C49" s="25"/>
    </row>
    <row r="50" spans="2:3" ht="12.75" customHeight="1">
      <c r="B50" s="25" t="s">
        <v>112</v>
      </c>
      <c r="C50" s="25"/>
    </row>
    <row r="51" spans="2:3" ht="12.75" customHeight="1">
      <c r="B51" s="25"/>
      <c r="C51" s="25"/>
    </row>
    <row r="52" spans="2:3" ht="12.75" customHeight="1">
      <c r="B52" s="49" t="s">
        <v>113</v>
      </c>
      <c r="C52" s="49"/>
    </row>
    <row r="53" spans="2:3" ht="12.75" customHeight="1">
      <c r="B53" s="25" t="s">
        <v>99</v>
      </c>
      <c r="C53" s="25"/>
    </row>
    <row r="54" spans="2:3" ht="12.75" customHeight="1">
      <c r="B54" s="25" t="s">
        <v>114</v>
      </c>
      <c r="C54" s="25"/>
    </row>
    <row r="55" spans="2:3" ht="12.75" customHeight="1">
      <c r="B55" s="25" t="s">
        <v>115</v>
      </c>
      <c r="C55" s="25"/>
    </row>
    <row r="56" spans="2:3" ht="12.75" customHeight="1">
      <c r="B56" s="25" t="s">
        <v>116</v>
      </c>
      <c r="C56" s="25"/>
    </row>
    <row r="57" spans="2:3" ht="12.75" customHeight="1">
      <c r="B57" s="25"/>
      <c r="C57" s="25"/>
    </row>
    <row r="58" spans="2:3" ht="12.75" customHeight="1">
      <c r="B58" s="49" t="s">
        <v>117</v>
      </c>
      <c r="C58" s="49"/>
    </row>
    <row r="59" spans="2:3" ht="12.75" customHeight="1">
      <c r="B59" s="25" t="s">
        <v>99</v>
      </c>
      <c r="C59" s="25"/>
    </row>
    <row r="60" spans="2:3" ht="12.75" customHeight="1">
      <c r="B60" s="25" t="s">
        <v>118</v>
      </c>
      <c r="C60" s="25"/>
    </row>
    <row r="61" spans="2:3" ht="12.75" customHeight="1">
      <c r="B61" s="25" t="s">
        <v>105</v>
      </c>
      <c r="C61" s="25"/>
    </row>
    <row r="62" spans="2:3" ht="12.75" customHeight="1">
      <c r="B62" s="25" t="s">
        <v>119</v>
      </c>
      <c r="C62" s="25"/>
    </row>
    <row r="63" spans="2:3" ht="12.75" customHeight="1">
      <c r="B63" s="25" t="s">
        <v>120</v>
      </c>
      <c r="C63" s="25"/>
    </row>
    <row r="64" spans="2:3" ht="12.75" customHeight="1">
      <c r="B64" s="25" t="s">
        <v>108</v>
      </c>
      <c r="C64" s="25"/>
    </row>
    <row r="65" spans="2:3" ht="12.75" customHeight="1">
      <c r="B65" s="25" t="s">
        <v>121</v>
      </c>
      <c r="C65" s="25"/>
    </row>
    <row r="66" spans="2:3" ht="12.75" customHeight="1">
      <c r="B66" s="25" t="s">
        <v>122</v>
      </c>
      <c r="C66" s="25"/>
    </row>
    <row r="67" spans="2:3" ht="12.75" customHeight="1">
      <c r="B67" s="25" t="s">
        <v>108</v>
      </c>
      <c r="C67" s="25"/>
    </row>
    <row r="68" spans="2:3" ht="12.75" customHeight="1">
      <c r="B68" s="25" t="s">
        <v>123</v>
      </c>
      <c r="C68" s="25"/>
    </row>
    <row r="69" spans="2:3" ht="12.75" customHeight="1">
      <c r="B69" s="25" t="s">
        <v>124</v>
      </c>
      <c r="C69" s="25"/>
    </row>
  </sheetData>
  <mergeCells count="41">
    <mergeCell ref="K14:K18"/>
    <mergeCell ref="L14:L18"/>
    <mergeCell ref="M14:M18"/>
    <mergeCell ref="N14:N18"/>
    <mergeCell ref="O14:O18"/>
    <mergeCell ref="F14:F18"/>
    <mergeCell ref="G14:G18"/>
    <mergeCell ref="H14:H18"/>
    <mergeCell ref="I14:I18"/>
    <mergeCell ref="J14:J18"/>
    <mergeCell ref="A14:A18"/>
    <mergeCell ref="B14:B18"/>
    <mergeCell ref="C14:C18"/>
    <mergeCell ref="D14:D18"/>
    <mergeCell ref="E14:E18"/>
    <mergeCell ref="C9:C13"/>
    <mergeCell ref="A9:A10"/>
    <mergeCell ref="A11:A13"/>
    <mergeCell ref="B9:B10"/>
    <mergeCell ref="B11:B13"/>
    <mergeCell ref="A1:B4"/>
    <mergeCell ref="D1:R1"/>
    <mergeCell ref="D2:R2"/>
    <mergeCell ref="D3:R3"/>
    <mergeCell ref="D4:K4"/>
    <mergeCell ref="L4:R4"/>
    <mergeCell ref="L7:O7"/>
    <mergeCell ref="Q7:T7"/>
    <mergeCell ref="D9:D13"/>
    <mergeCell ref="E9:E13"/>
    <mergeCell ref="F9:F13"/>
    <mergeCell ref="O9:O13"/>
    <mergeCell ref="G9:G13"/>
    <mergeCell ref="H9:H13"/>
    <mergeCell ref="M9:M13"/>
    <mergeCell ref="N9:N13"/>
    <mergeCell ref="I9:I13"/>
    <mergeCell ref="J9:J13"/>
    <mergeCell ref="K9:K13"/>
    <mergeCell ref="L9:L13"/>
    <mergeCell ref="H7:K7"/>
  </mergeCells>
  <phoneticPr fontId="91" type="noConversion"/>
  <dataValidations count="15">
    <dataValidation allowBlank="1" showInputMessage="1" showErrorMessage="1" prompt="Relacione el tipo de meta del plan de desarrollo, las cuales pueden ser: Meta Producto, Meta Estratégica, Meta Trazadora, Meta Priorizada, etc., según lo defina la SDP. En caso de que la meta corresponda a dos o más tipos relacione los que aplique." sqref="C8" xr:uid="{4F57B9DB-194A-4010-A5C7-C1D5188B8EE7}"/>
    <dataValidation allowBlank="1" showInputMessage="1" showErrorMessage="1" prompt="Relacionar el nombre de la(s) actividad(s) del proyecto de inversión asociadas a la meta._x000a__x000a_Resalte en gris la(s) actividad(s) del proyecto de inversión que le aporta  al avance físico de la meta." sqref="B8" xr:uid="{3197A898-6493-4F23-A1EA-6DE9A91C4503}"/>
    <dataValidation allowBlank="1" showInputMessage="1" showErrorMessage="1" prompt="Relacionar el código de la actividad. El código es asignado por SEGPLAN, y debe guardar coherencia con el registrado en la hoja de vida de indicador._x000a_" sqref="A8" xr:uid="{A2C7F3D9-2CC1-4385-AD7E-AF35BC929DBB}"/>
    <dataValidation allowBlank="1" showInputMessage="1" showErrorMessage="1" prompt="Relacionar la magnitud programada para cada vigencia. _x000a_Nota: En caso de ser necesario realice su actualización al comienzo de cada vigencia." sqref="R8" xr:uid="{1F800E96-223A-4935-B70A-FDF6819C8024}"/>
    <dataValidation allowBlank="1" showInputMessage="1" showErrorMessage="1" prompt="Reportar la magnitud alcanzada para la vigencia al periodo del reporte." sqref="S8" xr:uid="{8E4F7788-2511-4D21-B518-D73117BEB103}"/>
    <dataValidation allowBlank="1" showInputMessage="1" showErrorMessage="1" prompt="Relacionar el número de la meta asignado por la Secretaría Distrital de Planeación." sqref="D8" xr:uid="{A1229AC3-B67B-46B7-B951-425158627373}"/>
    <dataValidation allowBlank="1" showInputMessage="1" showErrorMessage="1" prompt="Relacionar el nombre completo de la meta." sqref="E8" xr:uid="{EF21F6E8-850F-4B33-92FC-07B24577A41E}"/>
    <dataValidation allowBlank="1" showInputMessage="1" showErrorMessage="1" prompt="Relacionar el número del indicador asignado para la meta por la Secretaría Distrital de Planeación." sqref="F8" xr:uid="{7EDA4B1D-6BD9-4AB4-8ABE-F22B86209DC4}"/>
    <dataValidation allowBlank="1" showInputMessage="1" showErrorMessage="1" prompt="Relacionar el nombre completo del indicador de la meta._x000a_" sqref="G8" xr:uid="{3B33A573-161F-4B05-9F2C-E7AE3EBC27CB}"/>
    <dataValidation allowBlank="1" showInputMessage="1" showErrorMessage="1" prompt="Relacionar el avance físico de la meta para el periodo de reporte. " sqref="H8:K8" xr:uid="{894EB9FA-ABA0-4212-BE5A-C3E40BA79F0C}"/>
    <dataValidation allowBlank="1" showInputMessage="1" showErrorMessage="1" prompt="Relacionar en este campo la dependencia y código del proyecto de inversión responsable de reportar la información de avance en magnitud de la meta (No utilice siglas)." sqref="L8" xr:uid="{102C7B2E-75BD-4155-82AE-AC64F66F434C}"/>
    <dataValidation allowBlank="1" showInputMessage="1" showErrorMessage="1" prompt="Tenga en cuenta que: El reporte cualitativo debe explicar las cifras reportadas.  Recuerde que un externo va a leer la información, por lo cual, evite términos técnicos, siglas. Use un lenguaje claro e incluyente._x000a_" sqref="M8" xr:uid="{881A9923-D316-462B-9A57-C500A9A24F59}"/>
    <dataValidation allowBlank="1" showInputMessage="1" showErrorMessage="1" prompt="En caso de presentarse retraso en el avance de la meta, relacionar las situaciones que han dificultado el logro de la misma, así como las estrategias que se adelantarán para superar la situación. Use un lenguaje claro e incluyente." sqref="N8" xr:uid="{DB7C52A0-B8E9-435D-8378-A8D4A359D9F1}"/>
    <dataValidation allowBlank="1" showInputMessage="1" showErrorMessage="1" prompt="Relacionar los beneficios y/o impactos para la ciudad, la ciudadanía o la Entidad generados con los logros y avances obtenidos y adelantados al corte del reporte. _x000a_Nota: Los beneficios se redactan en pasado." sqref="O8" xr:uid="{3D4C75CE-C62C-4A14-B1A1-68AB1773D3BE}"/>
    <dataValidation allowBlank="1" showErrorMessage="1" sqref="D14:D18" xr:uid="{945A334E-D1F7-4DF2-87BE-80715C82693E}"/>
  </dataValidations>
  <pageMargins left="0.70866141732283472" right="0.70866141732283472" top="0.74803149606299213" bottom="0.74803149606299213" header="0" footer="0"/>
  <pageSetup scale="4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B2:D187"/>
  <sheetViews>
    <sheetView workbookViewId="0"/>
  </sheetViews>
  <sheetFormatPr baseColWidth="10" defaultColWidth="14.42578125" defaultRowHeight="15" customHeight="1"/>
  <cols>
    <col min="1" max="1" width="4.42578125" customWidth="1"/>
    <col min="2" max="2" width="3.28515625" customWidth="1"/>
    <col min="3" max="3" width="9.140625" customWidth="1"/>
    <col min="4" max="4" width="198.7109375" customWidth="1"/>
    <col min="5" max="26" width="9.140625" customWidth="1"/>
  </cols>
  <sheetData>
    <row r="2" spans="2:4" ht="14.25" customHeight="1">
      <c r="B2" s="713">
        <v>1</v>
      </c>
      <c r="C2" s="711" t="s">
        <v>125</v>
      </c>
      <c r="D2" s="712"/>
    </row>
    <row r="3" spans="2:4">
      <c r="B3" s="714"/>
      <c r="C3" s="50">
        <v>1</v>
      </c>
      <c r="D3" s="51" t="s">
        <v>126</v>
      </c>
    </row>
    <row r="4" spans="2:4">
      <c r="B4" s="714"/>
      <c r="C4" s="50">
        <v>2</v>
      </c>
      <c r="D4" s="51" t="s">
        <v>127</v>
      </c>
    </row>
    <row r="5" spans="2:4">
      <c r="B5" s="714"/>
      <c r="C5" s="50">
        <v>3</v>
      </c>
      <c r="D5" s="51" t="s">
        <v>128</v>
      </c>
    </row>
    <row r="6" spans="2:4" ht="24">
      <c r="B6" s="714"/>
      <c r="C6" s="50">
        <v>4</v>
      </c>
      <c r="D6" s="51" t="s">
        <v>129</v>
      </c>
    </row>
    <row r="7" spans="2:4" ht="24">
      <c r="B7" s="714"/>
      <c r="C7" s="50">
        <v>5</v>
      </c>
      <c r="D7" s="51" t="s">
        <v>130</v>
      </c>
    </row>
    <row r="8" spans="2:4" ht="24">
      <c r="B8" s="714"/>
      <c r="C8" s="50">
        <v>6</v>
      </c>
      <c r="D8" s="51" t="s">
        <v>131</v>
      </c>
    </row>
    <row r="9" spans="2:4" ht="24">
      <c r="B9" s="715"/>
      <c r="C9" s="50">
        <v>7</v>
      </c>
      <c r="D9" s="51" t="s">
        <v>132</v>
      </c>
    </row>
    <row r="10" spans="2:4">
      <c r="B10" s="713">
        <v>2</v>
      </c>
      <c r="C10" s="711" t="s">
        <v>133</v>
      </c>
      <c r="D10" s="712"/>
    </row>
    <row r="11" spans="2:4">
      <c r="B11" s="714"/>
      <c r="C11" s="50">
        <v>8</v>
      </c>
      <c r="D11" s="51" t="s">
        <v>134</v>
      </c>
    </row>
    <row r="12" spans="2:4" ht="24">
      <c r="B12" s="714"/>
      <c r="C12" s="50">
        <v>9</v>
      </c>
      <c r="D12" s="51" t="s">
        <v>135</v>
      </c>
    </row>
    <row r="13" spans="2:4" ht="24">
      <c r="B13" s="714"/>
      <c r="C13" s="50">
        <v>10</v>
      </c>
      <c r="D13" s="51" t="s">
        <v>136</v>
      </c>
    </row>
    <row r="14" spans="2:4" ht="24">
      <c r="B14" s="714"/>
      <c r="C14" s="50">
        <v>11</v>
      </c>
      <c r="D14" s="51" t="s">
        <v>137</v>
      </c>
    </row>
    <row r="15" spans="2:4" ht="36">
      <c r="B15" s="714"/>
      <c r="C15" s="50">
        <v>12</v>
      </c>
      <c r="D15" s="51" t="s">
        <v>138</v>
      </c>
    </row>
    <row r="16" spans="2:4" ht="24">
      <c r="B16" s="714"/>
      <c r="C16" s="50">
        <v>13</v>
      </c>
      <c r="D16" s="51" t="s">
        <v>139</v>
      </c>
    </row>
    <row r="17" spans="2:4" ht="24">
      <c r="B17" s="714"/>
      <c r="C17" s="50">
        <v>14</v>
      </c>
      <c r="D17" s="51" t="s">
        <v>140</v>
      </c>
    </row>
    <row r="18" spans="2:4" ht="24">
      <c r="B18" s="715"/>
      <c r="C18" s="50">
        <v>15</v>
      </c>
      <c r="D18" s="51" t="s">
        <v>141</v>
      </c>
    </row>
    <row r="19" spans="2:4">
      <c r="B19" s="713">
        <v>3</v>
      </c>
      <c r="C19" s="711" t="s">
        <v>142</v>
      </c>
      <c r="D19" s="712"/>
    </row>
    <row r="20" spans="2:4">
      <c r="B20" s="714"/>
      <c r="C20" s="50">
        <v>16</v>
      </c>
      <c r="D20" s="51" t="s">
        <v>143</v>
      </c>
    </row>
    <row r="21" spans="2:4" ht="15.75" customHeight="1">
      <c r="B21" s="714"/>
      <c r="C21" s="50">
        <v>17</v>
      </c>
      <c r="D21" s="51" t="s">
        <v>144</v>
      </c>
    </row>
    <row r="22" spans="2:4" ht="15.75" customHeight="1">
      <c r="B22" s="714"/>
      <c r="C22" s="50">
        <v>18</v>
      </c>
      <c r="D22" s="51" t="s">
        <v>145</v>
      </c>
    </row>
    <row r="23" spans="2:4" ht="15.75" customHeight="1">
      <c r="B23" s="714"/>
      <c r="C23" s="50">
        <v>19</v>
      </c>
      <c r="D23" s="51" t="s">
        <v>146</v>
      </c>
    </row>
    <row r="24" spans="2:4" ht="15.75" customHeight="1">
      <c r="B24" s="714"/>
      <c r="C24" s="50">
        <v>20</v>
      </c>
      <c r="D24" s="51" t="s">
        <v>147</v>
      </c>
    </row>
    <row r="25" spans="2:4" ht="15.75" customHeight="1">
      <c r="B25" s="714"/>
      <c r="C25" s="52">
        <v>21</v>
      </c>
      <c r="D25" s="53" t="s">
        <v>148</v>
      </c>
    </row>
    <row r="26" spans="2:4" ht="15.75" customHeight="1">
      <c r="B26" s="714"/>
      <c r="C26" s="50">
        <v>22</v>
      </c>
      <c r="D26" s="51" t="s">
        <v>149</v>
      </c>
    </row>
    <row r="27" spans="2:4" ht="15.75" customHeight="1">
      <c r="B27" s="714"/>
      <c r="C27" s="50">
        <v>23</v>
      </c>
      <c r="D27" s="51" t="s">
        <v>150</v>
      </c>
    </row>
    <row r="28" spans="2:4" ht="15.75" customHeight="1">
      <c r="B28" s="714"/>
      <c r="C28" s="50">
        <v>24</v>
      </c>
      <c r="D28" s="51" t="s">
        <v>151</v>
      </c>
    </row>
    <row r="29" spans="2:4" ht="15.75" customHeight="1">
      <c r="B29" s="714"/>
      <c r="C29" s="50">
        <v>25</v>
      </c>
      <c r="D29" s="51" t="s">
        <v>152</v>
      </c>
    </row>
    <row r="30" spans="2:4" ht="15.75" customHeight="1">
      <c r="B30" s="714"/>
      <c r="C30" s="50">
        <v>26</v>
      </c>
      <c r="D30" s="51" t="s">
        <v>153</v>
      </c>
    </row>
    <row r="31" spans="2:4" ht="15.75" customHeight="1">
      <c r="B31" s="714"/>
      <c r="C31" s="50">
        <v>27</v>
      </c>
      <c r="D31" s="51" t="s">
        <v>154</v>
      </c>
    </row>
    <row r="32" spans="2:4" ht="15.75" customHeight="1">
      <c r="B32" s="715"/>
      <c r="C32" s="50">
        <v>28</v>
      </c>
      <c r="D32" s="51" t="s">
        <v>155</v>
      </c>
    </row>
    <row r="33" spans="2:4" ht="15.75" customHeight="1">
      <c r="B33" s="713">
        <v>4</v>
      </c>
      <c r="C33" s="711" t="s">
        <v>156</v>
      </c>
      <c r="D33" s="712"/>
    </row>
    <row r="34" spans="2:4" ht="15.75" customHeight="1">
      <c r="B34" s="714"/>
      <c r="C34" s="50">
        <v>29</v>
      </c>
      <c r="D34" s="51" t="s">
        <v>157</v>
      </c>
    </row>
    <row r="35" spans="2:4" ht="15.75" customHeight="1">
      <c r="B35" s="714"/>
      <c r="C35" s="50">
        <v>30</v>
      </c>
      <c r="D35" s="51" t="s">
        <v>158</v>
      </c>
    </row>
    <row r="36" spans="2:4" ht="15.75" customHeight="1">
      <c r="B36" s="714"/>
      <c r="C36" s="50">
        <v>31</v>
      </c>
      <c r="D36" s="51" t="s">
        <v>159</v>
      </c>
    </row>
    <row r="37" spans="2:4" ht="15.75" customHeight="1">
      <c r="B37" s="714"/>
      <c r="C37" s="50">
        <v>32</v>
      </c>
      <c r="D37" s="51" t="s">
        <v>160</v>
      </c>
    </row>
    <row r="38" spans="2:4" ht="15.75" customHeight="1">
      <c r="B38" s="714"/>
      <c r="C38" s="50">
        <v>33</v>
      </c>
      <c r="D38" s="51" t="s">
        <v>161</v>
      </c>
    </row>
    <row r="39" spans="2:4" ht="15.75" customHeight="1">
      <c r="B39" s="714"/>
      <c r="C39" s="50">
        <v>34</v>
      </c>
      <c r="D39" s="51" t="s">
        <v>162</v>
      </c>
    </row>
    <row r="40" spans="2:4" ht="15.75" customHeight="1">
      <c r="B40" s="714"/>
      <c r="C40" s="50">
        <v>35</v>
      </c>
      <c r="D40" s="51" t="s">
        <v>163</v>
      </c>
    </row>
    <row r="41" spans="2:4" ht="15.75" customHeight="1">
      <c r="B41" s="714"/>
      <c r="C41" s="50">
        <v>36</v>
      </c>
      <c r="D41" s="51" t="s">
        <v>164</v>
      </c>
    </row>
    <row r="42" spans="2:4" ht="15.75" customHeight="1">
      <c r="B42" s="714"/>
      <c r="C42" s="50">
        <v>37</v>
      </c>
      <c r="D42" s="51" t="s">
        <v>165</v>
      </c>
    </row>
    <row r="43" spans="2:4" ht="15.75" customHeight="1">
      <c r="B43" s="715"/>
      <c r="C43" s="50">
        <v>38</v>
      </c>
      <c r="D43" s="51" t="s">
        <v>166</v>
      </c>
    </row>
    <row r="44" spans="2:4" ht="15.75" customHeight="1">
      <c r="B44" s="713">
        <v>5</v>
      </c>
      <c r="C44" s="711" t="s">
        <v>167</v>
      </c>
      <c r="D44" s="712"/>
    </row>
    <row r="45" spans="2:4" ht="15.75" customHeight="1">
      <c r="B45" s="714"/>
      <c r="C45" s="50">
        <v>39</v>
      </c>
      <c r="D45" s="51" t="s">
        <v>168</v>
      </c>
    </row>
    <row r="46" spans="2:4" ht="15.75" customHeight="1">
      <c r="B46" s="714"/>
      <c r="C46" s="50">
        <v>40</v>
      </c>
      <c r="D46" s="51" t="s">
        <v>169</v>
      </c>
    </row>
    <row r="47" spans="2:4" ht="15.75" customHeight="1">
      <c r="B47" s="714"/>
      <c r="C47" s="50">
        <v>41</v>
      </c>
      <c r="D47" s="51" t="s">
        <v>170</v>
      </c>
    </row>
    <row r="48" spans="2:4" ht="15.75" customHeight="1">
      <c r="B48" s="714"/>
      <c r="C48" s="50">
        <v>42</v>
      </c>
      <c r="D48" s="51" t="s">
        <v>171</v>
      </c>
    </row>
    <row r="49" spans="2:4" ht="15.75" customHeight="1">
      <c r="B49" s="714"/>
      <c r="C49" s="50">
        <v>43</v>
      </c>
      <c r="D49" s="51" t="s">
        <v>172</v>
      </c>
    </row>
    <row r="50" spans="2:4" ht="15.75" customHeight="1">
      <c r="B50" s="714"/>
      <c r="C50" s="50">
        <v>44</v>
      </c>
      <c r="D50" s="51" t="s">
        <v>173</v>
      </c>
    </row>
    <row r="51" spans="2:4" ht="15.75" customHeight="1">
      <c r="B51" s="714"/>
      <c r="C51" s="50">
        <v>45</v>
      </c>
      <c r="D51" s="51" t="s">
        <v>174</v>
      </c>
    </row>
    <row r="52" spans="2:4" ht="15.75" customHeight="1">
      <c r="B52" s="714"/>
      <c r="C52" s="50">
        <v>46</v>
      </c>
      <c r="D52" s="51" t="s">
        <v>175</v>
      </c>
    </row>
    <row r="53" spans="2:4" ht="15.75" customHeight="1">
      <c r="B53" s="715"/>
      <c r="C53" s="50">
        <v>47</v>
      </c>
      <c r="D53" s="51" t="s">
        <v>176</v>
      </c>
    </row>
    <row r="54" spans="2:4" ht="15.75" customHeight="1">
      <c r="B54" s="713">
        <v>6</v>
      </c>
      <c r="C54" s="711" t="s">
        <v>177</v>
      </c>
      <c r="D54" s="712"/>
    </row>
    <row r="55" spans="2:4" ht="15.75" customHeight="1">
      <c r="B55" s="714"/>
      <c r="C55" s="50">
        <v>48</v>
      </c>
      <c r="D55" s="51" t="s">
        <v>178</v>
      </c>
    </row>
    <row r="56" spans="2:4" ht="15.75" customHeight="1">
      <c r="B56" s="714"/>
      <c r="C56" s="50">
        <v>49</v>
      </c>
      <c r="D56" s="51" t="s">
        <v>179</v>
      </c>
    </row>
    <row r="57" spans="2:4" ht="15.75" customHeight="1">
      <c r="B57" s="714"/>
      <c r="C57" s="50">
        <v>50</v>
      </c>
      <c r="D57" s="51" t="s">
        <v>180</v>
      </c>
    </row>
    <row r="58" spans="2:4" ht="15.75" customHeight="1">
      <c r="B58" s="714"/>
      <c r="C58" s="50">
        <v>51</v>
      </c>
      <c r="D58" s="51" t="s">
        <v>181</v>
      </c>
    </row>
    <row r="59" spans="2:4" ht="15.75" customHeight="1">
      <c r="B59" s="714"/>
      <c r="C59" s="50">
        <v>52</v>
      </c>
      <c r="D59" s="51" t="s">
        <v>182</v>
      </c>
    </row>
    <row r="60" spans="2:4" ht="15.75" customHeight="1">
      <c r="B60" s="714"/>
      <c r="C60" s="50">
        <v>53</v>
      </c>
      <c r="D60" s="51" t="s">
        <v>183</v>
      </c>
    </row>
    <row r="61" spans="2:4" ht="15.75" customHeight="1">
      <c r="B61" s="714"/>
      <c r="C61" s="50">
        <v>54</v>
      </c>
      <c r="D61" s="51" t="s">
        <v>184</v>
      </c>
    </row>
    <row r="62" spans="2:4" ht="15.75" customHeight="1">
      <c r="B62" s="715"/>
      <c r="C62" s="50">
        <v>55</v>
      </c>
      <c r="D62" s="51" t="s">
        <v>185</v>
      </c>
    </row>
    <row r="63" spans="2:4" ht="15.75" customHeight="1">
      <c r="B63" s="713">
        <v>7</v>
      </c>
      <c r="C63" s="711" t="s">
        <v>186</v>
      </c>
      <c r="D63" s="712"/>
    </row>
    <row r="64" spans="2:4" ht="15.75" customHeight="1">
      <c r="B64" s="714"/>
      <c r="C64" s="50">
        <v>56</v>
      </c>
      <c r="D64" s="51" t="s">
        <v>187</v>
      </c>
    </row>
    <row r="65" spans="2:4" ht="15.75" customHeight="1">
      <c r="B65" s="714"/>
      <c r="C65" s="50">
        <v>57</v>
      </c>
      <c r="D65" s="51" t="s">
        <v>188</v>
      </c>
    </row>
    <row r="66" spans="2:4" ht="15.75" customHeight="1">
      <c r="B66" s="714"/>
      <c r="C66" s="50">
        <v>58</v>
      </c>
      <c r="D66" s="51" t="s">
        <v>189</v>
      </c>
    </row>
    <row r="67" spans="2:4" ht="15.75" customHeight="1">
      <c r="B67" s="714"/>
      <c r="C67" s="50">
        <v>59</v>
      </c>
      <c r="D67" s="51" t="s">
        <v>190</v>
      </c>
    </row>
    <row r="68" spans="2:4" ht="15.75" customHeight="1">
      <c r="B68" s="715"/>
      <c r="C68" s="50">
        <v>60</v>
      </c>
      <c r="D68" s="51" t="s">
        <v>191</v>
      </c>
    </row>
    <row r="69" spans="2:4" ht="15.75" customHeight="1">
      <c r="B69" s="713">
        <v>8</v>
      </c>
      <c r="C69" s="711" t="s">
        <v>192</v>
      </c>
      <c r="D69" s="712"/>
    </row>
    <row r="70" spans="2:4" ht="15.75" customHeight="1">
      <c r="B70" s="714"/>
      <c r="C70" s="50">
        <v>61</v>
      </c>
      <c r="D70" s="51" t="s">
        <v>193</v>
      </c>
    </row>
    <row r="71" spans="2:4" ht="15.75" customHeight="1">
      <c r="B71" s="714"/>
      <c r="C71" s="50">
        <v>62</v>
      </c>
      <c r="D71" s="51" t="s">
        <v>194</v>
      </c>
    </row>
    <row r="72" spans="2:4" ht="15.75" customHeight="1">
      <c r="B72" s="714"/>
      <c r="C72" s="50">
        <v>63</v>
      </c>
      <c r="D72" s="51" t="s">
        <v>195</v>
      </c>
    </row>
    <row r="73" spans="2:4" ht="15.75" customHeight="1">
      <c r="B73" s="714"/>
      <c r="C73" s="50">
        <v>64</v>
      </c>
      <c r="D73" s="51" t="s">
        <v>196</v>
      </c>
    </row>
    <row r="74" spans="2:4" ht="15.75" customHeight="1">
      <c r="B74" s="714"/>
      <c r="C74" s="50">
        <v>65</v>
      </c>
      <c r="D74" s="51" t="s">
        <v>197</v>
      </c>
    </row>
    <row r="75" spans="2:4" ht="15.75" customHeight="1">
      <c r="B75" s="714"/>
      <c r="C75" s="50">
        <v>66</v>
      </c>
      <c r="D75" s="51" t="s">
        <v>198</v>
      </c>
    </row>
    <row r="76" spans="2:4" ht="15.75" customHeight="1">
      <c r="B76" s="714"/>
      <c r="C76" s="50">
        <v>67</v>
      </c>
      <c r="D76" s="51" t="s">
        <v>199</v>
      </c>
    </row>
    <row r="77" spans="2:4" ht="15.75" customHeight="1">
      <c r="B77" s="714"/>
      <c r="C77" s="50">
        <v>68</v>
      </c>
      <c r="D77" s="51" t="s">
        <v>200</v>
      </c>
    </row>
    <row r="78" spans="2:4" ht="15.75" customHeight="1">
      <c r="B78" s="714"/>
      <c r="C78" s="50">
        <v>69</v>
      </c>
      <c r="D78" s="51" t="s">
        <v>201</v>
      </c>
    </row>
    <row r="79" spans="2:4" ht="15.75" customHeight="1">
      <c r="B79" s="714"/>
      <c r="C79" s="50">
        <v>70</v>
      </c>
      <c r="D79" s="51" t="s">
        <v>202</v>
      </c>
    </row>
    <row r="80" spans="2:4" ht="15.75" customHeight="1">
      <c r="B80" s="714"/>
      <c r="C80" s="50">
        <v>71</v>
      </c>
      <c r="D80" s="51" t="s">
        <v>203</v>
      </c>
    </row>
    <row r="81" spans="2:4" ht="15.75" customHeight="1">
      <c r="B81" s="715"/>
      <c r="C81" s="50">
        <v>72</v>
      </c>
      <c r="D81" s="51" t="s">
        <v>204</v>
      </c>
    </row>
    <row r="82" spans="2:4" ht="15.75" customHeight="1">
      <c r="B82" s="713">
        <v>9</v>
      </c>
      <c r="C82" s="711" t="s">
        <v>205</v>
      </c>
      <c r="D82" s="712"/>
    </row>
    <row r="83" spans="2:4" ht="15.75" customHeight="1">
      <c r="B83" s="714"/>
      <c r="C83" s="50">
        <v>73</v>
      </c>
      <c r="D83" s="51" t="s">
        <v>206</v>
      </c>
    </row>
    <row r="84" spans="2:4" ht="15.75" customHeight="1">
      <c r="B84" s="714"/>
      <c r="C84" s="50">
        <v>74</v>
      </c>
      <c r="D84" s="51" t="s">
        <v>207</v>
      </c>
    </row>
    <row r="85" spans="2:4" ht="15.75" customHeight="1">
      <c r="B85" s="714"/>
      <c r="C85" s="50">
        <v>75</v>
      </c>
      <c r="D85" s="51" t="s">
        <v>208</v>
      </c>
    </row>
    <row r="86" spans="2:4" ht="15.75" customHeight="1">
      <c r="B86" s="714"/>
      <c r="C86" s="50">
        <v>76</v>
      </c>
      <c r="D86" s="51" t="s">
        <v>209</v>
      </c>
    </row>
    <row r="87" spans="2:4" ht="15.75" customHeight="1">
      <c r="B87" s="714"/>
      <c r="C87" s="50">
        <v>77</v>
      </c>
      <c r="D87" s="51" t="s">
        <v>210</v>
      </c>
    </row>
    <row r="88" spans="2:4" ht="15.75" customHeight="1">
      <c r="B88" s="714"/>
      <c r="C88" s="50">
        <v>78</v>
      </c>
      <c r="D88" s="51" t="s">
        <v>211</v>
      </c>
    </row>
    <row r="89" spans="2:4" ht="15.75" customHeight="1">
      <c r="B89" s="714"/>
      <c r="C89" s="50">
        <v>79</v>
      </c>
      <c r="D89" s="51" t="s">
        <v>212</v>
      </c>
    </row>
    <row r="90" spans="2:4" ht="15.75" customHeight="1">
      <c r="B90" s="715"/>
      <c r="C90" s="50">
        <v>80</v>
      </c>
      <c r="D90" s="51" t="s">
        <v>213</v>
      </c>
    </row>
    <row r="91" spans="2:4" ht="15.75" customHeight="1">
      <c r="B91" s="713">
        <v>10</v>
      </c>
      <c r="C91" s="711" t="s">
        <v>214</v>
      </c>
      <c r="D91" s="712"/>
    </row>
    <row r="92" spans="2:4" ht="15.75" customHeight="1">
      <c r="B92" s="714"/>
      <c r="C92" s="50">
        <v>81</v>
      </c>
      <c r="D92" s="51" t="s">
        <v>215</v>
      </c>
    </row>
    <row r="93" spans="2:4" ht="15.75" customHeight="1">
      <c r="B93" s="714"/>
      <c r="C93" s="50">
        <v>82</v>
      </c>
      <c r="D93" s="51" t="s">
        <v>216</v>
      </c>
    </row>
    <row r="94" spans="2:4" ht="15.75" customHeight="1">
      <c r="B94" s="714"/>
      <c r="C94" s="50">
        <v>83</v>
      </c>
      <c r="D94" s="51" t="s">
        <v>217</v>
      </c>
    </row>
    <row r="95" spans="2:4" ht="15.75" customHeight="1">
      <c r="B95" s="714"/>
      <c r="C95" s="50">
        <v>84</v>
      </c>
      <c r="D95" s="51" t="s">
        <v>218</v>
      </c>
    </row>
    <row r="96" spans="2:4" ht="15.75" customHeight="1">
      <c r="B96" s="714"/>
      <c r="C96" s="50">
        <v>85</v>
      </c>
      <c r="D96" s="51" t="s">
        <v>219</v>
      </c>
    </row>
    <row r="97" spans="2:4" ht="15.75" customHeight="1">
      <c r="B97" s="714"/>
      <c r="C97" s="50">
        <v>86</v>
      </c>
      <c r="D97" s="51" t="s">
        <v>220</v>
      </c>
    </row>
    <row r="98" spans="2:4" ht="15.75" customHeight="1">
      <c r="B98" s="714"/>
      <c r="C98" s="50">
        <v>87</v>
      </c>
      <c r="D98" s="51" t="s">
        <v>221</v>
      </c>
    </row>
    <row r="99" spans="2:4" ht="15.75" customHeight="1">
      <c r="B99" s="714"/>
      <c r="C99" s="50">
        <v>88</v>
      </c>
      <c r="D99" s="51" t="s">
        <v>222</v>
      </c>
    </row>
    <row r="100" spans="2:4" ht="15.75" customHeight="1">
      <c r="B100" s="714"/>
      <c r="C100" s="50">
        <v>89</v>
      </c>
      <c r="D100" s="51" t="s">
        <v>223</v>
      </c>
    </row>
    <row r="101" spans="2:4" ht="15.75" customHeight="1">
      <c r="B101" s="715"/>
      <c r="C101" s="50">
        <v>90</v>
      </c>
      <c r="D101" s="51" t="s">
        <v>224</v>
      </c>
    </row>
    <row r="102" spans="2:4" ht="15.75" customHeight="1">
      <c r="B102" s="713">
        <v>11</v>
      </c>
      <c r="C102" s="711" t="s">
        <v>225</v>
      </c>
      <c r="D102" s="712"/>
    </row>
    <row r="103" spans="2:4" ht="15.75" customHeight="1">
      <c r="B103" s="714"/>
      <c r="C103" s="52">
        <v>91</v>
      </c>
      <c r="D103" s="53" t="s">
        <v>226</v>
      </c>
    </row>
    <row r="104" spans="2:4" ht="15.75" customHeight="1">
      <c r="B104" s="714"/>
      <c r="C104" s="52">
        <v>92</v>
      </c>
      <c r="D104" s="53" t="s">
        <v>227</v>
      </c>
    </row>
    <row r="105" spans="2:4" ht="15.75" customHeight="1">
      <c r="B105" s="714"/>
      <c r="C105" s="50">
        <v>93</v>
      </c>
      <c r="D105" s="51" t="s">
        <v>228</v>
      </c>
    </row>
    <row r="106" spans="2:4" ht="15.75" customHeight="1">
      <c r="B106" s="714"/>
      <c r="C106" s="50">
        <v>94</v>
      </c>
      <c r="D106" s="51" t="s">
        <v>229</v>
      </c>
    </row>
    <row r="107" spans="2:4" ht="15.75" customHeight="1">
      <c r="B107" s="714"/>
      <c r="C107" s="50">
        <v>95</v>
      </c>
      <c r="D107" s="51" t="s">
        <v>230</v>
      </c>
    </row>
    <row r="108" spans="2:4" ht="15.75" customHeight="1">
      <c r="B108" s="714"/>
      <c r="C108" s="50">
        <v>96</v>
      </c>
      <c r="D108" s="51" t="s">
        <v>231</v>
      </c>
    </row>
    <row r="109" spans="2:4" ht="15.75" customHeight="1">
      <c r="B109" s="714"/>
      <c r="C109" s="50">
        <v>97</v>
      </c>
      <c r="D109" s="51" t="s">
        <v>232</v>
      </c>
    </row>
    <row r="110" spans="2:4" ht="15.75" customHeight="1">
      <c r="B110" s="714"/>
      <c r="C110" s="50">
        <v>98</v>
      </c>
      <c r="D110" s="51" t="s">
        <v>233</v>
      </c>
    </row>
    <row r="111" spans="2:4" ht="15.75" customHeight="1">
      <c r="B111" s="714"/>
      <c r="C111" s="50">
        <v>99</v>
      </c>
      <c r="D111" s="51" t="s">
        <v>234</v>
      </c>
    </row>
    <row r="112" spans="2:4" ht="15.75" customHeight="1">
      <c r="B112" s="715"/>
      <c r="C112" s="50">
        <v>100</v>
      </c>
      <c r="D112" s="51" t="s">
        <v>235</v>
      </c>
    </row>
    <row r="113" spans="2:4" ht="15.75" customHeight="1">
      <c r="B113" s="713">
        <v>12</v>
      </c>
      <c r="C113" s="711" t="s">
        <v>236</v>
      </c>
      <c r="D113" s="712"/>
    </row>
    <row r="114" spans="2:4" ht="15.75" customHeight="1">
      <c r="B114" s="714"/>
      <c r="C114" s="50">
        <v>101</v>
      </c>
      <c r="D114" s="51" t="s">
        <v>237</v>
      </c>
    </row>
    <row r="115" spans="2:4" ht="15.75" customHeight="1">
      <c r="B115" s="714"/>
      <c r="C115" s="50">
        <v>102</v>
      </c>
      <c r="D115" s="51" t="s">
        <v>238</v>
      </c>
    </row>
    <row r="116" spans="2:4" ht="15.75" customHeight="1">
      <c r="B116" s="714"/>
      <c r="C116" s="50">
        <v>103</v>
      </c>
      <c r="D116" s="51" t="s">
        <v>239</v>
      </c>
    </row>
    <row r="117" spans="2:4" ht="15.75" customHeight="1">
      <c r="B117" s="714"/>
      <c r="C117" s="50">
        <v>104</v>
      </c>
      <c r="D117" s="51" t="s">
        <v>240</v>
      </c>
    </row>
    <row r="118" spans="2:4" ht="15.75" customHeight="1">
      <c r="B118" s="714"/>
      <c r="C118" s="50">
        <v>105</v>
      </c>
      <c r="D118" s="51" t="s">
        <v>241</v>
      </c>
    </row>
    <row r="119" spans="2:4" ht="15.75" customHeight="1">
      <c r="B119" s="714"/>
      <c r="C119" s="50">
        <v>106</v>
      </c>
      <c r="D119" s="51" t="s">
        <v>242</v>
      </c>
    </row>
    <row r="120" spans="2:4" ht="15.75" customHeight="1">
      <c r="B120" s="714"/>
      <c r="C120" s="50">
        <v>107</v>
      </c>
      <c r="D120" s="51" t="s">
        <v>243</v>
      </c>
    </row>
    <row r="121" spans="2:4" ht="15.75" customHeight="1">
      <c r="B121" s="714"/>
      <c r="C121" s="50">
        <v>108</v>
      </c>
      <c r="D121" s="51" t="s">
        <v>244</v>
      </c>
    </row>
    <row r="122" spans="2:4" ht="15.75" customHeight="1">
      <c r="B122" s="714"/>
      <c r="C122" s="50">
        <v>109</v>
      </c>
      <c r="D122" s="51" t="s">
        <v>245</v>
      </c>
    </row>
    <row r="123" spans="2:4" ht="15.75" customHeight="1">
      <c r="B123" s="714"/>
      <c r="C123" s="50">
        <v>110</v>
      </c>
      <c r="D123" s="51" t="s">
        <v>246</v>
      </c>
    </row>
    <row r="124" spans="2:4" ht="15.75" customHeight="1">
      <c r="B124" s="715"/>
      <c r="C124" s="50">
        <v>111</v>
      </c>
      <c r="D124" s="51" t="s">
        <v>247</v>
      </c>
    </row>
    <row r="125" spans="2:4" ht="15.75" customHeight="1">
      <c r="B125" s="713">
        <v>13</v>
      </c>
      <c r="C125" s="711" t="s">
        <v>248</v>
      </c>
      <c r="D125" s="712"/>
    </row>
    <row r="126" spans="2:4" ht="15.75" customHeight="1">
      <c r="B126" s="714"/>
      <c r="C126" s="50">
        <v>112</v>
      </c>
      <c r="D126" s="51" t="s">
        <v>249</v>
      </c>
    </row>
    <row r="127" spans="2:4" ht="15.75" customHeight="1">
      <c r="B127" s="714"/>
      <c r="C127" s="50">
        <v>113</v>
      </c>
      <c r="D127" s="51" t="s">
        <v>250</v>
      </c>
    </row>
    <row r="128" spans="2:4" ht="15.75" customHeight="1">
      <c r="B128" s="714"/>
      <c r="C128" s="50">
        <v>114</v>
      </c>
      <c r="D128" s="51" t="s">
        <v>251</v>
      </c>
    </row>
    <row r="129" spans="2:4" ht="15.75" customHeight="1">
      <c r="B129" s="714"/>
      <c r="C129" s="50">
        <v>115</v>
      </c>
      <c r="D129" s="51" t="s">
        <v>252</v>
      </c>
    </row>
    <row r="130" spans="2:4" ht="15.75" customHeight="1">
      <c r="B130" s="715"/>
      <c r="C130" s="50">
        <v>116</v>
      </c>
      <c r="D130" s="51" t="s">
        <v>253</v>
      </c>
    </row>
    <row r="131" spans="2:4" ht="15.75" customHeight="1">
      <c r="B131" s="713">
        <v>14</v>
      </c>
      <c r="C131" s="711" t="s">
        <v>254</v>
      </c>
      <c r="D131" s="712"/>
    </row>
    <row r="132" spans="2:4" ht="15.75" customHeight="1">
      <c r="B132" s="714"/>
      <c r="C132" s="50">
        <v>117</v>
      </c>
      <c r="D132" s="51" t="s">
        <v>255</v>
      </c>
    </row>
    <row r="133" spans="2:4" ht="15.75" customHeight="1">
      <c r="B133" s="714"/>
      <c r="C133" s="50">
        <v>118</v>
      </c>
      <c r="D133" s="51" t="s">
        <v>256</v>
      </c>
    </row>
    <row r="134" spans="2:4" ht="15.75" customHeight="1">
      <c r="B134" s="714"/>
      <c r="C134" s="50">
        <v>119</v>
      </c>
      <c r="D134" s="51" t="s">
        <v>257</v>
      </c>
    </row>
    <row r="135" spans="2:4" ht="15.75" customHeight="1">
      <c r="B135" s="714"/>
      <c r="C135" s="50">
        <v>120</v>
      </c>
      <c r="D135" s="51" t="s">
        <v>258</v>
      </c>
    </row>
    <row r="136" spans="2:4" ht="15.75" customHeight="1">
      <c r="B136" s="714"/>
      <c r="C136" s="50">
        <v>121</v>
      </c>
      <c r="D136" s="51" t="s">
        <v>259</v>
      </c>
    </row>
    <row r="137" spans="2:4" ht="15.75" customHeight="1">
      <c r="B137" s="714"/>
      <c r="C137" s="50">
        <v>122</v>
      </c>
      <c r="D137" s="51" t="s">
        <v>260</v>
      </c>
    </row>
    <row r="138" spans="2:4" ht="15.75" customHeight="1">
      <c r="B138" s="714"/>
      <c r="C138" s="50">
        <v>123</v>
      </c>
      <c r="D138" s="51" t="s">
        <v>261</v>
      </c>
    </row>
    <row r="139" spans="2:4" ht="15.75" customHeight="1">
      <c r="B139" s="714"/>
      <c r="C139" s="50">
        <v>124</v>
      </c>
      <c r="D139" s="51" t="s">
        <v>262</v>
      </c>
    </row>
    <row r="140" spans="2:4" ht="15.75" customHeight="1">
      <c r="B140" s="714"/>
      <c r="C140" s="50">
        <v>125</v>
      </c>
      <c r="D140" s="51" t="s">
        <v>263</v>
      </c>
    </row>
    <row r="141" spans="2:4" ht="15.75" customHeight="1">
      <c r="B141" s="715"/>
      <c r="C141" s="50">
        <v>126</v>
      </c>
      <c r="D141" s="51" t="s">
        <v>264</v>
      </c>
    </row>
    <row r="142" spans="2:4" ht="15.75" customHeight="1">
      <c r="B142" s="713">
        <v>15</v>
      </c>
      <c r="C142" s="711" t="s">
        <v>265</v>
      </c>
      <c r="D142" s="712"/>
    </row>
    <row r="143" spans="2:4" ht="15.75" customHeight="1">
      <c r="B143" s="714"/>
      <c r="C143" s="50">
        <v>127</v>
      </c>
      <c r="D143" s="51" t="s">
        <v>266</v>
      </c>
    </row>
    <row r="144" spans="2:4" ht="15.75" customHeight="1">
      <c r="B144" s="714"/>
      <c r="C144" s="50">
        <v>128</v>
      </c>
      <c r="D144" s="51" t="s">
        <v>267</v>
      </c>
    </row>
    <row r="145" spans="2:4" ht="15.75" customHeight="1">
      <c r="B145" s="714"/>
      <c r="C145" s="50">
        <v>129</v>
      </c>
      <c r="D145" s="51" t="s">
        <v>268</v>
      </c>
    </row>
    <row r="146" spans="2:4" ht="15.75" customHeight="1">
      <c r="B146" s="714"/>
      <c r="C146" s="50">
        <v>130</v>
      </c>
      <c r="D146" s="51" t="s">
        <v>269</v>
      </c>
    </row>
    <row r="147" spans="2:4" ht="15.75" customHeight="1">
      <c r="B147" s="714"/>
      <c r="C147" s="50">
        <v>131</v>
      </c>
      <c r="D147" s="51" t="s">
        <v>270</v>
      </c>
    </row>
    <row r="148" spans="2:4" ht="15.75" customHeight="1">
      <c r="B148" s="714"/>
      <c r="C148" s="50">
        <v>132</v>
      </c>
      <c r="D148" s="51" t="s">
        <v>271</v>
      </c>
    </row>
    <row r="149" spans="2:4" ht="15.75" customHeight="1">
      <c r="B149" s="714"/>
      <c r="C149" s="50">
        <v>133</v>
      </c>
      <c r="D149" s="51" t="s">
        <v>272</v>
      </c>
    </row>
    <row r="150" spans="2:4" ht="15.75" customHeight="1">
      <c r="B150" s="714"/>
      <c r="C150" s="50">
        <v>134</v>
      </c>
      <c r="D150" s="51" t="s">
        <v>273</v>
      </c>
    </row>
    <row r="151" spans="2:4" ht="15.75" customHeight="1">
      <c r="B151" s="714"/>
      <c r="C151" s="50">
        <v>135</v>
      </c>
      <c r="D151" s="51" t="s">
        <v>274</v>
      </c>
    </row>
    <row r="152" spans="2:4" ht="15.75" customHeight="1">
      <c r="B152" s="714"/>
      <c r="C152" s="50">
        <v>136</v>
      </c>
      <c r="D152" s="51" t="s">
        <v>275</v>
      </c>
    </row>
    <row r="153" spans="2:4" ht="15.75" customHeight="1">
      <c r="B153" s="714"/>
      <c r="C153" s="50">
        <v>137</v>
      </c>
      <c r="D153" s="51" t="s">
        <v>276</v>
      </c>
    </row>
    <row r="154" spans="2:4" ht="15.75" customHeight="1">
      <c r="B154" s="715"/>
      <c r="C154" s="50">
        <v>138</v>
      </c>
      <c r="D154" s="51" t="s">
        <v>277</v>
      </c>
    </row>
    <row r="155" spans="2:4" ht="15.75" customHeight="1">
      <c r="B155" s="713">
        <v>16</v>
      </c>
      <c r="C155" s="711" t="s">
        <v>278</v>
      </c>
      <c r="D155" s="712"/>
    </row>
    <row r="156" spans="2:4" ht="15.75" customHeight="1">
      <c r="B156" s="714"/>
      <c r="C156" s="50">
        <v>139</v>
      </c>
      <c r="D156" s="54" t="s">
        <v>279</v>
      </c>
    </row>
    <row r="157" spans="2:4" ht="15.75" customHeight="1">
      <c r="B157" s="714"/>
      <c r="C157" s="50">
        <v>140</v>
      </c>
      <c r="D157" s="51" t="s">
        <v>280</v>
      </c>
    </row>
    <row r="158" spans="2:4" ht="15.75" customHeight="1">
      <c r="B158" s="714"/>
      <c r="C158" s="50">
        <v>141</v>
      </c>
      <c r="D158" s="51" t="s">
        <v>281</v>
      </c>
    </row>
    <row r="159" spans="2:4" ht="15.75" customHeight="1">
      <c r="B159" s="714"/>
      <c r="C159" s="50">
        <v>142</v>
      </c>
      <c r="D159" s="51" t="s">
        <v>282</v>
      </c>
    </row>
    <row r="160" spans="2:4" ht="15.75" customHeight="1">
      <c r="B160" s="714"/>
      <c r="C160" s="52">
        <v>143</v>
      </c>
      <c r="D160" s="53" t="s">
        <v>283</v>
      </c>
    </row>
    <row r="161" spans="2:4" ht="15.75" customHeight="1">
      <c r="B161" s="714"/>
      <c r="C161" s="52">
        <v>144</v>
      </c>
      <c r="D161" s="53" t="s">
        <v>284</v>
      </c>
    </row>
    <row r="162" spans="2:4" ht="15.75" customHeight="1">
      <c r="B162" s="714"/>
      <c r="C162" s="52">
        <v>145</v>
      </c>
      <c r="D162" s="53" t="s">
        <v>285</v>
      </c>
    </row>
    <row r="163" spans="2:4" ht="15.75" customHeight="1">
      <c r="B163" s="714"/>
      <c r="C163" s="50">
        <v>146</v>
      </c>
      <c r="D163" s="51" t="s">
        <v>286</v>
      </c>
    </row>
    <row r="164" spans="2:4" ht="15.75" customHeight="1">
      <c r="B164" s="714"/>
      <c r="C164" s="50">
        <v>147</v>
      </c>
      <c r="D164" s="51" t="s">
        <v>287</v>
      </c>
    </row>
    <row r="165" spans="2:4" ht="15.75" customHeight="1">
      <c r="B165" s="714"/>
      <c r="C165" s="52">
        <v>148</v>
      </c>
      <c r="D165" s="53" t="s">
        <v>288</v>
      </c>
    </row>
    <row r="166" spans="2:4" ht="15.75" customHeight="1">
      <c r="B166" s="714"/>
      <c r="C166" s="50">
        <v>149</v>
      </c>
      <c r="D166" s="51" t="s">
        <v>289</v>
      </c>
    </row>
    <row r="167" spans="2:4" ht="15.75" customHeight="1">
      <c r="B167" s="715"/>
      <c r="C167" s="50">
        <v>150</v>
      </c>
      <c r="D167" s="51" t="s">
        <v>290</v>
      </c>
    </row>
    <row r="168" spans="2:4" ht="15.75" customHeight="1">
      <c r="B168" s="713">
        <v>17</v>
      </c>
      <c r="C168" s="711" t="s">
        <v>291</v>
      </c>
      <c r="D168" s="712"/>
    </row>
    <row r="169" spans="2:4" ht="15.75" customHeight="1">
      <c r="B169" s="714"/>
      <c r="C169" s="50">
        <v>151</v>
      </c>
      <c r="D169" s="51" t="s">
        <v>292</v>
      </c>
    </row>
    <row r="170" spans="2:4" ht="15.75" customHeight="1">
      <c r="B170" s="714"/>
      <c r="C170" s="50">
        <v>152</v>
      </c>
      <c r="D170" s="51" t="s">
        <v>293</v>
      </c>
    </row>
    <row r="171" spans="2:4" ht="15.75" customHeight="1">
      <c r="B171" s="714"/>
      <c r="C171" s="50">
        <v>153</v>
      </c>
      <c r="D171" s="51" t="s">
        <v>294</v>
      </c>
    </row>
    <row r="172" spans="2:4" ht="15.75" customHeight="1">
      <c r="B172" s="714"/>
      <c r="C172" s="50">
        <v>154</v>
      </c>
      <c r="D172" s="51" t="s">
        <v>295</v>
      </c>
    </row>
    <row r="173" spans="2:4" ht="15.75" customHeight="1">
      <c r="B173" s="714"/>
      <c r="C173" s="50">
        <v>155</v>
      </c>
      <c r="D173" s="51" t="s">
        <v>296</v>
      </c>
    </row>
    <row r="174" spans="2:4" ht="15.75" customHeight="1">
      <c r="B174" s="714"/>
      <c r="C174" s="50">
        <v>156</v>
      </c>
      <c r="D174" s="51" t="s">
        <v>297</v>
      </c>
    </row>
    <row r="175" spans="2:4" ht="15.75" customHeight="1">
      <c r="B175" s="714"/>
      <c r="C175" s="50">
        <v>157</v>
      </c>
      <c r="D175" s="51" t="s">
        <v>298</v>
      </c>
    </row>
    <row r="176" spans="2:4" ht="15.75" customHeight="1">
      <c r="B176" s="714"/>
      <c r="C176" s="50">
        <v>158</v>
      </c>
      <c r="D176" s="51" t="s">
        <v>299</v>
      </c>
    </row>
    <row r="177" spans="2:4" ht="15.75" customHeight="1">
      <c r="B177" s="714"/>
      <c r="C177" s="50">
        <v>159</v>
      </c>
      <c r="D177" s="51" t="s">
        <v>300</v>
      </c>
    </row>
    <row r="178" spans="2:4" ht="15.75" customHeight="1">
      <c r="B178" s="714"/>
      <c r="C178" s="50">
        <v>160</v>
      </c>
      <c r="D178" s="51" t="s">
        <v>301</v>
      </c>
    </row>
    <row r="179" spans="2:4" ht="15.75" customHeight="1">
      <c r="B179" s="714"/>
      <c r="C179" s="50">
        <v>161</v>
      </c>
      <c r="D179" s="51" t="s">
        <v>302</v>
      </c>
    </row>
    <row r="180" spans="2:4" ht="15.75" customHeight="1">
      <c r="B180" s="714"/>
      <c r="C180" s="50">
        <v>162</v>
      </c>
      <c r="D180" s="51" t="s">
        <v>303</v>
      </c>
    </row>
    <row r="181" spans="2:4" ht="15.75" customHeight="1">
      <c r="B181" s="714"/>
      <c r="C181" s="50">
        <v>163</v>
      </c>
      <c r="D181" s="51" t="s">
        <v>304</v>
      </c>
    </row>
    <row r="182" spans="2:4" ht="15.75" customHeight="1">
      <c r="B182" s="714"/>
      <c r="C182" s="50">
        <v>164</v>
      </c>
      <c r="D182" s="51" t="s">
        <v>305</v>
      </c>
    </row>
    <row r="183" spans="2:4" ht="15.75" customHeight="1">
      <c r="B183" s="714"/>
      <c r="C183" s="50">
        <v>165</v>
      </c>
      <c r="D183" s="51" t="s">
        <v>306</v>
      </c>
    </row>
    <row r="184" spans="2:4" ht="15.75" customHeight="1">
      <c r="B184" s="714"/>
      <c r="C184" s="50">
        <v>166</v>
      </c>
      <c r="D184" s="51" t="s">
        <v>307</v>
      </c>
    </row>
    <row r="185" spans="2:4" ht="15.75" customHeight="1">
      <c r="B185" s="714"/>
      <c r="C185" s="50">
        <v>167</v>
      </c>
      <c r="D185" s="51" t="s">
        <v>308</v>
      </c>
    </row>
    <row r="186" spans="2:4" ht="15.75" customHeight="1">
      <c r="B186" s="714"/>
      <c r="C186" s="50">
        <v>168</v>
      </c>
      <c r="D186" s="51" t="s">
        <v>309</v>
      </c>
    </row>
    <row r="187" spans="2:4" ht="15.75" customHeight="1">
      <c r="B187" s="715"/>
      <c r="C187" s="50">
        <v>169</v>
      </c>
      <c r="D187" s="51" t="s">
        <v>310</v>
      </c>
    </row>
  </sheetData>
  <mergeCells count="34">
    <mergeCell ref="B2:B9"/>
    <mergeCell ref="C2:D2"/>
    <mergeCell ref="B10:B18"/>
    <mergeCell ref="C10:D10"/>
    <mergeCell ref="B19:B32"/>
    <mergeCell ref="C19:D19"/>
    <mergeCell ref="C33:D33"/>
    <mergeCell ref="B102:B112"/>
    <mergeCell ref="B113:B124"/>
    <mergeCell ref="B125:B130"/>
    <mergeCell ref="B131:B141"/>
    <mergeCell ref="C113:D113"/>
    <mergeCell ref="C125:D125"/>
    <mergeCell ref="C131:D131"/>
    <mergeCell ref="B142:B154"/>
    <mergeCell ref="B155:B167"/>
    <mergeCell ref="B168:B187"/>
    <mergeCell ref="B33:B43"/>
    <mergeCell ref="B44:B53"/>
    <mergeCell ref="B54:B62"/>
    <mergeCell ref="B63:B68"/>
    <mergeCell ref="B69:B81"/>
    <mergeCell ref="B82:B90"/>
    <mergeCell ref="B91:B101"/>
    <mergeCell ref="C142:D142"/>
    <mergeCell ref="C155:D155"/>
    <mergeCell ref="C168:D168"/>
    <mergeCell ref="C44:D44"/>
    <mergeCell ref="C54:D54"/>
    <mergeCell ref="C63:D63"/>
    <mergeCell ref="C69:D69"/>
    <mergeCell ref="C82:D82"/>
    <mergeCell ref="C91:D91"/>
    <mergeCell ref="C102:D10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T77"/>
  <sheetViews>
    <sheetView zoomScale="70" zoomScaleNormal="70" workbookViewId="0">
      <selection activeCell="A27" sqref="A27"/>
    </sheetView>
  </sheetViews>
  <sheetFormatPr baseColWidth="10" defaultColWidth="14.42578125" defaultRowHeight="15" customHeight="1"/>
  <cols>
    <col min="1" max="1" width="65.28515625" customWidth="1"/>
    <col min="2" max="2" width="11.42578125" customWidth="1"/>
    <col min="3" max="3" width="63.42578125" customWidth="1"/>
    <col min="4" max="5" width="11.42578125" customWidth="1"/>
    <col min="6" max="6" width="18.85546875" customWidth="1"/>
    <col min="7" max="7" width="11.42578125" customWidth="1"/>
    <col min="8" max="11" width="20.7109375" customWidth="1"/>
    <col min="12" max="12" width="35" customWidth="1"/>
    <col min="13" max="16" width="11.42578125" customWidth="1"/>
    <col min="17" max="17" width="15.85546875" customWidth="1"/>
    <col min="18" max="20" width="11.42578125" customWidth="1"/>
    <col min="21" max="26" width="10.7109375" customWidth="1"/>
  </cols>
  <sheetData>
    <row r="1" spans="1:20" ht="16.5" customHeight="1">
      <c r="A1" s="55" t="s">
        <v>311</v>
      </c>
      <c r="B1" s="56"/>
      <c r="C1" s="55" t="s">
        <v>312</v>
      </c>
      <c r="D1" s="57"/>
      <c r="E1" s="58" t="s">
        <v>313</v>
      </c>
      <c r="F1" s="58" t="s">
        <v>314</v>
      </c>
      <c r="G1" s="56"/>
      <c r="H1" s="722" t="s">
        <v>315</v>
      </c>
      <c r="I1" s="723"/>
      <c r="J1" s="723"/>
      <c r="K1" s="724"/>
      <c r="L1" s="725" t="s">
        <v>316</v>
      </c>
      <c r="M1" s="723"/>
      <c r="N1" s="723"/>
      <c r="O1" s="724"/>
      <c r="P1" s="59"/>
      <c r="Q1" s="726" t="s">
        <v>317</v>
      </c>
      <c r="R1" s="723"/>
      <c r="S1" s="723"/>
      <c r="T1" s="724"/>
    </row>
    <row r="2" spans="1:20" ht="12" customHeight="1">
      <c r="A2" s="60" t="s">
        <v>318</v>
      </c>
      <c r="B2" s="56"/>
      <c r="C2" s="61" t="s">
        <v>319</v>
      </c>
      <c r="D2" s="57"/>
      <c r="E2" s="62">
        <v>1</v>
      </c>
      <c r="F2" s="62" t="s">
        <v>320</v>
      </c>
      <c r="G2" s="56"/>
      <c r="H2" s="716" t="s">
        <v>321</v>
      </c>
      <c r="I2" s="717"/>
      <c r="J2" s="717"/>
      <c r="K2" s="718"/>
      <c r="L2" s="56"/>
      <c r="M2" s="58">
        <v>2012</v>
      </c>
      <c r="N2" s="58"/>
      <c r="O2" s="58"/>
      <c r="P2" s="56"/>
      <c r="Q2" s="58"/>
      <c r="R2" s="63" t="s">
        <v>322</v>
      </c>
      <c r="S2" s="63" t="s">
        <v>323</v>
      </c>
      <c r="T2" s="63" t="s">
        <v>324</v>
      </c>
    </row>
    <row r="3" spans="1:20" ht="12" customHeight="1">
      <c r="A3" s="60" t="s">
        <v>325</v>
      </c>
      <c r="B3" s="56"/>
      <c r="C3" s="61" t="s">
        <v>326</v>
      </c>
      <c r="D3" s="57"/>
      <c r="E3" s="62"/>
      <c r="F3" s="62"/>
      <c r="G3" s="56"/>
      <c r="H3" s="64"/>
      <c r="I3" s="65"/>
      <c r="J3" s="65"/>
      <c r="K3" s="66"/>
      <c r="L3" s="56"/>
      <c r="M3" s="58"/>
      <c r="N3" s="58"/>
      <c r="O3" s="58"/>
      <c r="P3" s="56"/>
      <c r="Q3" s="58"/>
      <c r="R3" s="63"/>
      <c r="S3" s="63"/>
      <c r="T3" s="63"/>
    </row>
    <row r="4" spans="1:20" ht="12" customHeight="1">
      <c r="A4" s="60" t="s">
        <v>327</v>
      </c>
      <c r="B4" s="56"/>
      <c r="C4" s="61" t="s">
        <v>328</v>
      </c>
      <c r="D4" s="57"/>
      <c r="E4" s="62"/>
      <c r="F4" s="62"/>
      <c r="G4" s="56"/>
      <c r="H4" s="64"/>
      <c r="I4" s="65"/>
      <c r="J4" s="65"/>
      <c r="K4" s="66"/>
      <c r="L4" s="56"/>
      <c r="M4" s="58"/>
      <c r="N4" s="58"/>
      <c r="O4" s="58"/>
      <c r="P4" s="56"/>
      <c r="Q4" s="58"/>
      <c r="R4" s="63"/>
      <c r="S4" s="63"/>
      <c r="T4" s="63"/>
    </row>
    <row r="5" spans="1:20" ht="12" customHeight="1">
      <c r="A5" s="60" t="s">
        <v>329</v>
      </c>
      <c r="B5" s="56"/>
      <c r="C5" s="61" t="s">
        <v>330</v>
      </c>
      <c r="D5" s="57"/>
      <c r="E5" s="62">
        <v>2</v>
      </c>
      <c r="F5" s="62" t="s">
        <v>331</v>
      </c>
      <c r="G5" s="56"/>
      <c r="H5" s="727" t="s">
        <v>332</v>
      </c>
      <c r="I5" s="67">
        <v>2017</v>
      </c>
      <c r="J5" s="68"/>
      <c r="K5" s="69"/>
      <c r="L5" s="56"/>
      <c r="M5" s="70" t="s">
        <v>322</v>
      </c>
      <c r="N5" s="70" t="s">
        <v>323</v>
      </c>
      <c r="O5" s="70" t="s">
        <v>324</v>
      </c>
      <c r="P5" s="56"/>
      <c r="Q5" s="71" t="s">
        <v>333</v>
      </c>
      <c r="R5" s="72">
        <v>479830</v>
      </c>
      <c r="S5" s="72">
        <v>222331</v>
      </c>
      <c r="T5" s="72">
        <v>257499</v>
      </c>
    </row>
    <row r="6" spans="1:20" ht="12" customHeight="1">
      <c r="A6" s="60" t="s">
        <v>334</v>
      </c>
      <c r="B6" s="56"/>
      <c r="C6" s="61" t="s">
        <v>335</v>
      </c>
      <c r="D6" s="57"/>
      <c r="E6" s="62">
        <v>3</v>
      </c>
      <c r="F6" s="62" t="s">
        <v>336</v>
      </c>
      <c r="G6" s="56"/>
      <c r="H6" s="728"/>
      <c r="I6" s="73" t="s">
        <v>322</v>
      </c>
      <c r="J6" s="74" t="s">
        <v>323</v>
      </c>
      <c r="K6" s="75" t="s">
        <v>324</v>
      </c>
      <c r="L6" s="56"/>
      <c r="M6" s="72">
        <v>7571345</v>
      </c>
      <c r="N6" s="72">
        <v>3653868</v>
      </c>
      <c r="O6" s="72">
        <v>3917477</v>
      </c>
      <c r="P6" s="56"/>
      <c r="Q6" s="71" t="s">
        <v>337</v>
      </c>
      <c r="R6" s="72">
        <v>135160</v>
      </c>
      <c r="S6" s="72">
        <v>62795</v>
      </c>
      <c r="T6" s="72">
        <v>72365</v>
      </c>
    </row>
    <row r="7" spans="1:20" ht="12.75" customHeight="1">
      <c r="A7" s="56"/>
      <c r="B7" s="56"/>
      <c r="C7" s="61" t="s">
        <v>338</v>
      </c>
      <c r="D7" s="57"/>
      <c r="E7" s="62">
        <v>4</v>
      </c>
      <c r="F7" s="62" t="s">
        <v>339</v>
      </c>
      <c r="G7" s="56"/>
      <c r="H7" s="76" t="s">
        <v>340</v>
      </c>
      <c r="I7" s="77"/>
      <c r="J7" s="78"/>
      <c r="K7" s="79"/>
      <c r="L7" s="56"/>
      <c r="M7" s="80">
        <v>120482</v>
      </c>
      <c r="N7" s="80">
        <v>61704</v>
      </c>
      <c r="O7" s="80">
        <v>58778</v>
      </c>
      <c r="P7" s="56"/>
      <c r="Q7" s="71" t="s">
        <v>341</v>
      </c>
      <c r="R7" s="72">
        <v>109955</v>
      </c>
      <c r="S7" s="72">
        <v>55153</v>
      </c>
      <c r="T7" s="72">
        <v>54802</v>
      </c>
    </row>
    <row r="8" spans="1:20" ht="12" customHeight="1">
      <c r="A8" s="55" t="s">
        <v>342</v>
      </c>
      <c r="B8" s="56"/>
      <c r="C8" s="61" t="s">
        <v>343</v>
      </c>
      <c r="D8" s="57"/>
      <c r="E8" s="62">
        <v>5</v>
      </c>
      <c r="F8" s="62" t="s">
        <v>344</v>
      </c>
      <c r="G8" s="56"/>
      <c r="H8" s="81" t="s">
        <v>322</v>
      </c>
      <c r="I8" s="82">
        <v>8080734</v>
      </c>
      <c r="J8" s="82">
        <v>3912910</v>
      </c>
      <c r="K8" s="82">
        <v>4167824</v>
      </c>
      <c r="L8" s="56"/>
      <c r="M8" s="80">
        <v>120064</v>
      </c>
      <c r="N8" s="80">
        <v>61454</v>
      </c>
      <c r="O8" s="80">
        <v>58610</v>
      </c>
      <c r="P8" s="56"/>
      <c r="Q8" s="71" t="s">
        <v>345</v>
      </c>
      <c r="R8" s="72">
        <v>409257</v>
      </c>
      <c r="S8" s="72">
        <v>199566</v>
      </c>
      <c r="T8" s="72">
        <v>209691</v>
      </c>
    </row>
    <row r="9" spans="1:20" ht="12" customHeight="1">
      <c r="A9" s="71" t="s">
        <v>346</v>
      </c>
      <c r="B9" s="56"/>
      <c r="C9" s="56"/>
      <c r="D9" s="57"/>
      <c r="E9" s="62">
        <v>6</v>
      </c>
      <c r="F9" s="62" t="s">
        <v>347</v>
      </c>
      <c r="G9" s="56"/>
      <c r="H9" s="83" t="s">
        <v>348</v>
      </c>
      <c r="I9" s="84">
        <v>607390</v>
      </c>
      <c r="J9" s="84">
        <v>312062</v>
      </c>
      <c r="K9" s="84">
        <v>295328</v>
      </c>
      <c r="L9" s="56"/>
      <c r="M9" s="80">
        <v>119780</v>
      </c>
      <c r="N9" s="80">
        <v>61272</v>
      </c>
      <c r="O9" s="80">
        <v>58508</v>
      </c>
      <c r="P9" s="56"/>
      <c r="Q9" s="71" t="s">
        <v>349</v>
      </c>
      <c r="R9" s="72">
        <v>400686</v>
      </c>
      <c r="S9" s="72">
        <v>197911</v>
      </c>
      <c r="T9" s="72">
        <v>202775</v>
      </c>
    </row>
    <row r="10" spans="1:20" ht="12" customHeight="1">
      <c r="A10" s="71" t="s">
        <v>350</v>
      </c>
      <c r="B10" s="56"/>
      <c r="C10" s="56"/>
      <c r="D10" s="57"/>
      <c r="E10" s="62">
        <v>7</v>
      </c>
      <c r="F10" s="62" t="s">
        <v>351</v>
      </c>
      <c r="G10" s="56"/>
      <c r="H10" s="83" t="s">
        <v>352</v>
      </c>
      <c r="I10" s="84">
        <v>601914</v>
      </c>
      <c r="J10" s="84">
        <v>308936</v>
      </c>
      <c r="K10" s="84">
        <v>292978</v>
      </c>
      <c r="L10" s="56"/>
      <c r="M10" s="80">
        <v>119273</v>
      </c>
      <c r="N10" s="80">
        <v>61064</v>
      </c>
      <c r="O10" s="80">
        <v>58209</v>
      </c>
      <c r="P10" s="56"/>
      <c r="Q10" s="71" t="s">
        <v>353</v>
      </c>
      <c r="R10" s="72">
        <v>201593</v>
      </c>
      <c r="S10" s="72">
        <v>99557</v>
      </c>
      <c r="T10" s="72">
        <v>102036</v>
      </c>
    </row>
    <row r="11" spans="1:20" ht="12" customHeight="1">
      <c r="A11" s="71" t="s">
        <v>354</v>
      </c>
      <c r="B11" s="56"/>
      <c r="C11" s="55" t="s">
        <v>355</v>
      </c>
      <c r="D11" s="57"/>
      <c r="E11" s="62">
        <v>8</v>
      </c>
      <c r="F11" s="62" t="s">
        <v>356</v>
      </c>
      <c r="G11" s="56"/>
      <c r="H11" s="83" t="s">
        <v>357</v>
      </c>
      <c r="I11" s="84">
        <v>602967</v>
      </c>
      <c r="J11" s="84">
        <v>308654</v>
      </c>
      <c r="K11" s="84">
        <v>294313</v>
      </c>
      <c r="L11" s="56"/>
      <c r="M11" s="80">
        <v>118935</v>
      </c>
      <c r="N11" s="80">
        <v>60931</v>
      </c>
      <c r="O11" s="80">
        <v>58004</v>
      </c>
      <c r="P11" s="56"/>
      <c r="Q11" s="71" t="s">
        <v>358</v>
      </c>
      <c r="R11" s="72">
        <v>597522</v>
      </c>
      <c r="S11" s="72">
        <v>292176</v>
      </c>
      <c r="T11" s="72">
        <v>305346</v>
      </c>
    </row>
    <row r="12" spans="1:20" ht="12" customHeight="1">
      <c r="A12" s="71" t="s">
        <v>359</v>
      </c>
      <c r="B12" s="56"/>
      <c r="C12" s="61" t="s">
        <v>360</v>
      </c>
      <c r="D12" s="57"/>
      <c r="E12" s="62">
        <v>9</v>
      </c>
      <c r="F12" s="62" t="s">
        <v>361</v>
      </c>
      <c r="G12" s="56"/>
      <c r="H12" s="83" t="s">
        <v>362</v>
      </c>
      <c r="I12" s="84">
        <v>632370</v>
      </c>
      <c r="J12" s="84">
        <v>321173</v>
      </c>
      <c r="K12" s="84">
        <v>311197</v>
      </c>
      <c r="L12" s="56"/>
      <c r="M12" s="80">
        <v>118833</v>
      </c>
      <c r="N12" s="80">
        <v>60903</v>
      </c>
      <c r="O12" s="80">
        <v>57930</v>
      </c>
      <c r="P12" s="56"/>
      <c r="Q12" s="71" t="s">
        <v>363</v>
      </c>
      <c r="R12" s="72">
        <v>1030623</v>
      </c>
      <c r="S12" s="72">
        <v>502287</v>
      </c>
      <c r="T12" s="72">
        <v>528336</v>
      </c>
    </row>
    <row r="13" spans="1:20" ht="12" customHeight="1">
      <c r="A13" s="71" t="s">
        <v>364</v>
      </c>
      <c r="B13" s="56"/>
      <c r="C13" s="61" t="s">
        <v>365</v>
      </c>
      <c r="D13" s="57"/>
      <c r="E13" s="62">
        <v>10</v>
      </c>
      <c r="F13" s="62" t="s">
        <v>366</v>
      </c>
      <c r="G13" s="56"/>
      <c r="H13" s="83" t="s">
        <v>367</v>
      </c>
      <c r="I13" s="84">
        <v>672749</v>
      </c>
      <c r="J13" s="84">
        <v>339928</v>
      </c>
      <c r="K13" s="84">
        <v>332821</v>
      </c>
      <c r="L13" s="56"/>
      <c r="M13" s="80">
        <v>118730</v>
      </c>
      <c r="N13" s="80">
        <v>60874</v>
      </c>
      <c r="O13" s="80">
        <v>57856</v>
      </c>
      <c r="P13" s="56"/>
      <c r="Q13" s="71" t="s">
        <v>368</v>
      </c>
      <c r="R13" s="72">
        <v>353859</v>
      </c>
      <c r="S13" s="72">
        <v>167533</v>
      </c>
      <c r="T13" s="72">
        <v>186326</v>
      </c>
    </row>
    <row r="14" spans="1:20" ht="12" customHeight="1">
      <c r="A14" s="71" t="s">
        <v>369</v>
      </c>
      <c r="B14" s="56"/>
      <c r="C14" s="61" t="s">
        <v>370</v>
      </c>
      <c r="D14" s="57"/>
      <c r="E14" s="62">
        <v>11</v>
      </c>
      <c r="F14" s="62" t="s">
        <v>371</v>
      </c>
      <c r="G14" s="56"/>
      <c r="H14" s="83" t="s">
        <v>372</v>
      </c>
      <c r="I14" s="84">
        <v>650902</v>
      </c>
      <c r="J14" s="84">
        <v>329064</v>
      </c>
      <c r="K14" s="84">
        <v>321838</v>
      </c>
      <c r="L14" s="56"/>
      <c r="M14" s="80">
        <v>118696</v>
      </c>
      <c r="N14" s="80">
        <v>60878</v>
      </c>
      <c r="O14" s="80">
        <v>57818</v>
      </c>
      <c r="P14" s="56"/>
      <c r="Q14" s="71" t="s">
        <v>373</v>
      </c>
      <c r="R14" s="72">
        <v>851299</v>
      </c>
      <c r="S14" s="72">
        <v>406597</v>
      </c>
      <c r="T14" s="72">
        <v>444702</v>
      </c>
    </row>
    <row r="15" spans="1:20" ht="12" customHeight="1">
      <c r="A15" s="71" t="s">
        <v>374</v>
      </c>
      <c r="B15" s="56"/>
      <c r="C15" s="61" t="s">
        <v>375</v>
      </c>
      <c r="D15" s="57"/>
      <c r="E15" s="62">
        <v>12</v>
      </c>
      <c r="F15" s="62" t="s">
        <v>376</v>
      </c>
      <c r="G15" s="56"/>
      <c r="H15" s="83" t="s">
        <v>377</v>
      </c>
      <c r="I15" s="84">
        <v>651442</v>
      </c>
      <c r="J15" s="84">
        <v>316050</v>
      </c>
      <c r="K15" s="84">
        <v>335392</v>
      </c>
      <c r="L15" s="56"/>
      <c r="M15" s="80">
        <v>119101</v>
      </c>
      <c r="N15" s="80">
        <v>61076</v>
      </c>
      <c r="O15" s="80">
        <v>58025</v>
      </c>
      <c r="P15" s="56"/>
      <c r="Q15" s="71" t="s">
        <v>378</v>
      </c>
      <c r="R15" s="72">
        <v>1094488</v>
      </c>
      <c r="S15" s="72">
        <v>518960</v>
      </c>
      <c r="T15" s="72">
        <v>575528</v>
      </c>
    </row>
    <row r="16" spans="1:20" ht="12" customHeight="1">
      <c r="A16" s="71" t="s">
        <v>379</v>
      </c>
      <c r="B16" s="56"/>
      <c r="C16" s="61" t="s">
        <v>380</v>
      </c>
      <c r="D16" s="57"/>
      <c r="E16" s="62">
        <v>13</v>
      </c>
      <c r="F16" s="62" t="s">
        <v>381</v>
      </c>
      <c r="G16" s="56"/>
      <c r="H16" s="83" t="s">
        <v>382</v>
      </c>
      <c r="I16" s="84">
        <v>640060</v>
      </c>
      <c r="J16" s="84">
        <v>303971</v>
      </c>
      <c r="K16" s="84">
        <v>336089</v>
      </c>
      <c r="L16" s="56"/>
      <c r="M16" s="80">
        <v>119856</v>
      </c>
      <c r="N16" s="80">
        <v>61418</v>
      </c>
      <c r="O16" s="80">
        <v>58438</v>
      </c>
      <c r="P16" s="56"/>
      <c r="Q16" s="71" t="s">
        <v>383</v>
      </c>
      <c r="R16" s="72">
        <v>234948</v>
      </c>
      <c r="S16" s="72">
        <v>112703</v>
      </c>
      <c r="T16" s="72">
        <v>122245</v>
      </c>
    </row>
    <row r="17" spans="1:20" ht="12" customHeight="1">
      <c r="A17" s="71" t="s">
        <v>384</v>
      </c>
      <c r="B17" s="56"/>
      <c r="C17" s="61" t="s">
        <v>385</v>
      </c>
      <c r="D17" s="57"/>
      <c r="E17" s="62">
        <v>14</v>
      </c>
      <c r="F17" s="62" t="s">
        <v>386</v>
      </c>
      <c r="G17" s="56"/>
      <c r="H17" s="83" t="s">
        <v>387</v>
      </c>
      <c r="I17" s="84">
        <v>563389</v>
      </c>
      <c r="J17" s="84">
        <v>268367</v>
      </c>
      <c r="K17" s="84">
        <v>295022</v>
      </c>
      <c r="L17" s="56"/>
      <c r="M17" s="80">
        <v>121019</v>
      </c>
      <c r="N17" s="80">
        <v>61921</v>
      </c>
      <c r="O17" s="80">
        <v>59098</v>
      </c>
      <c r="P17" s="56"/>
      <c r="Q17" s="71" t="s">
        <v>388</v>
      </c>
      <c r="R17" s="72">
        <v>147933</v>
      </c>
      <c r="S17" s="72">
        <v>68544</v>
      </c>
      <c r="T17" s="72">
        <v>79389</v>
      </c>
    </row>
    <row r="18" spans="1:20" ht="12" customHeight="1">
      <c r="A18" s="71" t="s">
        <v>389</v>
      </c>
      <c r="B18" s="56"/>
      <c r="C18" s="61" t="s">
        <v>390</v>
      </c>
      <c r="D18" s="57"/>
      <c r="E18" s="62">
        <v>15</v>
      </c>
      <c r="F18" s="62" t="s">
        <v>391</v>
      </c>
      <c r="G18" s="56"/>
      <c r="H18" s="83" t="s">
        <v>392</v>
      </c>
      <c r="I18" s="84">
        <v>519261</v>
      </c>
      <c r="J18" s="84">
        <v>244556</v>
      </c>
      <c r="K18" s="84">
        <v>274705</v>
      </c>
      <c r="L18" s="56"/>
      <c r="M18" s="80">
        <v>122272</v>
      </c>
      <c r="N18" s="80">
        <v>62471</v>
      </c>
      <c r="O18" s="80">
        <v>59801</v>
      </c>
      <c r="P18" s="56"/>
      <c r="Q18" s="71" t="s">
        <v>393</v>
      </c>
      <c r="R18" s="72">
        <v>98209</v>
      </c>
      <c r="S18" s="72">
        <v>49277</v>
      </c>
      <c r="T18" s="72">
        <v>48932</v>
      </c>
    </row>
    <row r="19" spans="1:20" ht="12" customHeight="1">
      <c r="A19" s="55" t="s">
        <v>394</v>
      </c>
      <c r="B19" s="56"/>
      <c r="C19" s="61" t="s">
        <v>395</v>
      </c>
      <c r="D19" s="57"/>
      <c r="E19" s="62">
        <v>16</v>
      </c>
      <c r="F19" s="62" t="s">
        <v>396</v>
      </c>
      <c r="G19" s="56"/>
      <c r="H19" s="83" t="s">
        <v>397</v>
      </c>
      <c r="I19" s="84">
        <v>503389</v>
      </c>
      <c r="J19" s="84">
        <v>233302</v>
      </c>
      <c r="K19" s="84">
        <v>270087</v>
      </c>
      <c r="L19" s="56"/>
      <c r="M19" s="80">
        <v>123722</v>
      </c>
      <c r="N19" s="80">
        <v>63080</v>
      </c>
      <c r="O19" s="80">
        <v>60642</v>
      </c>
      <c r="P19" s="56"/>
      <c r="Q19" s="71" t="s">
        <v>398</v>
      </c>
      <c r="R19" s="72">
        <v>108457</v>
      </c>
      <c r="S19" s="72">
        <v>52580</v>
      </c>
      <c r="T19" s="72">
        <v>55877</v>
      </c>
    </row>
    <row r="20" spans="1:20" ht="12" customHeight="1">
      <c r="A20" s="85" t="s">
        <v>399</v>
      </c>
      <c r="B20" s="56"/>
      <c r="C20" s="61" t="s">
        <v>400</v>
      </c>
      <c r="D20" s="57"/>
      <c r="E20" s="62">
        <v>17</v>
      </c>
      <c r="F20" s="62" t="s">
        <v>401</v>
      </c>
      <c r="G20" s="56"/>
      <c r="H20" s="83" t="s">
        <v>402</v>
      </c>
      <c r="I20" s="84">
        <v>439872</v>
      </c>
      <c r="J20" s="84">
        <v>200142</v>
      </c>
      <c r="K20" s="84">
        <v>239730</v>
      </c>
      <c r="L20" s="56"/>
      <c r="M20" s="80">
        <v>125124</v>
      </c>
      <c r="N20" s="80">
        <v>63639</v>
      </c>
      <c r="O20" s="80">
        <v>61485</v>
      </c>
      <c r="P20" s="56"/>
      <c r="Q20" s="71" t="s">
        <v>403</v>
      </c>
      <c r="R20" s="72">
        <v>258212</v>
      </c>
      <c r="S20" s="72">
        <v>125944</v>
      </c>
      <c r="T20" s="72">
        <v>132268</v>
      </c>
    </row>
    <row r="21" spans="1:20" ht="12" customHeight="1">
      <c r="A21" s="85" t="s">
        <v>404</v>
      </c>
      <c r="B21" s="56"/>
      <c r="C21" s="61" t="s">
        <v>405</v>
      </c>
      <c r="D21" s="57"/>
      <c r="E21" s="62">
        <v>18</v>
      </c>
      <c r="F21" s="62" t="s">
        <v>406</v>
      </c>
      <c r="G21" s="56"/>
      <c r="H21" s="83" t="s">
        <v>407</v>
      </c>
      <c r="I21" s="84">
        <v>341916</v>
      </c>
      <c r="J21" s="84">
        <v>152813</v>
      </c>
      <c r="K21" s="84">
        <v>189103</v>
      </c>
      <c r="L21" s="56"/>
      <c r="M21" s="80">
        <v>126598</v>
      </c>
      <c r="N21" s="80">
        <v>64282</v>
      </c>
      <c r="O21" s="80">
        <v>62316</v>
      </c>
      <c r="P21" s="56"/>
      <c r="Q21" s="71" t="s">
        <v>408</v>
      </c>
      <c r="R21" s="72">
        <v>24160</v>
      </c>
      <c r="S21" s="72">
        <v>12726</v>
      </c>
      <c r="T21" s="72">
        <v>11434</v>
      </c>
    </row>
    <row r="22" spans="1:20" ht="12" customHeight="1">
      <c r="A22" s="85" t="s">
        <v>409</v>
      </c>
      <c r="B22" s="56"/>
      <c r="C22" s="61" t="s">
        <v>410</v>
      </c>
      <c r="D22" s="57"/>
      <c r="E22" s="62">
        <v>19</v>
      </c>
      <c r="F22" s="62" t="s">
        <v>411</v>
      </c>
      <c r="G22" s="56"/>
      <c r="H22" s="83" t="s">
        <v>412</v>
      </c>
      <c r="I22" s="84">
        <v>253646</v>
      </c>
      <c r="J22" s="84">
        <v>111646</v>
      </c>
      <c r="K22" s="84">
        <v>142000</v>
      </c>
      <c r="L22" s="56"/>
      <c r="M22" s="80">
        <v>128143</v>
      </c>
      <c r="N22" s="80">
        <v>65043</v>
      </c>
      <c r="O22" s="80">
        <v>63100</v>
      </c>
      <c r="P22" s="56"/>
      <c r="Q22" s="71" t="s">
        <v>413</v>
      </c>
      <c r="R22" s="72">
        <v>377272</v>
      </c>
      <c r="S22" s="72">
        <v>184951</v>
      </c>
      <c r="T22" s="72">
        <v>192321</v>
      </c>
    </row>
    <row r="23" spans="1:20" ht="12" customHeight="1">
      <c r="A23" s="85" t="s">
        <v>414</v>
      </c>
      <c r="B23" s="56"/>
      <c r="C23" s="61" t="s">
        <v>415</v>
      </c>
      <c r="D23" s="57"/>
      <c r="E23" s="62">
        <v>20</v>
      </c>
      <c r="F23" s="62" t="s">
        <v>416</v>
      </c>
      <c r="G23" s="56"/>
      <c r="H23" s="83" t="s">
        <v>417</v>
      </c>
      <c r="I23" s="84">
        <v>177853</v>
      </c>
      <c r="J23" s="84">
        <v>76747</v>
      </c>
      <c r="K23" s="84">
        <v>101106</v>
      </c>
      <c r="L23" s="56"/>
      <c r="M23" s="80">
        <v>129625</v>
      </c>
      <c r="N23" s="80">
        <v>65820</v>
      </c>
      <c r="O23" s="80">
        <v>63805</v>
      </c>
      <c r="P23" s="56"/>
      <c r="Q23" s="71" t="s">
        <v>418</v>
      </c>
      <c r="R23" s="72">
        <v>651586</v>
      </c>
      <c r="S23" s="72">
        <v>319009</v>
      </c>
      <c r="T23" s="72">
        <v>332577</v>
      </c>
    </row>
    <row r="24" spans="1:20" ht="12" customHeight="1">
      <c r="A24" s="85" t="s">
        <v>419</v>
      </c>
      <c r="B24" s="56"/>
      <c r="C24" s="61" t="s">
        <v>420</v>
      </c>
      <c r="D24" s="57"/>
      <c r="E24" s="62">
        <v>55</v>
      </c>
      <c r="F24" s="62" t="s">
        <v>421</v>
      </c>
      <c r="G24" s="56"/>
      <c r="H24" s="83" t="s">
        <v>422</v>
      </c>
      <c r="I24" s="84">
        <v>113108</v>
      </c>
      <c r="J24" s="84">
        <v>45521</v>
      </c>
      <c r="K24" s="84">
        <v>67587</v>
      </c>
      <c r="L24" s="56"/>
      <c r="M24" s="80">
        <v>131107</v>
      </c>
      <c r="N24" s="80">
        <v>66558</v>
      </c>
      <c r="O24" s="80">
        <v>64549</v>
      </c>
      <c r="P24" s="56"/>
      <c r="Q24" s="71" t="s">
        <v>423</v>
      </c>
      <c r="R24" s="72">
        <v>6296</v>
      </c>
      <c r="S24" s="72">
        <v>3268</v>
      </c>
      <c r="T24" s="72">
        <v>3028</v>
      </c>
    </row>
    <row r="25" spans="1:20" ht="12" customHeight="1">
      <c r="A25" s="85" t="s">
        <v>424</v>
      </c>
      <c r="B25" s="56"/>
      <c r="C25" s="85" t="s">
        <v>425</v>
      </c>
      <c r="D25" s="57"/>
      <c r="E25" s="62">
        <v>66</v>
      </c>
      <c r="F25" s="62" t="s">
        <v>426</v>
      </c>
      <c r="G25" s="56"/>
      <c r="H25" s="83" t="s">
        <v>427</v>
      </c>
      <c r="I25" s="84">
        <v>108506</v>
      </c>
      <c r="J25" s="84">
        <v>39978</v>
      </c>
      <c r="K25" s="84">
        <v>68528</v>
      </c>
      <c r="L25" s="56"/>
      <c r="M25" s="80">
        <v>132790</v>
      </c>
      <c r="N25" s="80">
        <v>67353</v>
      </c>
      <c r="O25" s="80">
        <v>65437</v>
      </c>
      <c r="P25" s="56"/>
      <c r="Q25" s="86" t="s">
        <v>322</v>
      </c>
      <c r="R25" s="80">
        <f t="shared" ref="R25:T25" si="0">SUM(R5:R24)</f>
        <v>7571345</v>
      </c>
      <c r="S25" s="80">
        <f t="shared" si="0"/>
        <v>3653868</v>
      </c>
      <c r="T25" s="80">
        <f t="shared" si="0"/>
        <v>3917477</v>
      </c>
    </row>
    <row r="26" spans="1:20" ht="12" customHeight="1">
      <c r="A26" s="85" t="s">
        <v>428</v>
      </c>
      <c r="B26" s="56"/>
      <c r="C26" s="61" t="s">
        <v>429</v>
      </c>
      <c r="D26" s="57"/>
      <c r="E26" s="62">
        <v>77</v>
      </c>
      <c r="F26" s="62" t="s">
        <v>430</v>
      </c>
      <c r="G26" s="56"/>
      <c r="H26" s="56"/>
      <c r="I26" s="56"/>
      <c r="J26" s="56"/>
      <c r="K26" s="56"/>
      <c r="L26" s="56"/>
      <c r="M26" s="80">
        <v>133340</v>
      </c>
      <c r="N26" s="80">
        <v>67602</v>
      </c>
      <c r="O26" s="80">
        <v>65738</v>
      </c>
      <c r="P26" s="56"/>
      <c r="Q26" s="56"/>
      <c r="R26" s="56"/>
      <c r="S26" s="56"/>
      <c r="T26" s="56"/>
    </row>
    <row r="27" spans="1:20" ht="12" customHeight="1">
      <c r="A27" s="85" t="s">
        <v>431</v>
      </c>
      <c r="B27" s="56"/>
      <c r="C27" s="61" t="s">
        <v>432</v>
      </c>
      <c r="D27" s="57"/>
      <c r="E27" s="62">
        <v>88</v>
      </c>
      <c r="F27" s="62" t="s">
        <v>433</v>
      </c>
      <c r="G27" s="56"/>
      <c r="H27" s="56"/>
      <c r="I27" s="56"/>
      <c r="J27" s="56"/>
      <c r="K27" s="56"/>
      <c r="L27" s="56"/>
      <c r="M27" s="80">
        <v>132165</v>
      </c>
      <c r="N27" s="80">
        <v>67024</v>
      </c>
      <c r="O27" s="80">
        <v>65141</v>
      </c>
      <c r="P27" s="56"/>
      <c r="Q27" s="729" t="s">
        <v>434</v>
      </c>
      <c r="R27" s="730"/>
      <c r="S27" s="730"/>
      <c r="T27" s="731"/>
    </row>
    <row r="28" spans="1:20" ht="12" customHeight="1">
      <c r="A28" s="87" t="s">
        <v>435</v>
      </c>
      <c r="B28" s="56"/>
      <c r="C28" s="61" t="s">
        <v>436</v>
      </c>
      <c r="D28" s="57"/>
      <c r="E28" s="62">
        <v>98</v>
      </c>
      <c r="F28" s="62" t="s">
        <v>437</v>
      </c>
      <c r="G28" s="56"/>
      <c r="H28" s="56"/>
      <c r="I28" s="56"/>
      <c r="J28" s="56"/>
      <c r="K28" s="56"/>
      <c r="L28" s="56"/>
      <c r="M28" s="80">
        <v>129957</v>
      </c>
      <c r="N28" s="80">
        <v>65924</v>
      </c>
      <c r="O28" s="80">
        <v>64033</v>
      </c>
      <c r="P28" s="56"/>
      <c r="Q28" s="716" t="s">
        <v>321</v>
      </c>
      <c r="R28" s="717"/>
      <c r="S28" s="717"/>
      <c r="T28" s="718"/>
    </row>
    <row r="29" spans="1:20" ht="12" customHeight="1">
      <c r="A29" s="88" t="s">
        <v>438</v>
      </c>
      <c r="B29" s="56"/>
      <c r="C29" s="61" t="s">
        <v>439</v>
      </c>
      <c r="D29" s="57"/>
      <c r="E29" s="89"/>
      <c r="F29" s="89"/>
      <c r="G29" s="56"/>
      <c r="H29" s="56"/>
      <c r="I29" s="56"/>
      <c r="J29" s="56"/>
      <c r="K29" s="56"/>
      <c r="L29" s="56"/>
      <c r="M29" s="80">
        <v>127797</v>
      </c>
      <c r="N29" s="80">
        <v>64838</v>
      </c>
      <c r="O29" s="80">
        <v>62959</v>
      </c>
      <c r="P29" s="56"/>
      <c r="Q29" s="727" t="s">
        <v>332</v>
      </c>
      <c r="R29" s="719">
        <v>2015</v>
      </c>
      <c r="S29" s="720"/>
      <c r="T29" s="721"/>
    </row>
    <row r="30" spans="1:20" ht="12" customHeight="1">
      <c r="A30" s="88" t="s">
        <v>440</v>
      </c>
      <c r="B30" s="56"/>
      <c r="C30" s="61" t="s">
        <v>441</v>
      </c>
      <c r="D30" s="57"/>
      <c r="E30" s="89"/>
      <c r="F30" s="89"/>
      <c r="G30" s="56"/>
      <c r="H30" s="56"/>
      <c r="I30" s="56"/>
      <c r="J30" s="56"/>
      <c r="K30" s="56"/>
      <c r="L30" s="56"/>
      <c r="M30" s="80">
        <v>125232</v>
      </c>
      <c r="N30" s="80">
        <v>63602</v>
      </c>
      <c r="O30" s="80">
        <v>61630</v>
      </c>
      <c r="P30" s="56"/>
      <c r="Q30" s="728"/>
      <c r="R30" s="73" t="s">
        <v>322</v>
      </c>
      <c r="S30" s="74" t="s">
        <v>323</v>
      </c>
      <c r="T30" s="75" t="s">
        <v>324</v>
      </c>
    </row>
    <row r="31" spans="1:20" ht="12" customHeight="1">
      <c r="A31" s="88" t="s">
        <v>442</v>
      </c>
      <c r="B31" s="56"/>
      <c r="C31" s="61" t="s">
        <v>443</v>
      </c>
      <c r="D31" s="57"/>
      <c r="E31" s="89"/>
      <c r="F31" s="89"/>
      <c r="G31" s="56"/>
      <c r="H31" s="56"/>
      <c r="I31" s="56"/>
      <c r="J31" s="56"/>
      <c r="K31" s="56"/>
      <c r="L31" s="56"/>
      <c r="M31" s="80">
        <v>124055</v>
      </c>
      <c r="N31" s="80">
        <v>62761</v>
      </c>
      <c r="O31" s="80">
        <v>61294</v>
      </c>
      <c r="P31" s="56"/>
      <c r="Q31" s="76" t="s">
        <v>340</v>
      </c>
      <c r="R31" s="77"/>
      <c r="S31" s="78"/>
      <c r="T31" s="79"/>
    </row>
    <row r="32" spans="1:20" ht="12" customHeight="1">
      <c r="A32" s="88" t="s">
        <v>444</v>
      </c>
      <c r="B32" s="56"/>
      <c r="C32" s="61" t="s">
        <v>445</v>
      </c>
      <c r="D32" s="57"/>
      <c r="E32" s="89"/>
      <c r="F32" s="89"/>
      <c r="G32" s="56"/>
      <c r="H32" s="56"/>
      <c r="I32" s="56"/>
      <c r="J32" s="56"/>
      <c r="K32" s="56"/>
      <c r="L32" s="56"/>
      <c r="M32" s="80">
        <v>125190</v>
      </c>
      <c r="N32" s="80">
        <v>62619</v>
      </c>
      <c r="O32" s="80">
        <v>62571</v>
      </c>
      <c r="P32" s="56"/>
      <c r="Q32" s="90" t="s">
        <v>322</v>
      </c>
      <c r="R32" s="91">
        <v>7878783</v>
      </c>
      <c r="S32" s="92">
        <v>3810013</v>
      </c>
      <c r="T32" s="93">
        <v>4068770</v>
      </c>
    </row>
    <row r="33" spans="1:20" ht="12" customHeight="1">
      <c r="A33" s="87" t="s">
        <v>446</v>
      </c>
      <c r="B33" s="56"/>
      <c r="C33" s="61" t="s">
        <v>447</v>
      </c>
      <c r="D33" s="57"/>
      <c r="E33" s="89"/>
      <c r="F33" s="89"/>
      <c r="G33" s="56"/>
      <c r="H33" s="56"/>
      <c r="I33" s="56"/>
      <c r="J33" s="56"/>
      <c r="K33" s="56"/>
      <c r="L33" s="56"/>
      <c r="M33" s="80">
        <v>127692</v>
      </c>
      <c r="N33" s="80">
        <v>62895</v>
      </c>
      <c r="O33" s="80">
        <v>64797</v>
      </c>
      <c r="P33" s="56"/>
      <c r="Q33" s="94" t="s">
        <v>348</v>
      </c>
      <c r="R33" s="95">
        <v>603230</v>
      </c>
      <c r="S33" s="96">
        <v>309432</v>
      </c>
      <c r="T33" s="97">
        <v>293798</v>
      </c>
    </row>
    <row r="34" spans="1:20" ht="12" customHeight="1">
      <c r="A34" s="98" t="s">
        <v>448</v>
      </c>
      <c r="B34" s="56"/>
      <c r="C34" s="61" t="s">
        <v>449</v>
      </c>
      <c r="D34" s="57"/>
      <c r="E34" s="89"/>
      <c r="F34" s="89"/>
      <c r="G34" s="56"/>
      <c r="H34" s="56"/>
      <c r="I34" s="56"/>
      <c r="J34" s="56"/>
      <c r="K34" s="56"/>
      <c r="L34" s="56"/>
      <c r="M34" s="80">
        <v>129742</v>
      </c>
      <c r="N34" s="80">
        <v>62993</v>
      </c>
      <c r="O34" s="80">
        <v>66749</v>
      </c>
      <c r="P34" s="56"/>
      <c r="Q34" s="94" t="s">
        <v>352</v>
      </c>
      <c r="R34" s="95">
        <v>598182</v>
      </c>
      <c r="S34" s="96">
        <v>306434</v>
      </c>
      <c r="T34" s="97">
        <v>291748</v>
      </c>
    </row>
    <row r="35" spans="1:20" ht="12" customHeight="1">
      <c r="A35" s="98" t="s">
        <v>450</v>
      </c>
      <c r="B35" s="56"/>
      <c r="C35" s="55" t="s">
        <v>451</v>
      </c>
      <c r="D35" s="57"/>
      <c r="E35" s="89"/>
      <c r="F35" s="89"/>
      <c r="G35" s="56"/>
      <c r="H35" s="56"/>
      <c r="I35" s="56"/>
      <c r="J35" s="56"/>
      <c r="K35" s="56"/>
      <c r="L35" s="56"/>
      <c r="M35" s="80">
        <v>131768</v>
      </c>
      <c r="N35" s="80">
        <v>63030</v>
      </c>
      <c r="O35" s="80">
        <v>68738</v>
      </c>
      <c r="P35" s="56"/>
      <c r="Q35" s="94" t="s">
        <v>357</v>
      </c>
      <c r="R35" s="95">
        <v>605068</v>
      </c>
      <c r="S35" s="96">
        <v>309819</v>
      </c>
      <c r="T35" s="97">
        <v>295249</v>
      </c>
    </row>
    <row r="36" spans="1:20" ht="12" customHeight="1">
      <c r="A36" s="98" t="s">
        <v>452</v>
      </c>
      <c r="B36" s="56"/>
      <c r="C36" s="61" t="s">
        <v>343</v>
      </c>
      <c r="D36" s="57"/>
      <c r="E36" s="89"/>
      <c r="F36" s="89"/>
      <c r="G36" s="56"/>
      <c r="H36" s="56"/>
      <c r="I36" s="56"/>
      <c r="J36" s="56"/>
      <c r="K36" s="56"/>
      <c r="L36" s="56"/>
      <c r="M36" s="80">
        <v>132712</v>
      </c>
      <c r="N36" s="80">
        <v>62862</v>
      </c>
      <c r="O36" s="80">
        <v>69850</v>
      </c>
      <c r="P36" s="56"/>
      <c r="Q36" s="94" t="s">
        <v>362</v>
      </c>
      <c r="R36" s="95">
        <v>642476</v>
      </c>
      <c r="S36" s="96">
        <v>325752</v>
      </c>
      <c r="T36" s="97">
        <v>316724</v>
      </c>
    </row>
    <row r="37" spans="1:20" ht="12" customHeight="1">
      <c r="A37" s="98" t="s">
        <v>453</v>
      </c>
      <c r="B37" s="56"/>
      <c r="C37" s="61" t="s">
        <v>454</v>
      </c>
      <c r="D37" s="57"/>
      <c r="E37" s="89"/>
      <c r="F37" s="89"/>
      <c r="G37" s="56"/>
      <c r="H37" s="56"/>
      <c r="I37" s="56"/>
      <c r="J37" s="56"/>
      <c r="K37" s="56"/>
      <c r="L37" s="56"/>
      <c r="M37" s="80">
        <v>131882</v>
      </c>
      <c r="N37" s="80">
        <v>62354</v>
      </c>
      <c r="O37" s="80">
        <v>69528</v>
      </c>
      <c r="P37" s="56"/>
      <c r="Q37" s="94" t="s">
        <v>367</v>
      </c>
      <c r="R37" s="95">
        <v>669960</v>
      </c>
      <c r="S37" s="96">
        <v>338888</v>
      </c>
      <c r="T37" s="97">
        <v>331072</v>
      </c>
    </row>
    <row r="38" spans="1:20" ht="12" customHeight="1">
      <c r="A38" s="98" t="s">
        <v>455</v>
      </c>
      <c r="B38" s="56"/>
      <c r="C38" s="61" t="s">
        <v>456</v>
      </c>
      <c r="D38" s="57"/>
      <c r="E38" s="89"/>
      <c r="F38" s="89"/>
      <c r="G38" s="56"/>
      <c r="H38" s="56"/>
      <c r="I38" s="56"/>
      <c r="J38" s="56"/>
      <c r="K38" s="56"/>
      <c r="L38" s="56"/>
      <c r="M38" s="80">
        <v>129823</v>
      </c>
      <c r="N38" s="80">
        <v>61588</v>
      </c>
      <c r="O38" s="80">
        <v>68235</v>
      </c>
      <c r="P38" s="56"/>
      <c r="Q38" s="94" t="s">
        <v>372</v>
      </c>
      <c r="R38" s="95">
        <v>635633</v>
      </c>
      <c r="S38" s="96">
        <v>319048</v>
      </c>
      <c r="T38" s="97">
        <v>316585</v>
      </c>
    </row>
    <row r="39" spans="1:20" ht="12" customHeight="1">
      <c r="A39" s="98" t="s">
        <v>457</v>
      </c>
      <c r="B39" s="56"/>
      <c r="C39" s="61" t="s">
        <v>458</v>
      </c>
      <c r="D39" s="99"/>
      <c r="E39" s="89"/>
      <c r="F39" s="89"/>
      <c r="G39" s="56"/>
      <c r="H39" s="56"/>
      <c r="I39" s="56"/>
      <c r="J39" s="56"/>
      <c r="K39" s="56"/>
      <c r="L39" s="56"/>
      <c r="M39" s="80">
        <v>127922</v>
      </c>
      <c r="N39" s="80">
        <v>60850</v>
      </c>
      <c r="O39" s="80">
        <v>67072</v>
      </c>
      <c r="P39" s="56"/>
      <c r="Q39" s="94" t="s">
        <v>377</v>
      </c>
      <c r="R39" s="95">
        <v>657874</v>
      </c>
      <c r="S39" s="96">
        <v>313458</v>
      </c>
      <c r="T39" s="97">
        <v>344416</v>
      </c>
    </row>
    <row r="40" spans="1:20" ht="12" customHeight="1">
      <c r="A40" s="55" t="s">
        <v>459</v>
      </c>
      <c r="B40" s="56"/>
      <c r="C40" s="61" t="s">
        <v>460</v>
      </c>
      <c r="D40" s="57"/>
      <c r="E40" s="89"/>
      <c r="F40" s="89"/>
      <c r="G40" s="56"/>
      <c r="H40" s="56"/>
      <c r="I40" s="56"/>
      <c r="J40" s="56"/>
      <c r="K40" s="56"/>
      <c r="L40" s="56"/>
      <c r="M40" s="80">
        <v>126082</v>
      </c>
      <c r="N40" s="80">
        <v>60165</v>
      </c>
      <c r="O40" s="80">
        <v>65917</v>
      </c>
      <c r="P40" s="56"/>
      <c r="Q40" s="94" t="s">
        <v>382</v>
      </c>
      <c r="R40" s="95">
        <v>614779</v>
      </c>
      <c r="S40" s="96">
        <v>293158</v>
      </c>
      <c r="T40" s="97">
        <v>321621</v>
      </c>
    </row>
    <row r="41" spans="1:20" ht="12" customHeight="1">
      <c r="A41" s="61" t="s">
        <v>461</v>
      </c>
      <c r="B41" s="56"/>
      <c r="C41" s="100" t="s">
        <v>462</v>
      </c>
      <c r="D41" s="57"/>
      <c r="E41" s="89"/>
      <c r="F41" s="89"/>
      <c r="G41" s="56"/>
      <c r="H41" s="56"/>
      <c r="I41" s="56"/>
      <c r="J41" s="56"/>
      <c r="K41" s="56"/>
      <c r="L41" s="56"/>
      <c r="M41" s="80"/>
      <c r="N41" s="80"/>
      <c r="O41" s="80"/>
      <c r="P41" s="56"/>
      <c r="Q41" s="94"/>
      <c r="R41" s="95"/>
      <c r="S41" s="96"/>
      <c r="T41" s="97"/>
    </row>
    <row r="42" spans="1:20" ht="12" customHeight="1">
      <c r="A42" s="61" t="s">
        <v>463</v>
      </c>
      <c r="B42" s="56"/>
      <c r="C42" s="101" t="s">
        <v>464</v>
      </c>
      <c r="D42" s="57"/>
      <c r="E42" s="89"/>
      <c r="F42" s="89"/>
      <c r="G42" s="56"/>
      <c r="H42" s="56"/>
      <c r="I42" s="56"/>
      <c r="J42" s="56"/>
      <c r="K42" s="56"/>
      <c r="L42" s="56"/>
      <c r="M42" s="80"/>
      <c r="N42" s="80"/>
      <c r="O42" s="80"/>
      <c r="P42" s="56"/>
      <c r="Q42" s="94"/>
      <c r="R42" s="95"/>
      <c r="S42" s="96"/>
      <c r="T42" s="97"/>
    </row>
    <row r="43" spans="1:20" ht="12" customHeight="1">
      <c r="A43" s="61" t="s">
        <v>465</v>
      </c>
      <c r="B43" s="56"/>
      <c r="C43" s="57"/>
      <c r="D43" s="57"/>
      <c r="E43" s="89"/>
      <c r="F43" s="89"/>
      <c r="G43" s="56"/>
      <c r="H43" s="56"/>
      <c r="I43" s="56"/>
      <c r="J43" s="56"/>
      <c r="K43" s="56"/>
      <c r="L43" s="56"/>
      <c r="M43" s="80"/>
      <c r="N43" s="80"/>
      <c r="O43" s="80"/>
      <c r="P43" s="56"/>
      <c r="Q43" s="94"/>
      <c r="R43" s="95"/>
      <c r="S43" s="96"/>
      <c r="T43" s="97"/>
    </row>
    <row r="44" spans="1:20" ht="12" customHeight="1">
      <c r="A44" s="61" t="s">
        <v>466</v>
      </c>
      <c r="B44" s="56"/>
      <c r="C44" s="57"/>
      <c r="D44" s="57"/>
      <c r="E44" s="89"/>
      <c r="F44" s="89"/>
      <c r="G44" s="56"/>
      <c r="H44" s="56"/>
      <c r="I44" s="56"/>
      <c r="J44" s="56"/>
      <c r="K44" s="56"/>
      <c r="L44" s="56"/>
      <c r="M44" s="80"/>
      <c r="N44" s="80"/>
      <c r="O44" s="80"/>
      <c r="P44" s="56"/>
      <c r="Q44" s="94"/>
      <c r="R44" s="95"/>
      <c r="S44" s="96"/>
      <c r="T44" s="97"/>
    </row>
    <row r="45" spans="1:20" ht="12" customHeight="1">
      <c r="A45" s="61" t="s">
        <v>467</v>
      </c>
      <c r="B45" s="56"/>
      <c r="C45" s="56"/>
      <c r="D45" s="57"/>
      <c r="E45" s="89"/>
      <c r="F45" s="89"/>
      <c r="G45" s="56"/>
      <c r="H45" s="56"/>
      <c r="I45" s="56"/>
      <c r="J45" s="56"/>
      <c r="K45" s="56"/>
      <c r="L45" s="56"/>
      <c r="M45" s="80">
        <v>123600</v>
      </c>
      <c r="N45" s="80">
        <v>59117</v>
      </c>
      <c r="O45" s="80">
        <v>64483</v>
      </c>
      <c r="P45" s="56"/>
      <c r="Q45" s="94" t="s">
        <v>387</v>
      </c>
      <c r="R45" s="95">
        <v>536343</v>
      </c>
      <c r="S45" s="96">
        <v>254902</v>
      </c>
      <c r="T45" s="97">
        <v>281441</v>
      </c>
    </row>
    <row r="46" spans="1:20" ht="12" customHeight="1">
      <c r="A46" s="55" t="s">
        <v>468</v>
      </c>
      <c r="B46" s="56"/>
      <c r="C46" s="56"/>
      <c r="D46" s="57"/>
      <c r="E46" s="89"/>
      <c r="F46" s="89"/>
      <c r="G46" s="56"/>
      <c r="H46" s="56"/>
      <c r="I46" s="56"/>
      <c r="J46" s="56"/>
      <c r="K46" s="56"/>
      <c r="L46" s="56"/>
      <c r="M46" s="80"/>
      <c r="N46" s="80"/>
      <c r="O46" s="80"/>
      <c r="P46" s="56"/>
      <c r="Q46" s="94"/>
      <c r="R46" s="95"/>
      <c r="S46" s="96"/>
      <c r="T46" s="97"/>
    </row>
    <row r="47" spans="1:20" ht="12" customHeight="1">
      <c r="A47" s="61" t="s">
        <v>469</v>
      </c>
      <c r="B47" s="56"/>
      <c r="C47" s="56"/>
      <c r="D47" s="57"/>
      <c r="E47" s="89"/>
      <c r="F47" s="89"/>
      <c r="G47" s="56"/>
      <c r="H47" s="56"/>
      <c r="I47" s="56"/>
      <c r="J47" s="56"/>
      <c r="K47" s="56"/>
      <c r="L47" s="56"/>
      <c r="M47" s="80"/>
      <c r="N47" s="80"/>
      <c r="O47" s="80"/>
      <c r="P47" s="56"/>
      <c r="Q47" s="94"/>
      <c r="R47" s="95"/>
      <c r="S47" s="96"/>
      <c r="T47" s="97"/>
    </row>
    <row r="48" spans="1:20" ht="12" customHeight="1">
      <c r="A48" s="61" t="s">
        <v>470</v>
      </c>
      <c r="B48" s="56"/>
      <c r="C48" s="56"/>
      <c r="D48" s="57"/>
      <c r="E48" s="89"/>
      <c r="F48" s="89"/>
      <c r="G48" s="56"/>
      <c r="H48" s="56"/>
      <c r="I48" s="56"/>
      <c r="J48" s="56"/>
      <c r="K48" s="56"/>
      <c r="L48" s="56"/>
      <c r="M48" s="80"/>
      <c r="N48" s="80"/>
      <c r="O48" s="80"/>
      <c r="P48" s="56"/>
      <c r="Q48" s="94"/>
      <c r="R48" s="95"/>
      <c r="S48" s="96"/>
      <c r="T48" s="97"/>
    </row>
    <row r="49" spans="1:20" ht="12" customHeight="1">
      <c r="A49" s="102" t="s">
        <v>471</v>
      </c>
      <c r="B49" s="56"/>
      <c r="C49" s="56"/>
      <c r="D49" s="57"/>
      <c r="E49" s="89"/>
      <c r="F49" s="89"/>
      <c r="G49" s="56"/>
      <c r="H49" s="56"/>
      <c r="I49" s="56"/>
      <c r="J49" s="56"/>
      <c r="K49" s="56"/>
      <c r="L49" s="56"/>
      <c r="M49" s="80">
        <v>120324</v>
      </c>
      <c r="N49" s="80">
        <v>57551</v>
      </c>
      <c r="O49" s="80">
        <v>62773</v>
      </c>
      <c r="P49" s="56"/>
      <c r="Q49" s="94" t="s">
        <v>392</v>
      </c>
      <c r="R49" s="95">
        <v>516837</v>
      </c>
      <c r="S49" s="96">
        <v>242123</v>
      </c>
      <c r="T49" s="97">
        <v>274714</v>
      </c>
    </row>
    <row r="50" spans="1:20" ht="12" customHeight="1">
      <c r="A50" s="71" t="s">
        <v>472</v>
      </c>
      <c r="B50" s="56"/>
      <c r="C50" s="57"/>
      <c r="D50" s="57"/>
      <c r="E50" s="89"/>
      <c r="F50" s="89"/>
      <c r="G50" s="56"/>
      <c r="H50" s="56"/>
      <c r="I50" s="56"/>
      <c r="J50" s="56"/>
      <c r="K50" s="56"/>
      <c r="L50" s="56"/>
      <c r="M50" s="80">
        <v>116606</v>
      </c>
      <c r="N50" s="80">
        <v>55686</v>
      </c>
      <c r="O50" s="80">
        <v>60920</v>
      </c>
      <c r="P50" s="56"/>
      <c r="Q50" s="94" t="s">
        <v>397</v>
      </c>
      <c r="R50" s="95">
        <v>489703</v>
      </c>
      <c r="S50" s="96">
        <v>225926</v>
      </c>
      <c r="T50" s="97">
        <v>263777</v>
      </c>
    </row>
    <row r="51" spans="1:20" ht="12" customHeight="1">
      <c r="A51" s="71" t="s">
        <v>473</v>
      </c>
      <c r="B51" s="56"/>
      <c r="C51" s="57"/>
      <c r="D51" s="57"/>
      <c r="E51" s="89"/>
      <c r="F51" s="89"/>
      <c r="G51" s="56"/>
      <c r="H51" s="56"/>
      <c r="I51" s="56"/>
      <c r="J51" s="56"/>
      <c r="K51" s="56"/>
      <c r="L51" s="56"/>
      <c r="M51" s="80">
        <v>112852</v>
      </c>
      <c r="N51" s="80">
        <v>53849</v>
      </c>
      <c r="O51" s="80">
        <v>59003</v>
      </c>
      <c r="P51" s="56"/>
      <c r="Q51" s="94" t="s">
        <v>402</v>
      </c>
      <c r="R51" s="95">
        <v>406084</v>
      </c>
      <c r="S51" s="96">
        <v>183930</v>
      </c>
      <c r="T51" s="97">
        <v>222154</v>
      </c>
    </row>
    <row r="52" spans="1:20" ht="12" customHeight="1">
      <c r="A52" s="55" t="s">
        <v>474</v>
      </c>
      <c r="B52" s="56"/>
      <c r="C52" s="57"/>
      <c r="D52" s="57"/>
      <c r="E52" s="89"/>
      <c r="F52" s="89"/>
      <c r="G52" s="56"/>
      <c r="H52" s="56"/>
      <c r="I52" s="56"/>
      <c r="J52" s="56"/>
      <c r="K52" s="56"/>
      <c r="L52" s="56"/>
      <c r="M52" s="80">
        <v>97001</v>
      </c>
      <c r="N52" s="80">
        <v>44730</v>
      </c>
      <c r="O52" s="80">
        <v>52271</v>
      </c>
      <c r="P52" s="56"/>
      <c r="Q52" s="56"/>
      <c r="R52" s="56"/>
      <c r="S52" s="56"/>
      <c r="T52" s="56"/>
    </row>
    <row r="53" spans="1:20" ht="12" customHeight="1">
      <c r="A53" s="102" t="s">
        <v>475</v>
      </c>
      <c r="B53" s="56"/>
      <c r="C53" s="57"/>
      <c r="D53" s="57"/>
      <c r="E53" s="89"/>
      <c r="F53" s="89"/>
      <c r="G53" s="56"/>
      <c r="H53" s="56"/>
      <c r="I53" s="56"/>
      <c r="J53" s="56"/>
      <c r="K53" s="56"/>
      <c r="L53" s="56"/>
      <c r="M53" s="80">
        <v>93445</v>
      </c>
      <c r="N53" s="80">
        <v>42931</v>
      </c>
      <c r="O53" s="80">
        <v>50514</v>
      </c>
      <c r="P53" s="56"/>
      <c r="Q53" s="56"/>
      <c r="R53" s="56"/>
      <c r="S53" s="56"/>
      <c r="T53" s="56"/>
    </row>
    <row r="54" spans="1:20" ht="12" customHeight="1">
      <c r="A54" s="102" t="s">
        <v>476</v>
      </c>
      <c r="B54" s="56"/>
      <c r="C54" s="57"/>
      <c r="D54" s="57"/>
      <c r="E54" s="89"/>
      <c r="F54" s="89"/>
      <c r="G54" s="56"/>
      <c r="H54" s="56"/>
      <c r="I54" s="56"/>
      <c r="J54" s="56"/>
      <c r="K54" s="56"/>
      <c r="L54" s="56"/>
      <c r="M54" s="80">
        <v>89853</v>
      </c>
      <c r="N54" s="80">
        <v>41126</v>
      </c>
      <c r="O54" s="80">
        <v>48727</v>
      </c>
      <c r="P54" s="56"/>
      <c r="Q54" s="56"/>
      <c r="R54" s="56"/>
      <c r="S54" s="56"/>
      <c r="T54" s="56"/>
    </row>
    <row r="55" spans="1:20" ht="12" customHeight="1">
      <c r="A55" s="55" t="s">
        <v>477</v>
      </c>
      <c r="B55" s="56"/>
      <c r="C55" s="57"/>
      <c r="D55" s="57"/>
      <c r="E55" s="89"/>
      <c r="F55" s="89"/>
      <c r="G55" s="56"/>
      <c r="H55" s="56"/>
      <c r="I55" s="56"/>
      <c r="J55" s="56"/>
      <c r="K55" s="56"/>
      <c r="L55" s="56"/>
      <c r="M55" s="80">
        <v>66807</v>
      </c>
      <c r="N55" s="80">
        <v>30117</v>
      </c>
      <c r="O55" s="80">
        <v>36690</v>
      </c>
      <c r="P55" s="56"/>
      <c r="Q55" s="56"/>
      <c r="R55" s="56"/>
      <c r="S55" s="56"/>
      <c r="T55" s="56"/>
    </row>
    <row r="56" spans="1:20" ht="12" customHeight="1">
      <c r="A56" s="102" t="s">
        <v>478</v>
      </c>
      <c r="B56" s="56"/>
      <c r="C56" s="57"/>
      <c r="D56" s="57"/>
      <c r="E56" s="89"/>
      <c r="F56" s="89"/>
      <c r="G56" s="56"/>
      <c r="H56" s="56"/>
      <c r="I56" s="56"/>
      <c r="J56" s="56"/>
      <c r="K56" s="56"/>
      <c r="L56" s="56"/>
      <c r="M56" s="80">
        <v>63071</v>
      </c>
      <c r="N56" s="80">
        <v>28387</v>
      </c>
      <c r="O56" s="80">
        <v>34684</v>
      </c>
      <c r="P56" s="56"/>
      <c r="Q56" s="56"/>
      <c r="R56" s="56"/>
      <c r="S56" s="56"/>
      <c r="T56" s="56"/>
    </row>
    <row r="57" spans="1:20" ht="12" customHeight="1">
      <c r="A57" s="102" t="s">
        <v>479</v>
      </c>
      <c r="B57" s="56"/>
      <c r="C57" s="57"/>
      <c r="D57" s="57"/>
      <c r="E57" s="89"/>
      <c r="F57" s="89"/>
      <c r="G57" s="56"/>
      <c r="H57" s="56"/>
      <c r="I57" s="56"/>
      <c r="J57" s="56"/>
      <c r="K57" s="56"/>
      <c r="L57" s="56"/>
      <c r="M57" s="80">
        <v>59761</v>
      </c>
      <c r="N57" s="80">
        <v>26856</v>
      </c>
      <c r="O57" s="80">
        <v>32905</v>
      </c>
      <c r="P57" s="56"/>
      <c r="Q57" s="56"/>
      <c r="R57" s="56"/>
      <c r="S57" s="56"/>
      <c r="T57" s="56"/>
    </row>
    <row r="58" spans="1:20" ht="12" customHeight="1">
      <c r="A58" s="102" t="s">
        <v>480</v>
      </c>
      <c r="B58" s="56"/>
      <c r="C58" s="57"/>
      <c r="D58" s="57"/>
      <c r="E58" s="89"/>
      <c r="F58" s="89"/>
      <c r="G58" s="56"/>
      <c r="H58" s="56"/>
      <c r="I58" s="56"/>
      <c r="J58" s="56"/>
      <c r="K58" s="56"/>
      <c r="L58" s="56"/>
      <c r="M58" s="80">
        <v>56749</v>
      </c>
      <c r="N58" s="80">
        <v>25466</v>
      </c>
      <c r="O58" s="80">
        <v>31283</v>
      </c>
      <c r="P58" s="56"/>
      <c r="Q58" s="56"/>
      <c r="R58" s="56"/>
      <c r="S58" s="56"/>
      <c r="T58" s="56"/>
    </row>
    <row r="59" spans="1:20" ht="16.5" customHeight="1">
      <c r="A59" s="56"/>
      <c r="B59" s="56"/>
      <c r="C59" s="57"/>
      <c r="D59" s="57"/>
      <c r="E59" s="89"/>
      <c r="F59" s="89"/>
      <c r="G59" s="56"/>
      <c r="H59" s="56"/>
      <c r="I59" s="56"/>
      <c r="J59" s="56"/>
      <c r="K59" s="56"/>
      <c r="L59" s="56"/>
      <c r="M59" s="80">
        <v>53748</v>
      </c>
      <c r="N59" s="80">
        <v>24086</v>
      </c>
      <c r="O59" s="80">
        <v>29662</v>
      </c>
      <c r="P59" s="56"/>
      <c r="Q59" s="56"/>
      <c r="R59" s="56"/>
      <c r="S59" s="56"/>
      <c r="T59" s="56"/>
    </row>
    <row r="60" spans="1:20" ht="16.5" customHeight="1">
      <c r="A60" s="56"/>
      <c r="B60" s="56"/>
      <c r="C60" s="57"/>
      <c r="D60" s="57"/>
      <c r="E60" s="89"/>
      <c r="F60" s="89"/>
      <c r="G60" s="56"/>
      <c r="H60" s="56"/>
      <c r="I60" s="56"/>
      <c r="J60" s="56"/>
      <c r="K60" s="56"/>
      <c r="L60" s="56"/>
      <c r="M60" s="80">
        <v>50833</v>
      </c>
      <c r="N60" s="80">
        <v>22745</v>
      </c>
      <c r="O60" s="80">
        <v>28088</v>
      </c>
      <c r="P60" s="56"/>
      <c r="Q60" s="56"/>
      <c r="R60" s="56"/>
      <c r="S60" s="56"/>
      <c r="T60" s="56"/>
    </row>
    <row r="61" spans="1:20" ht="16.5" customHeight="1">
      <c r="A61" s="56"/>
      <c r="B61" s="56"/>
      <c r="C61" s="57"/>
      <c r="D61" s="57"/>
      <c r="E61" s="89"/>
      <c r="F61" s="89"/>
      <c r="G61" s="56"/>
      <c r="H61" s="56"/>
      <c r="I61" s="56"/>
      <c r="J61" s="56"/>
      <c r="K61" s="56"/>
      <c r="L61" s="56"/>
      <c r="M61" s="80">
        <v>47916</v>
      </c>
      <c r="N61" s="80">
        <v>21407</v>
      </c>
      <c r="O61" s="80">
        <v>26509</v>
      </c>
      <c r="P61" s="56"/>
      <c r="Q61" s="56"/>
      <c r="R61" s="56"/>
      <c r="S61" s="56"/>
      <c r="T61" s="56"/>
    </row>
    <row r="62" spans="1:20" ht="16.5" customHeight="1">
      <c r="A62" s="56"/>
      <c r="B62" s="56"/>
      <c r="C62" s="57"/>
      <c r="D62" s="57"/>
      <c r="E62" s="89"/>
      <c r="F62" s="89"/>
      <c r="G62" s="56"/>
      <c r="H62" s="56"/>
      <c r="I62" s="56"/>
      <c r="J62" s="56"/>
      <c r="K62" s="56"/>
      <c r="L62" s="56"/>
      <c r="M62" s="80">
        <v>44929</v>
      </c>
      <c r="N62" s="80">
        <v>20042</v>
      </c>
      <c r="O62" s="80">
        <v>24887</v>
      </c>
      <c r="P62" s="56"/>
      <c r="Q62" s="56"/>
      <c r="R62" s="56"/>
      <c r="S62" s="56"/>
      <c r="T62" s="56"/>
    </row>
    <row r="63" spans="1:20" ht="16.5" customHeight="1">
      <c r="A63" s="56"/>
      <c r="B63" s="56"/>
      <c r="C63" s="57"/>
      <c r="D63" s="57"/>
      <c r="E63" s="89"/>
      <c r="F63" s="89"/>
      <c r="G63" s="56"/>
      <c r="H63" s="56"/>
      <c r="I63" s="56"/>
      <c r="J63" s="56"/>
      <c r="K63" s="56"/>
      <c r="L63" s="56"/>
      <c r="M63" s="80">
        <v>41939</v>
      </c>
      <c r="N63" s="80">
        <v>18676</v>
      </c>
      <c r="O63" s="80">
        <v>23263</v>
      </c>
      <c r="P63" s="56"/>
      <c r="Q63" s="56"/>
      <c r="R63" s="56"/>
      <c r="S63" s="56"/>
      <c r="T63" s="56"/>
    </row>
    <row r="64" spans="1:20" ht="16.5" customHeight="1">
      <c r="A64" s="56"/>
      <c r="B64" s="56"/>
      <c r="C64" s="57"/>
      <c r="D64" s="57"/>
      <c r="E64" s="89"/>
      <c r="F64" s="89"/>
      <c r="G64" s="56"/>
      <c r="H64" s="56"/>
      <c r="I64" s="56"/>
      <c r="J64" s="56"/>
      <c r="K64" s="56"/>
      <c r="L64" s="56"/>
      <c r="M64" s="80">
        <v>39086</v>
      </c>
      <c r="N64" s="80">
        <v>17369</v>
      </c>
      <c r="O64" s="80">
        <v>21717</v>
      </c>
      <c r="P64" s="56"/>
      <c r="Q64" s="56"/>
      <c r="R64" s="56"/>
      <c r="S64" s="56"/>
      <c r="T64" s="56"/>
    </row>
    <row r="65" spans="13:15" ht="16.5" customHeight="1">
      <c r="M65" s="80">
        <v>36348</v>
      </c>
      <c r="N65" s="80">
        <v>16117</v>
      </c>
      <c r="O65" s="80">
        <v>20231</v>
      </c>
    </row>
    <row r="66" spans="13:15" ht="16.5" customHeight="1">
      <c r="M66" s="80">
        <v>33755</v>
      </c>
      <c r="N66" s="80">
        <v>14898</v>
      </c>
      <c r="O66" s="80">
        <v>18857</v>
      </c>
    </row>
    <row r="67" spans="13:15" ht="16.5" customHeight="1">
      <c r="M67" s="80">
        <v>31333</v>
      </c>
      <c r="N67" s="80">
        <v>13708</v>
      </c>
      <c r="O67" s="80">
        <v>17625</v>
      </c>
    </row>
    <row r="68" spans="13:15" ht="16.5" customHeight="1">
      <c r="M68" s="80">
        <v>28832</v>
      </c>
      <c r="N68" s="80">
        <v>12440</v>
      </c>
      <c r="O68" s="80">
        <v>16392</v>
      </c>
    </row>
    <row r="69" spans="13:15" ht="16.5" customHeight="1">
      <c r="M69" s="80">
        <v>26662</v>
      </c>
      <c r="N69" s="80">
        <v>11342</v>
      </c>
      <c r="O69" s="80">
        <v>15320</v>
      </c>
    </row>
    <row r="70" spans="13:15" ht="16.5" customHeight="1">
      <c r="M70" s="80">
        <v>24625</v>
      </c>
      <c r="N70" s="80">
        <v>10306</v>
      </c>
      <c r="O70" s="80">
        <v>14319</v>
      </c>
    </row>
    <row r="71" spans="13:15" ht="16.5" customHeight="1">
      <c r="M71" s="80">
        <v>22734</v>
      </c>
      <c r="N71" s="80">
        <v>9334</v>
      </c>
      <c r="O71" s="80">
        <v>13400</v>
      </c>
    </row>
    <row r="72" spans="13:15" ht="16.5" customHeight="1">
      <c r="M72" s="80">
        <v>20994</v>
      </c>
      <c r="N72" s="80">
        <v>8432</v>
      </c>
      <c r="O72" s="80">
        <v>12562</v>
      </c>
    </row>
    <row r="73" spans="13:15" ht="16.5" customHeight="1">
      <c r="M73" s="80">
        <v>19408</v>
      </c>
      <c r="N73" s="80">
        <v>7603</v>
      </c>
      <c r="O73" s="80">
        <v>11805</v>
      </c>
    </row>
    <row r="74" spans="13:15" ht="16.5" customHeight="1">
      <c r="M74" s="80">
        <v>17988</v>
      </c>
      <c r="N74" s="80">
        <v>7002</v>
      </c>
      <c r="O74" s="80">
        <v>10986</v>
      </c>
    </row>
    <row r="75" spans="13:15" ht="16.5" customHeight="1">
      <c r="M75" s="80">
        <v>16675</v>
      </c>
      <c r="N75" s="80">
        <v>6510</v>
      </c>
      <c r="O75" s="80">
        <v>10165</v>
      </c>
    </row>
    <row r="76" spans="13:15" ht="16.5" customHeight="1">
      <c r="M76" s="80">
        <v>15472</v>
      </c>
      <c r="N76" s="80">
        <v>6134</v>
      </c>
      <c r="O76" s="80">
        <v>9338</v>
      </c>
    </row>
    <row r="77" spans="13:15" ht="16.5" customHeight="1">
      <c r="M77" s="71">
        <v>89747</v>
      </c>
      <c r="N77" s="71">
        <v>33084</v>
      </c>
      <c r="O77" s="71">
        <v>56663</v>
      </c>
    </row>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800-000000000000}">
      <formula1>$A$15:$A$50</formula1>
    </dataValidation>
  </dataValidation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B2:F30"/>
  <sheetViews>
    <sheetView showGridLines="0" workbookViewId="0"/>
  </sheetViews>
  <sheetFormatPr baseColWidth="10" defaultColWidth="14.42578125" defaultRowHeight="15" customHeight="1"/>
  <cols>
    <col min="1" max="1" width="6.7109375" customWidth="1"/>
    <col min="2" max="2" width="56.28515625" customWidth="1"/>
    <col min="3" max="3" width="145.5703125" customWidth="1"/>
    <col min="4" max="4" width="11.42578125" customWidth="1"/>
    <col min="5" max="6" width="11.42578125" hidden="1" customWidth="1"/>
    <col min="7" max="26" width="10.7109375" customWidth="1"/>
  </cols>
  <sheetData>
    <row r="2" spans="2:3" ht="24" customHeight="1">
      <c r="B2" s="732" t="s">
        <v>481</v>
      </c>
      <c r="C2" s="464"/>
    </row>
    <row r="3" spans="2:3" ht="24" customHeight="1">
      <c r="B3" s="103"/>
      <c r="C3" s="103"/>
    </row>
    <row r="4" spans="2:3" ht="24" customHeight="1">
      <c r="B4" s="104" t="s">
        <v>482</v>
      </c>
      <c r="C4" s="105" t="s">
        <v>483</v>
      </c>
    </row>
    <row r="5" spans="2:3" ht="24" customHeight="1">
      <c r="B5" s="106" t="s">
        <v>484</v>
      </c>
      <c r="C5" s="107" t="s">
        <v>485</v>
      </c>
    </row>
    <row r="6" spans="2:3" ht="24" customHeight="1">
      <c r="B6" s="106" t="s">
        <v>486</v>
      </c>
      <c r="C6" s="107" t="s">
        <v>487</v>
      </c>
    </row>
    <row r="7" spans="2:3" ht="24" customHeight="1">
      <c r="B7" s="106" t="s">
        <v>488</v>
      </c>
      <c r="C7" s="107" t="s">
        <v>489</v>
      </c>
    </row>
    <row r="8" spans="2:3" ht="24" customHeight="1">
      <c r="B8" s="106" t="s">
        <v>490</v>
      </c>
      <c r="C8" s="108" t="s">
        <v>491</v>
      </c>
    </row>
    <row r="9" spans="2:3" ht="24" customHeight="1">
      <c r="B9" s="106" t="s">
        <v>492</v>
      </c>
      <c r="C9" s="108" t="s">
        <v>493</v>
      </c>
    </row>
    <row r="10" spans="2:3" ht="24" customHeight="1">
      <c r="B10" s="106" t="s">
        <v>494</v>
      </c>
      <c r="C10" s="108" t="s">
        <v>495</v>
      </c>
    </row>
    <row r="11" spans="2:3" ht="24" customHeight="1">
      <c r="B11" s="109" t="s">
        <v>496</v>
      </c>
      <c r="C11" s="107" t="s">
        <v>497</v>
      </c>
    </row>
    <row r="12" spans="2:3" ht="24" customHeight="1">
      <c r="B12" s="109" t="s">
        <v>498</v>
      </c>
      <c r="C12" s="107" t="s">
        <v>499</v>
      </c>
    </row>
    <row r="13" spans="2:3" ht="24" customHeight="1">
      <c r="B13" s="109" t="s">
        <v>500</v>
      </c>
      <c r="C13" s="107" t="s">
        <v>501</v>
      </c>
    </row>
    <row r="14" spans="2:3" ht="24" customHeight="1">
      <c r="B14" s="110"/>
      <c r="C14" s="107"/>
    </row>
    <row r="15" spans="2:3" ht="24" customHeight="1">
      <c r="B15" s="109" t="s">
        <v>502</v>
      </c>
      <c r="C15" s="107" t="s">
        <v>503</v>
      </c>
    </row>
    <row r="16" spans="2:3" ht="24" customHeight="1">
      <c r="B16" s="109" t="s">
        <v>504</v>
      </c>
      <c r="C16" s="107" t="s">
        <v>505</v>
      </c>
    </row>
    <row r="17" spans="2:3" ht="24" customHeight="1">
      <c r="B17" s="109" t="s">
        <v>506</v>
      </c>
      <c r="C17" s="107" t="s">
        <v>507</v>
      </c>
    </row>
    <row r="18" spans="2:3" ht="24" customHeight="1">
      <c r="B18" s="109" t="s">
        <v>508</v>
      </c>
      <c r="C18" s="107" t="s">
        <v>509</v>
      </c>
    </row>
    <row r="19" spans="2:3" ht="24" customHeight="1">
      <c r="B19" s="109" t="s">
        <v>510</v>
      </c>
      <c r="C19" s="107" t="s">
        <v>511</v>
      </c>
    </row>
    <row r="20" spans="2:3" ht="24" customHeight="1">
      <c r="B20" s="109" t="s">
        <v>512</v>
      </c>
      <c r="C20" s="107" t="s">
        <v>513</v>
      </c>
    </row>
    <row r="21" spans="2:3" ht="24" customHeight="1">
      <c r="B21" s="109" t="s">
        <v>514</v>
      </c>
      <c r="C21" s="107" t="s">
        <v>515</v>
      </c>
    </row>
    <row r="22" spans="2:3" ht="24" customHeight="1">
      <c r="B22" s="109" t="s">
        <v>516</v>
      </c>
      <c r="C22" s="107" t="s">
        <v>517</v>
      </c>
    </row>
    <row r="23" spans="2:3" ht="24" customHeight="1">
      <c r="B23" s="109" t="s">
        <v>518</v>
      </c>
      <c r="C23" s="107" t="s">
        <v>519</v>
      </c>
    </row>
    <row r="24" spans="2:3" ht="24" customHeight="1">
      <c r="B24" s="109" t="s">
        <v>520</v>
      </c>
      <c r="C24" s="107" t="s">
        <v>521</v>
      </c>
    </row>
    <row r="25" spans="2:3" ht="24" customHeight="1">
      <c r="B25" s="109" t="s">
        <v>522</v>
      </c>
      <c r="C25" s="107" t="s">
        <v>523</v>
      </c>
    </row>
    <row r="26" spans="2:3" ht="24" customHeight="1">
      <c r="B26" s="109" t="s">
        <v>524</v>
      </c>
      <c r="C26" s="107" t="s">
        <v>525</v>
      </c>
    </row>
    <row r="27" spans="2:3" ht="24" customHeight="1">
      <c r="B27" s="109" t="s">
        <v>526</v>
      </c>
      <c r="C27" s="107" t="s">
        <v>527</v>
      </c>
    </row>
    <row r="28" spans="2:3" ht="24" customHeight="1">
      <c r="B28" s="109" t="s">
        <v>528</v>
      </c>
      <c r="C28" s="107" t="s">
        <v>529</v>
      </c>
    </row>
    <row r="29" spans="2:3" ht="24" customHeight="1">
      <c r="B29" s="109" t="s">
        <v>530</v>
      </c>
      <c r="C29" s="107" t="s">
        <v>531</v>
      </c>
    </row>
    <row r="30" spans="2:3" ht="24" customHeight="1">
      <c r="B30" s="111" t="s">
        <v>532</v>
      </c>
      <c r="C30" s="112" t="s">
        <v>533</v>
      </c>
    </row>
  </sheetData>
  <mergeCells count="1">
    <mergeCell ref="B2:C2"/>
  </mergeCells>
  <pageMargins left="0.25" right="0.25" top="0.75" bottom="0.75" header="0" footer="0"/>
  <pageSetup scale="5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Generalidades</vt:lpstr>
      <vt:lpstr>Anexo_Hoja de vida Indicado </vt:lpstr>
      <vt:lpstr>2.Actividad_tareas_subtareas</vt:lpstr>
      <vt:lpstr>3. Actividades Proyecto</vt:lpstr>
      <vt:lpstr>4.Magnitud_Presupuesto</vt:lpstr>
      <vt:lpstr>5. Metas_PDD</vt:lpstr>
      <vt:lpstr>ANEXO_ODS</vt:lpstr>
      <vt:lpstr>ANEXO_VARIABLES</vt:lpstr>
      <vt:lpstr>GLOSARIO</vt:lpstr>
      <vt:lpstr>INSTRUCCIÓN DE DILIGENCIAMIENTO</vt:lpstr>
      <vt:lpstr>6. Territorialización</vt:lpstr>
      <vt:lpstr>LISTAS 1</vt:lpstr>
      <vt:lpstr>INSTRUCTIVO DE DILIGENCIAMIENTO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mafentina2004@gmail.com</cp:lastModifiedBy>
  <dcterms:created xsi:type="dcterms:W3CDTF">2016-09-13T14:01:46Z</dcterms:created>
  <dcterms:modified xsi:type="dcterms:W3CDTF">2026-01-22T20:40:15Z</dcterms:modified>
</cp:coreProperties>
</file>