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Mi unidad\Secretaría de Movilidad\Trámites\2025\POA 7998 SGM\"/>
    </mc:Choice>
  </mc:AlternateContent>
  <xr:revisionPtr revIDLastSave="0" documentId="13_ncr:1_{10674D3C-8FB0-404C-8C2B-D868CA9AEA4D}" xr6:coauthVersionLast="47" xr6:coauthVersionMax="47" xr10:uidLastSave="{00000000-0000-0000-0000-000000000000}"/>
  <bookViews>
    <workbookView xWindow="-108" yWindow="-108" windowWidth="23256" windowHeight="12456" firstSheet="2" activeTab="2" xr2:uid="{00000000-000D-0000-FFFF-FFFF00000000}"/>
  </bookViews>
  <sheets>
    <sheet name="1. Generalidades" sheetId="1" r:id="rId1"/>
    <sheet name="Anexo_Hoja de vida Indicado " sheetId="17" r:id="rId2"/>
    <sheet name="2.Actividad_tareas_subtareas" sheetId="3" r:id="rId3"/>
    <sheet name="3. Actividades Proyecto" sheetId="5" r:id="rId4"/>
    <sheet name="4.Magnitud_Presupuesto" sheetId="6" r:id="rId5"/>
    <sheet name="5. Metas_PDD" sheetId="7" r:id="rId6"/>
    <sheet name="ANEXO_ODS" sheetId="8" state="hidden" r:id="rId7"/>
    <sheet name="ANEXO_VARIABLES" sheetId="9" state="hidden" r:id="rId8"/>
    <sheet name="GLOSARIO" sheetId="10" state="hidden" r:id="rId9"/>
    <sheet name="INSTRUCCIÓN DE DILIGENCIAMIENTO" sheetId="11" state="hidden" r:id="rId10"/>
    <sheet name="6. Territorialización" sheetId="12" r:id="rId11"/>
    <sheet name="LISTAS 1" sheetId="18" r:id="rId12"/>
    <sheet name="INSTRUCTIVO DE DILIGENCIAMIENTO" sheetId="13" state="hidden" r:id="rId13"/>
  </sheets>
  <externalReferences>
    <externalReference r:id="rId14"/>
  </externalReferences>
  <definedNames>
    <definedName name="_xlnm._FilterDatabase" localSheetId="2" hidden="1">'2.Actividad_tareas_subtareas'!$D$7:$AR$7</definedName>
    <definedName name="_xlnm._FilterDatabase" localSheetId="4" hidden="1">'4.Magnitud_Presupuesto'!$A$8:$AO$19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20" roundtripDataChecksum="5x/aoQ7/bnzMMnxQQUREN67ds7X9AWHZDuDqKN5+xLE="/>
    </ext>
  </extLst>
</workbook>
</file>

<file path=xl/calcChain.xml><?xml version="1.0" encoding="utf-8"?>
<calcChain xmlns="http://schemas.openxmlformats.org/spreadsheetml/2006/main">
  <c r="AH13" i="3" l="1"/>
  <c r="AG13" i="3"/>
  <c r="U57" i="12"/>
  <c r="U58" i="12"/>
  <c r="U37" i="12"/>
  <c r="Z15" i="6"/>
  <c r="AL12" i="3"/>
  <c r="L8" i="12"/>
  <c r="X29" i="12"/>
  <c r="W29" i="12"/>
  <c r="X30" i="12"/>
  <c r="W30" i="12"/>
  <c r="R60" i="12" l="1"/>
  <c r="T60" i="12"/>
  <c r="AI13" i="3"/>
  <c r="AI12" i="3"/>
  <c r="AH10" i="3"/>
  <c r="AI10" i="3" s="1"/>
  <c r="AH8" i="3"/>
  <c r="AI8" i="3" s="1"/>
  <c r="AZ9" i="5" l="1"/>
  <c r="AR10" i="5"/>
  <c r="AR9" i="5"/>
  <c r="AL9" i="3"/>
  <c r="AL10" i="3"/>
  <c r="AL11" i="3"/>
  <c r="AL13" i="3"/>
  <c r="AL14" i="3"/>
  <c r="AL8" i="3"/>
  <c r="AB13" i="3" l="1"/>
  <c r="X19" i="6" l="1"/>
  <c r="Y19" i="6"/>
  <c r="V19" i="6"/>
  <c r="W19" i="6"/>
  <c r="Z10" i="6"/>
  <c r="W38" i="12" l="1"/>
  <c r="AM10" i="5" l="1"/>
  <c r="AM9" i="5"/>
  <c r="AC13" i="3" l="1"/>
  <c r="AB12" i="3"/>
  <c r="AC12" i="3" s="1"/>
  <c r="AB10" i="3"/>
  <c r="AC10" i="3" s="1"/>
  <c r="AB8" i="3"/>
  <c r="AC8" i="3" s="1"/>
  <c r="AF8" i="3"/>
  <c r="AF14" i="3"/>
  <c r="AF13" i="3"/>
  <c r="AF12" i="3"/>
  <c r="AF11" i="3"/>
  <c r="AF10" i="3"/>
  <c r="AF9" i="3"/>
  <c r="T38" i="12"/>
  <c r="X38" i="12"/>
  <c r="R38" i="12"/>
  <c r="Z60" i="12"/>
  <c r="W60" i="12"/>
  <c r="Z38" i="12"/>
  <c r="L12" i="12"/>
  <c r="L11" i="12"/>
  <c r="L9" i="12"/>
  <c r="L13" i="12" l="1"/>
  <c r="L10" i="12"/>
  <c r="J13" i="12"/>
  <c r="I13" i="12"/>
  <c r="H13" i="12"/>
  <c r="G13" i="12"/>
  <c r="F13" i="12"/>
  <c r="E13" i="12"/>
  <c r="D13" i="12"/>
  <c r="C13" i="12"/>
  <c r="K12" i="12"/>
  <c r="K11" i="12"/>
  <c r="J10" i="12"/>
  <c r="I10" i="12"/>
  <c r="H10" i="12"/>
  <c r="G10" i="12"/>
  <c r="F10" i="12"/>
  <c r="E10" i="12"/>
  <c r="D10" i="12"/>
  <c r="C10" i="12"/>
  <c r="K9" i="12"/>
  <c r="K8" i="12"/>
  <c r="G14" i="6"/>
  <c r="F14" i="6"/>
  <c r="G9" i="6"/>
  <c r="F9" i="6"/>
  <c r="K13" i="12" l="1"/>
  <c r="K10" i="12"/>
  <c r="AQ8" i="5"/>
  <c r="AP8" i="5"/>
  <c r="AL8" i="5"/>
  <c r="AK8" i="5"/>
  <c r="AG8" i="5"/>
  <c r="AF8" i="5"/>
  <c r="AB8" i="5"/>
  <c r="AA8" i="5"/>
  <c r="AC19" i="6"/>
  <c r="AD19" i="6"/>
  <c r="AI15" i="6"/>
  <c r="Y60" i="12" s="1"/>
  <c r="AI10" i="6"/>
  <c r="Z10" i="3"/>
  <c r="Z11" i="3"/>
  <c r="Z12" i="3"/>
  <c r="Z13" i="3"/>
  <c r="Z14" i="3"/>
  <c r="Z9" i="3"/>
  <c r="Z8" i="3"/>
  <c r="V13" i="3"/>
  <c r="W13" i="3" s="1"/>
  <c r="V12" i="3"/>
  <c r="W12" i="3" s="1"/>
  <c r="V10" i="3"/>
  <c r="W10" i="3" s="1"/>
  <c r="V8" i="3"/>
  <c r="W8" i="3" s="1"/>
  <c r="AA60" i="12"/>
  <c r="X60" i="12"/>
  <c r="Q60" i="12"/>
  <c r="L10" i="6"/>
  <c r="AA38" i="12"/>
  <c r="N10" i="6" s="1"/>
  <c r="G10" i="6" s="1"/>
  <c r="Q38" i="12"/>
  <c r="G15" i="6" l="1"/>
  <c r="P19" i="6"/>
  <c r="O19" i="6"/>
  <c r="AC10" i="5" l="1"/>
  <c r="AC9" i="5"/>
  <c r="P13" i="3" l="1"/>
  <c r="Q13" i="3" s="1"/>
  <c r="P12" i="3"/>
  <c r="Q12" i="3" s="1"/>
  <c r="P10" i="3"/>
  <c r="Q10" i="3" s="1"/>
  <c r="P8" i="3"/>
  <c r="Q8" i="3" s="1"/>
  <c r="S12" i="7" l="1"/>
  <c r="S11" i="7"/>
  <c r="AI17" i="6"/>
  <c r="AI16" i="6"/>
  <c r="AI14" i="6"/>
  <c r="AH14" i="6"/>
  <c r="Z16" i="6"/>
  <c r="AI11" i="6"/>
  <c r="AI12" i="6"/>
  <c r="Z12" i="6"/>
  <c r="Z11" i="6"/>
  <c r="T17" i="6"/>
  <c r="U17" i="6" s="1"/>
  <c r="T16" i="6"/>
  <c r="U16" i="6" s="1"/>
  <c r="T15" i="6"/>
  <c r="U60" i="12" s="1"/>
  <c r="Z14" i="6"/>
  <c r="T14" i="6"/>
  <c r="U14" i="6" s="1"/>
  <c r="H14" i="6"/>
  <c r="AI9" i="6"/>
  <c r="AH9" i="6"/>
  <c r="Z9" i="6"/>
  <c r="T9" i="6"/>
  <c r="U9" i="6" s="1"/>
  <c r="H9" i="6"/>
  <c r="T10" i="6"/>
  <c r="T12" i="6" s="1"/>
  <c r="U12" i="6" s="1"/>
  <c r="T11" i="6"/>
  <c r="V60" i="12" l="1"/>
  <c r="Z17" i="6"/>
  <c r="AA17" i="6" s="1"/>
  <c r="Z19" i="6"/>
  <c r="AA12" i="6"/>
  <c r="U10" i="6"/>
  <c r="U38" i="12"/>
  <c r="V38" i="12"/>
  <c r="AA9" i="6"/>
  <c r="AB12" i="6"/>
  <c r="AH12" i="6" s="1"/>
  <c r="AJ12" i="6" s="1"/>
  <c r="AA11" i="6"/>
  <c r="U11" i="6"/>
  <c r="AJ9" i="6"/>
  <c r="AA16" i="6"/>
  <c r="AA14" i="6"/>
  <c r="AB15" i="6"/>
  <c r="AH15" i="6" s="1"/>
  <c r="AJ14" i="6"/>
  <c r="AB17" i="6"/>
  <c r="AH17" i="6" s="1"/>
  <c r="AJ17" i="6" s="1"/>
  <c r="AB10" i="6"/>
  <c r="AH10" i="6" s="1"/>
  <c r="AI19" i="6"/>
  <c r="AA10" i="6"/>
  <c r="U15" i="6"/>
  <c r="T19" i="6"/>
  <c r="AA15" i="6"/>
  <c r="AB11" i="6"/>
  <c r="AH11" i="6" s="1"/>
  <c r="AJ11" i="6" s="1"/>
  <c r="AB16" i="6"/>
  <c r="AH16" i="6" s="1"/>
  <c r="AJ16" i="6" s="1"/>
  <c r="AJ10" i="6" l="1"/>
  <c r="Y38" i="12"/>
  <c r="S60" i="12"/>
  <c r="AJ15" i="6"/>
  <c r="S38" i="12"/>
  <c r="AH19" i="6"/>
  <c r="BB39" i="12"/>
  <c r="BB18" i="12"/>
  <c r="BB19" i="12"/>
  <c r="BB20" i="12"/>
  <c r="BB21" i="12"/>
  <c r="BB22" i="12"/>
  <c r="BB23" i="12"/>
  <c r="BB24" i="12"/>
  <c r="BB25" i="12"/>
  <c r="BB26" i="12"/>
  <c r="BB27" i="12"/>
  <c r="BB28" i="12"/>
  <c r="BB29" i="12"/>
  <c r="BB30" i="12"/>
  <c r="BB31" i="12"/>
  <c r="BB32" i="12"/>
  <c r="BB33" i="12"/>
  <c r="BB34" i="12"/>
  <c r="BB35" i="12"/>
  <c r="BB36" i="12"/>
  <c r="BB37" i="12"/>
  <c r="BB17" i="12"/>
  <c r="AP60" i="12" l="1"/>
  <c r="R9" i="7" l="1"/>
  <c r="Y10" i="5"/>
  <c r="Y9" i="5"/>
  <c r="AN14" i="3" l="1"/>
  <c r="AN13" i="3"/>
  <c r="AN12" i="3"/>
  <c r="AN11" i="3"/>
  <c r="AN10" i="3"/>
  <c r="AN9" i="3"/>
  <c r="AN8" i="3"/>
  <c r="AM8" i="3"/>
  <c r="AP8" i="3" s="1"/>
  <c r="AM14" i="3"/>
  <c r="AM13" i="3"/>
  <c r="AM12" i="3"/>
  <c r="AM11" i="3"/>
  <c r="AM10" i="3"/>
  <c r="AM9" i="3"/>
  <c r="AP38" i="12" l="1"/>
  <c r="AO38" i="12"/>
  <c r="AD60" i="12"/>
  <c r="AC59" i="12"/>
  <c r="BA59" i="12" s="1"/>
  <c r="AC58" i="12"/>
  <c r="BA58" i="12" s="1"/>
  <c r="AC57" i="12"/>
  <c r="BA57" i="12" s="1"/>
  <c r="AC56" i="12"/>
  <c r="BA56" i="12" s="1"/>
  <c r="AC55" i="12"/>
  <c r="BA55" i="12" s="1"/>
  <c r="AC54" i="12"/>
  <c r="BA54" i="12" s="1"/>
  <c r="AC53" i="12"/>
  <c r="BA53" i="12" s="1"/>
  <c r="AC52" i="12"/>
  <c r="BA52" i="12" s="1"/>
  <c r="AC51" i="12"/>
  <c r="BA51" i="12" s="1"/>
  <c r="AC50" i="12"/>
  <c r="BA50" i="12" s="1"/>
  <c r="AC49" i="12"/>
  <c r="BA49" i="12" s="1"/>
  <c r="AC48" i="12"/>
  <c r="BA48" i="12" s="1"/>
  <c r="AC47" i="12"/>
  <c r="BA47" i="12" s="1"/>
  <c r="AC46" i="12"/>
  <c r="BA46" i="12" s="1"/>
  <c r="AC45" i="12"/>
  <c r="BA45" i="12" s="1"/>
  <c r="AC44" i="12"/>
  <c r="BA44" i="12" s="1"/>
  <c r="AC43" i="12"/>
  <c r="BA43" i="12" s="1"/>
  <c r="AC42" i="12"/>
  <c r="BA42" i="12" s="1"/>
  <c r="AC41" i="12"/>
  <c r="BA41" i="12" s="1"/>
  <c r="AC40" i="12"/>
  <c r="BA40" i="12" s="1"/>
  <c r="AC39" i="12"/>
  <c r="BA39" i="12" s="1"/>
  <c r="AD38" i="12"/>
  <c r="AC37" i="12"/>
  <c r="BA37" i="12" s="1"/>
  <c r="AC36" i="12"/>
  <c r="BA36" i="12" s="1"/>
  <c r="AC35" i="12"/>
  <c r="BA35" i="12" s="1"/>
  <c r="AC34" i="12"/>
  <c r="BA34" i="12" s="1"/>
  <c r="AC33" i="12"/>
  <c r="BA33" i="12" s="1"/>
  <c r="AC32" i="12"/>
  <c r="BA32" i="12" s="1"/>
  <c r="AC31" i="12"/>
  <c r="BA31" i="12" s="1"/>
  <c r="AC30" i="12"/>
  <c r="BA30" i="12" s="1"/>
  <c r="AC29" i="12"/>
  <c r="BA29" i="12" s="1"/>
  <c r="AC28" i="12"/>
  <c r="BA28" i="12" s="1"/>
  <c r="AC27" i="12"/>
  <c r="BA27" i="12" s="1"/>
  <c r="AC26" i="12"/>
  <c r="BA26" i="12" s="1"/>
  <c r="AC25" i="12"/>
  <c r="BA25" i="12" s="1"/>
  <c r="AC24" i="12"/>
  <c r="BA24" i="12" s="1"/>
  <c r="AC23" i="12"/>
  <c r="BA23" i="12" s="1"/>
  <c r="AC22" i="12"/>
  <c r="BA22" i="12" s="1"/>
  <c r="AC21" i="12"/>
  <c r="BA21" i="12" s="1"/>
  <c r="AC20" i="12"/>
  <c r="BA20" i="12" s="1"/>
  <c r="AC19" i="12"/>
  <c r="BA19" i="12" s="1"/>
  <c r="AC18" i="12"/>
  <c r="BA18" i="12" s="1"/>
  <c r="AC17" i="12"/>
  <c r="BA17" i="12" s="1"/>
  <c r="BH59" i="12"/>
  <c r="BG59" i="12"/>
  <c r="BF59" i="12"/>
  <c r="BE59" i="12"/>
  <c r="BD59" i="12"/>
  <c r="BC59" i="12"/>
  <c r="BB59" i="12"/>
  <c r="BH58" i="12"/>
  <c r="BG58" i="12"/>
  <c r="BF58" i="12"/>
  <c r="BE58" i="12"/>
  <c r="BD58" i="12"/>
  <c r="BC58" i="12"/>
  <c r="BB58" i="12"/>
  <c r="BH57" i="12"/>
  <c r="BG57" i="12"/>
  <c r="BF57" i="12"/>
  <c r="BE57" i="12"/>
  <c r="BD57" i="12"/>
  <c r="BC57" i="12"/>
  <c r="BB57" i="12"/>
  <c r="BH56" i="12"/>
  <c r="BG56" i="12"/>
  <c r="BF56" i="12"/>
  <c r="BE56" i="12"/>
  <c r="BD56" i="12"/>
  <c r="BC56" i="12"/>
  <c r="BB56" i="12"/>
  <c r="BH55" i="12"/>
  <c r="BG55" i="12"/>
  <c r="BF55" i="12"/>
  <c r="BE55" i="12"/>
  <c r="BD55" i="12"/>
  <c r="BC55" i="12"/>
  <c r="BB55" i="12"/>
  <c r="BH54" i="12"/>
  <c r="BG54" i="12"/>
  <c r="BF54" i="12"/>
  <c r="BE54" i="12"/>
  <c r="BD54" i="12"/>
  <c r="BC54" i="12"/>
  <c r="BB54" i="12"/>
  <c r="BH53" i="12"/>
  <c r="BG53" i="12"/>
  <c r="BF53" i="12"/>
  <c r="BE53" i="12"/>
  <c r="BD53" i="12"/>
  <c r="BC53" i="12"/>
  <c r="BB53" i="12"/>
  <c r="BH52" i="12"/>
  <c r="BG52" i="12"/>
  <c r="BF52" i="12"/>
  <c r="BE52" i="12"/>
  <c r="BD52" i="12"/>
  <c r="BC52" i="12"/>
  <c r="BB52" i="12"/>
  <c r="BH51" i="12"/>
  <c r="BG51" i="12"/>
  <c r="BF51" i="12"/>
  <c r="BE51" i="12"/>
  <c r="BD51" i="12"/>
  <c r="BC51" i="12"/>
  <c r="BB51" i="12"/>
  <c r="BH50" i="12"/>
  <c r="BG50" i="12"/>
  <c r="BF50" i="12"/>
  <c r="BE50" i="12"/>
  <c r="BD50" i="12"/>
  <c r="BC50" i="12"/>
  <c r="BB50" i="12"/>
  <c r="BH49" i="12"/>
  <c r="BG49" i="12"/>
  <c r="BF49" i="12"/>
  <c r="BE49" i="12"/>
  <c r="BD49" i="12"/>
  <c r="BC49" i="12"/>
  <c r="BB49" i="12"/>
  <c r="BH48" i="12"/>
  <c r="BG48" i="12"/>
  <c r="BF48" i="12"/>
  <c r="BE48" i="12"/>
  <c r="BD48" i="12"/>
  <c r="BC48" i="12"/>
  <c r="BB48" i="12"/>
  <c r="BH47" i="12"/>
  <c r="BG47" i="12"/>
  <c r="BF47" i="12"/>
  <c r="BE47" i="12"/>
  <c r="BD47" i="12"/>
  <c r="BC47" i="12"/>
  <c r="BB47" i="12"/>
  <c r="BH46" i="12"/>
  <c r="BG46" i="12"/>
  <c r="BF46" i="12"/>
  <c r="BE46" i="12"/>
  <c r="BD46" i="12"/>
  <c r="BC46" i="12"/>
  <c r="BB46" i="12"/>
  <c r="BH45" i="12"/>
  <c r="BG45" i="12"/>
  <c r="BF45" i="12"/>
  <c r="BE45" i="12"/>
  <c r="BD45" i="12"/>
  <c r="BC45" i="12"/>
  <c r="BB45" i="12"/>
  <c r="BH44" i="12"/>
  <c r="BG44" i="12"/>
  <c r="BF44" i="12"/>
  <c r="BE44" i="12"/>
  <c r="BD44" i="12"/>
  <c r="BC44" i="12"/>
  <c r="BB44" i="12"/>
  <c r="BH43" i="12"/>
  <c r="BG43" i="12"/>
  <c r="BF43" i="12"/>
  <c r="BE43" i="12"/>
  <c r="BD43" i="12"/>
  <c r="BC43" i="12"/>
  <c r="BB43" i="12"/>
  <c r="BH42" i="12"/>
  <c r="BG42" i="12"/>
  <c r="BF42" i="12"/>
  <c r="BE42" i="12"/>
  <c r="BD42" i="12"/>
  <c r="BC42" i="12"/>
  <c r="BB42" i="12"/>
  <c r="BH41" i="12"/>
  <c r="BG41" i="12"/>
  <c r="BF41" i="12"/>
  <c r="BE41" i="12"/>
  <c r="BD41" i="12"/>
  <c r="BC41" i="12"/>
  <c r="BB41" i="12"/>
  <c r="BH40" i="12"/>
  <c r="BG40" i="12"/>
  <c r="BF40" i="12"/>
  <c r="BE40" i="12"/>
  <c r="BD40" i="12"/>
  <c r="BC40" i="12"/>
  <c r="BB40" i="12"/>
  <c r="BH39" i="12"/>
  <c r="BG39" i="12"/>
  <c r="BF39" i="12"/>
  <c r="BE39" i="12"/>
  <c r="BD39" i="12"/>
  <c r="BC39" i="12"/>
  <c r="BH37" i="12"/>
  <c r="BG37" i="12"/>
  <c r="BF37" i="12"/>
  <c r="BD37" i="12"/>
  <c r="BC37" i="12"/>
  <c r="BH36" i="12"/>
  <c r="BG36" i="12"/>
  <c r="BF36" i="12"/>
  <c r="BD36" i="12"/>
  <c r="BC36" i="12"/>
  <c r="BH35" i="12"/>
  <c r="BG35" i="12"/>
  <c r="BF35" i="12"/>
  <c r="BD35" i="12"/>
  <c r="BC35" i="12"/>
  <c r="BH34" i="12"/>
  <c r="BG34" i="12"/>
  <c r="BF34" i="12"/>
  <c r="BD34" i="12"/>
  <c r="BC34" i="12"/>
  <c r="BH33" i="12"/>
  <c r="BG33" i="12"/>
  <c r="BF33" i="12"/>
  <c r="BD33" i="12"/>
  <c r="BC33" i="12"/>
  <c r="BH32" i="12"/>
  <c r="BG32" i="12"/>
  <c r="BF32" i="12"/>
  <c r="BD32" i="12"/>
  <c r="BC32" i="12"/>
  <c r="BH31" i="12"/>
  <c r="BG31" i="12"/>
  <c r="BF31" i="12"/>
  <c r="BD31" i="12"/>
  <c r="BC31" i="12"/>
  <c r="BH30" i="12"/>
  <c r="BG30" i="12"/>
  <c r="BF30" i="12"/>
  <c r="BD30" i="12"/>
  <c r="BC30" i="12"/>
  <c r="BH29" i="12"/>
  <c r="BG29" i="12"/>
  <c r="BF29" i="12"/>
  <c r="BD29" i="12"/>
  <c r="BC29" i="12"/>
  <c r="BH28" i="12"/>
  <c r="BG28" i="12"/>
  <c r="BF28" i="12"/>
  <c r="BD28" i="12"/>
  <c r="BC28" i="12"/>
  <c r="BH27" i="12"/>
  <c r="BG27" i="12"/>
  <c r="BF27" i="12"/>
  <c r="BD27" i="12"/>
  <c r="BC27" i="12"/>
  <c r="BH26" i="12"/>
  <c r="BG26" i="12"/>
  <c r="BF26" i="12"/>
  <c r="BD26" i="12"/>
  <c r="BC26" i="12"/>
  <c r="BH25" i="12"/>
  <c r="BG25" i="12"/>
  <c r="BF25" i="12"/>
  <c r="BD25" i="12"/>
  <c r="BC25" i="12"/>
  <c r="BH24" i="12"/>
  <c r="BG24" i="12"/>
  <c r="BF24" i="12"/>
  <c r="BD24" i="12"/>
  <c r="BC24" i="12"/>
  <c r="BH23" i="12"/>
  <c r="BG23" i="12"/>
  <c r="BF23" i="12"/>
  <c r="BD23" i="12"/>
  <c r="BC23" i="12"/>
  <c r="BH22" i="12"/>
  <c r="BG22" i="12"/>
  <c r="BF22" i="12"/>
  <c r="BD22" i="12"/>
  <c r="BC22" i="12"/>
  <c r="BH21" i="12"/>
  <c r="BG21" i="12"/>
  <c r="BF21" i="12"/>
  <c r="BD21" i="12"/>
  <c r="BC21" i="12"/>
  <c r="BH20" i="12"/>
  <c r="BG20" i="12"/>
  <c r="BF20" i="12"/>
  <c r="BD20" i="12"/>
  <c r="BC20" i="12"/>
  <c r="BH19" i="12"/>
  <c r="BG19" i="12"/>
  <c r="BF19" i="12"/>
  <c r="BD19" i="12"/>
  <c r="BC19" i="12"/>
  <c r="BH18" i="12"/>
  <c r="BG18" i="12"/>
  <c r="BF18" i="12"/>
  <c r="BD18" i="12"/>
  <c r="BC18" i="12"/>
  <c r="BH17" i="12"/>
  <c r="BG17" i="12"/>
  <c r="BF17" i="12"/>
  <c r="BD17" i="12"/>
  <c r="BC17" i="12"/>
  <c r="AY60" i="12"/>
  <c r="AW60" i="12"/>
  <c r="AV60" i="12"/>
  <c r="AS60" i="12"/>
  <c r="AR60" i="12"/>
  <c r="AQ60" i="12"/>
  <c r="AY38" i="12"/>
  <c r="AW38" i="12"/>
  <c r="AV38" i="12"/>
  <c r="AS38" i="12"/>
  <c r="AR38" i="12"/>
  <c r="AQ38" i="12"/>
  <c r="AM60" i="12"/>
  <c r="AK60" i="12"/>
  <c r="AJ60" i="12"/>
  <c r="AG60" i="12"/>
  <c r="AF60" i="12"/>
  <c r="AE60" i="12"/>
  <c r="AM38" i="12"/>
  <c r="AK38" i="12"/>
  <c r="AJ38" i="12"/>
  <c r="AG38" i="12"/>
  <c r="AF38" i="12"/>
  <c r="AE38" i="12"/>
  <c r="BD38" i="12" l="1"/>
  <c r="BF60" i="12"/>
  <c r="BH38" i="12"/>
  <c r="BC60" i="12"/>
  <c r="AC60" i="12"/>
  <c r="AO60" i="12"/>
  <c r="BB38" i="12"/>
  <c r="BF38" i="12"/>
  <c r="BD60" i="12"/>
  <c r="BH60" i="12"/>
  <c r="BG60" i="12"/>
  <c r="BC38" i="12"/>
  <c r="BG38" i="12"/>
  <c r="BE60" i="12"/>
  <c r="AC38" i="12"/>
  <c r="BB60" i="12"/>
  <c r="BA60" i="12" l="1"/>
  <c r="BA38" i="12"/>
  <c r="T12" i="7"/>
  <c r="T11" i="7"/>
  <c r="G9" i="7"/>
  <c r="AG18" i="6"/>
  <c r="AF18" i="6"/>
  <c r="AE18" i="6"/>
  <c r="AD18" i="6"/>
  <c r="AC18" i="6"/>
  <c r="AB18" i="6"/>
  <c r="AG13" i="6"/>
  <c r="AF13" i="6"/>
  <c r="AE13" i="6"/>
  <c r="AD13" i="6"/>
  <c r="AC13" i="6"/>
  <c r="AB13" i="6"/>
  <c r="F19" i="6"/>
  <c r="AB19" i="6" s="1"/>
  <c r="Y18" i="6"/>
  <c r="X18" i="6"/>
  <c r="W18" i="6"/>
  <c r="V18" i="6"/>
  <c r="S18" i="6"/>
  <c r="R18" i="6"/>
  <c r="Q18" i="6"/>
  <c r="P18" i="6"/>
  <c r="O18" i="6"/>
  <c r="H17" i="6"/>
  <c r="H16" i="6"/>
  <c r="C14" i="6"/>
  <c r="B9" i="7" s="1"/>
  <c r="B14" i="6"/>
  <c r="Y13" i="6"/>
  <c r="X13" i="6"/>
  <c r="W13" i="6"/>
  <c r="V13" i="6"/>
  <c r="S13" i="6"/>
  <c r="R13" i="6"/>
  <c r="Q13" i="6"/>
  <c r="P13" i="6"/>
  <c r="O13" i="6"/>
  <c r="H12" i="6"/>
  <c r="H11" i="6"/>
  <c r="Z13" i="6"/>
  <c r="C9" i="6"/>
  <c r="B11" i="7" s="1"/>
  <c r="B9" i="6"/>
  <c r="AZ10" i="5"/>
  <c r="S10" i="7" s="1"/>
  <c r="AY10" i="5"/>
  <c r="AH10" i="5"/>
  <c r="X10" i="5"/>
  <c r="A11" i="12" s="1"/>
  <c r="G13" i="6"/>
  <c r="AY9" i="5"/>
  <c r="AH9" i="5"/>
  <c r="X9" i="5"/>
  <c r="A8" i="12" s="1"/>
  <c r="AQ13" i="3"/>
  <c r="AO9" i="3"/>
  <c r="AQ12" i="3"/>
  <c r="K10" i="3"/>
  <c r="K8" i="3"/>
  <c r="T10" i="7" l="1"/>
  <c r="R13" i="7"/>
  <c r="F18" i="6"/>
  <c r="H15" i="6"/>
  <c r="BA9" i="5"/>
  <c r="AH13" i="6"/>
  <c r="BA10" i="5"/>
  <c r="AI18" i="6"/>
  <c r="Z18" i="6"/>
  <c r="AI13" i="6"/>
  <c r="T18" i="6"/>
  <c r="U18" i="6" s="1"/>
  <c r="T13" i="6"/>
  <c r="AH18" i="6"/>
  <c r="AE19" i="6"/>
  <c r="AF19" i="6"/>
  <c r="Q19" i="6"/>
  <c r="AG19" i="6"/>
  <c r="R19" i="6"/>
  <c r="S19" i="6"/>
  <c r="AP13" i="3"/>
  <c r="AR13" i="3" s="1"/>
  <c r="AQ8" i="3"/>
  <c r="AO14" i="3"/>
  <c r="AP12" i="3"/>
  <c r="AR12" i="3" s="1"/>
  <c r="AQ10" i="3"/>
  <c r="AO11" i="3"/>
  <c r="F13" i="6" l="1"/>
  <c r="H13" i="6" s="1"/>
  <c r="H10" i="6"/>
  <c r="U19" i="6"/>
  <c r="AA18" i="6"/>
  <c r="AJ18" i="6"/>
  <c r="AJ13" i="6"/>
  <c r="S9" i="7"/>
  <c r="G18" i="6"/>
  <c r="H18" i="6" s="1"/>
  <c r="U13" i="6"/>
  <c r="AA13" i="6"/>
  <c r="AJ19" i="6"/>
  <c r="AA19" i="6"/>
  <c r="AP10" i="3"/>
  <c r="AR10" i="3" s="1"/>
  <c r="AO10" i="3"/>
  <c r="AR8" i="3"/>
  <c r="AO13" i="3"/>
  <c r="AO12" i="3"/>
  <c r="AO8" i="3"/>
  <c r="T9" i="7" l="1"/>
  <c r="S13" i="7"/>
  <c r="T13" i="7" s="1"/>
  <c r="T25" i="9" l="1"/>
  <c r="S25" i="9"/>
  <c r="R25" i="9"/>
  <c r="BE17" i="12" l="1"/>
  <c r="BE34" i="12"/>
  <c r="BE33" i="12"/>
  <c r="BE31" i="12"/>
  <c r="BE32" i="12"/>
  <c r="BE35" i="12"/>
  <c r="BE36" i="12"/>
  <c r="BE18" i="12"/>
  <c r="BE22" i="12"/>
  <c r="BE24" i="12"/>
  <c r="BE26" i="12"/>
  <c r="BE30" i="12"/>
  <c r="BE20" i="12"/>
  <c r="BE28" i="12"/>
  <c r="BE19" i="12"/>
  <c r="BE21" i="12"/>
  <c r="BE23" i="12"/>
  <c r="BE25" i="12"/>
  <c r="BE27" i="12"/>
  <c r="BE29" i="12"/>
  <c r="BE37" i="12"/>
  <c r="BE38" i="12" l="1"/>
</calcChain>
</file>

<file path=xl/sharedStrings.xml><?xml version="1.0" encoding="utf-8"?>
<sst xmlns="http://schemas.openxmlformats.org/spreadsheetml/2006/main" count="1790" uniqueCount="1043">
  <si>
    <t>SISTEMA INTEGRADO DE GESTION DISTRITAL  BAJO EL ESTÁNDAR MIPG</t>
  </si>
  <si>
    <t>PROCESO DIRECCIONAMIENTO ESTRATÉGICO</t>
  </si>
  <si>
    <t>Programación y seguimiento al Plan Operativo Anual de Proyectos de Inversión</t>
  </si>
  <si>
    <t>Plan de Desarrollo</t>
  </si>
  <si>
    <t>Bogotá Camina Segura</t>
  </si>
  <si>
    <t>Propósito del Plan de Desarrollo</t>
  </si>
  <si>
    <t>Programa Plan de Desarrollo</t>
  </si>
  <si>
    <t>Indice</t>
  </si>
  <si>
    <t>Metas Estratégicas</t>
  </si>
  <si>
    <t>Número y nombre del Proyecto de Inversión</t>
  </si>
  <si>
    <t>Objetivo general del Proyecto de Inversión</t>
  </si>
  <si>
    <t>Código BPIN</t>
  </si>
  <si>
    <t>Dimensión MIPG</t>
  </si>
  <si>
    <t>Política MIPG</t>
  </si>
  <si>
    <t>Subsecretaría Responsable</t>
  </si>
  <si>
    <t>Dependencia</t>
  </si>
  <si>
    <t>Subsecretaría de Política de Movilidad</t>
  </si>
  <si>
    <t>Ordenador(a) de gasto</t>
  </si>
  <si>
    <t>Período de seguimiento</t>
  </si>
  <si>
    <t>De</t>
  </si>
  <si>
    <t>A</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</si>
  <si>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</si>
  <si>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</si>
  <si>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</si>
  <si>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</si>
  <si>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</si>
  <si>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</si>
  <si>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</si>
  <si>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CUADRO DE CONTROL VIGENCIA</t>
  </si>
  <si>
    <t>Ene-Mar</t>
  </si>
  <si>
    <t>Abr-Jun</t>
  </si>
  <si>
    <t>Jul-Sep</t>
  </si>
  <si>
    <t>Oct-Dic</t>
  </si>
  <si>
    <t>TAREAS VIGENCIA</t>
  </si>
  <si>
    <t>% Avance actividades período</t>
  </si>
  <si>
    <t>% Avance tareas perído</t>
  </si>
  <si>
    <t>% Avance tareas período</t>
  </si>
  <si>
    <t>Ubicación estratégica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</si>
  <si>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</si>
  <si>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</si>
  <si>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</si>
  <si>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</si>
  <si>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</si>
  <si>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</si>
  <si>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</si>
  <si>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</si>
  <si>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</si>
  <si>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</si>
  <si>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</si>
  <si>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</si>
  <si>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</si>
  <si>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 xml:space="preserve">Objetivo </t>
  </si>
  <si>
    <t>Indicador de Objetivo</t>
  </si>
  <si>
    <t>Producto</t>
  </si>
  <si>
    <t>Indicador de Producto</t>
  </si>
  <si>
    <t>Tazador Presupuestal</t>
  </si>
  <si>
    <t>Indicador</t>
  </si>
  <si>
    <t>Meta PDD/Meta Proeycto de inversión</t>
  </si>
  <si>
    <t>El avance en la magnitud corresponde al avance en las actividades?</t>
  </si>
  <si>
    <t>Avances y Logros</t>
  </si>
  <si>
    <t>Retrasos y Soluciones</t>
  </si>
  <si>
    <t>Población beneficiada</t>
  </si>
  <si>
    <t>SI</t>
  </si>
  <si>
    <t>Presupuesto _Giros</t>
  </si>
  <si>
    <t>Objetivo específico proyecto de inversión</t>
  </si>
  <si>
    <t>Tipo de Anualización</t>
  </si>
  <si>
    <t>Vigencia</t>
  </si>
  <si>
    <t>Magnitud programada</t>
  </si>
  <si>
    <t>Apropiación_
diponible</t>
  </si>
  <si>
    <t>% presupuesto comprometido</t>
  </si>
  <si>
    <t>Reserva constituida</t>
  </si>
  <si>
    <t>Giros_reserva
Ene-Mar</t>
  </si>
  <si>
    <t>Giros_reserva
Abr-Jun</t>
  </si>
  <si>
    <t>Giros_reserva
Jul-Sep</t>
  </si>
  <si>
    <t>Giros_reserva
Oct-Dic</t>
  </si>
  <si>
    <t>Anulaciones</t>
  </si>
  <si>
    <t>Total reserva definitiva</t>
  </si>
  <si>
    <t>Total_Giros de la reserva</t>
  </si>
  <si>
    <t>% Giros de la reserva</t>
  </si>
  <si>
    <t>Magnitud-Vigencia</t>
  </si>
  <si>
    <t>Ejecutada
Ene - Mar</t>
  </si>
  <si>
    <t>Ejetuada
Abril - Jun</t>
  </si>
  <si>
    <t>Ejecutada
Jul - Sept</t>
  </si>
  <si>
    <t>Ejecutada
Oct - Dic</t>
  </si>
  <si>
    <t xml:space="preserve">Programación </t>
  </si>
  <si>
    <t xml:space="preserve">Ejecución </t>
  </si>
  <si>
    <t>% Ejecución</t>
  </si>
  <si>
    <t>TOTAL PDD</t>
  </si>
  <si>
    <t>CÁLCULO DEL PORCENTAJE DE AVANCE DE LOS INDICADORES SEGÚN TIPO DE ANUALIZACIÓN</t>
  </si>
  <si>
    <t>SUMA</t>
  </si>
  <si>
    <r>
      <rPr>
        <sz val="10"/>
        <color theme="5"/>
        <rFont val="Calibri"/>
        <family val="2"/>
      </rPr>
      <t>A la vigencia</t>
    </r>
    <r>
      <rPr>
        <sz val="10"/>
        <color theme="1"/>
        <rFont val="Calibri"/>
        <family val="2"/>
      </rPr>
      <t xml:space="preserve"> Ejecutado vigencia / Programado Vigencia</t>
    </r>
  </si>
  <si>
    <r>
      <rPr>
        <sz val="10"/>
        <color theme="5"/>
        <rFont val="Calibri"/>
        <family val="2"/>
      </rPr>
      <t>Al transcurrido del Plan</t>
    </r>
    <r>
      <rPr>
        <sz val="10"/>
        <color theme="1"/>
        <rFont val="Calibri"/>
        <family val="2"/>
      </rPr>
      <t xml:space="preserve"> Suma Ejecutado a la Vigencia del Informe / Suma Programado a la Vigencia del Informe</t>
    </r>
  </si>
  <si>
    <r>
      <rPr>
        <sz val="10"/>
        <color theme="5"/>
        <rFont val="Calibri"/>
        <family val="2"/>
      </rPr>
      <t>Plan de Desarrollo</t>
    </r>
    <r>
      <rPr>
        <sz val="10"/>
        <color theme="1"/>
        <rFont val="Calibri"/>
        <family val="2"/>
      </rPr>
      <t xml:space="preserve"> Suma Ejecutado a la Vigencia del Informe / Total Programado para el Plan</t>
    </r>
  </si>
  <si>
    <t>CONSTANTE</t>
  </si>
  <si>
    <t>La ejecución es independiente en cada vigencia</t>
  </si>
  <si>
    <r>
      <rPr>
        <sz val="10"/>
        <color theme="5"/>
        <rFont val="Calibri"/>
        <family val="2"/>
      </rPr>
      <t>A la vigencia</t>
    </r>
    <r>
      <rPr>
        <sz val="10"/>
        <color theme="1"/>
        <rFont val="Calibri"/>
        <family val="2"/>
      </rPr>
      <t xml:space="preserve"> Ejecutado Vigencia / Programado Vigencia</t>
    </r>
  </si>
  <si>
    <r>
      <rPr>
        <sz val="10"/>
        <color theme="5"/>
        <rFont val="Calibri"/>
        <family val="2"/>
      </rPr>
      <t xml:space="preserve">Al transcurrido del Plan </t>
    </r>
    <r>
      <rPr>
        <sz val="10"/>
        <color theme="1"/>
        <rFont val="Calibri"/>
        <family val="2"/>
      </rPr>
      <t>Promedio Ejecutado de los años programados a la vigencia seleccionada / Promedio Programado a la Vigencia Seleccionada</t>
    </r>
  </si>
  <si>
    <r>
      <rPr>
        <sz val="10"/>
        <color theme="5"/>
        <rFont val="Calibri"/>
        <family val="2"/>
      </rPr>
      <t>Plan de Desarrollo</t>
    </r>
    <r>
      <rPr>
        <sz val="10"/>
        <color theme="1"/>
        <rFont val="Calibri"/>
        <family val="2"/>
      </rPr>
      <t xml:space="preserve"> Promedio Ejecutado de los años programados / Promedio Años Programados del Plan</t>
    </r>
  </si>
  <si>
    <t>CRECIENTE SIN LÍNEA BASE</t>
  </si>
  <si>
    <t>La ejecución, es el último valor reportado por la entidad sin importar la vigencia</t>
  </si>
  <si>
    <r>
      <rPr>
        <sz val="10"/>
        <color theme="5"/>
        <rFont val="Calibri"/>
        <family val="2"/>
      </rPr>
      <t>A la vigencia</t>
    </r>
    <r>
      <rPr>
        <sz val="10"/>
        <color theme="1"/>
        <rFont val="Calibri"/>
        <family val="2"/>
      </rPr>
      <t xml:space="preserve"> Última Ejecución a la Vigencia del Informe / Programado Vigencia</t>
    </r>
  </si>
  <si>
    <r>
      <rPr>
        <sz val="10"/>
        <color theme="5"/>
        <rFont val="Calibri"/>
        <family val="2"/>
      </rPr>
      <t>Al transcurrido del Plan</t>
    </r>
    <r>
      <rPr>
        <sz val="10"/>
        <color theme="1"/>
        <rFont val="Calibri"/>
        <family val="2"/>
      </rPr>
      <t xml:space="preserve"> Última ejecución a la Vigencia del Informe / Programado Vigencia del Informe</t>
    </r>
  </si>
  <si>
    <r>
      <rPr>
        <sz val="10"/>
        <color theme="5"/>
        <rFont val="Calibri"/>
        <family val="2"/>
      </rPr>
      <t>Plan de Desarrollo</t>
    </r>
    <r>
      <rPr>
        <sz val="10"/>
        <color theme="1"/>
        <rFont val="Calibri"/>
        <family val="2"/>
      </rPr>
      <t xml:space="preserve"> Última ejecución del Plan / Programado para el Plan</t>
    </r>
  </si>
  <si>
    <t>CRECIENTE CON LÍNEA BASE</t>
  </si>
  <si>
    <t>La línea base debe ser menor o igual al valor de la primera vigencia programada. En caso de ser mayor, el resultado será cero.</t>
  </si>
  <si>
    <t>Si el resultado del cálculo es negativo el porcentaje de avance se colocará en 0</t>
  </si>
  <si>
    <r>
      <rPr>
        <sz val="10"/>
        <color theme="5"/>
        <rFont val="Calibri"/>
        <family val="2"/>
      </rPr>
      <t>A la vigencia</t>
    </r>
    <r>
      <rPr>
        <sz val="10"/>
        <color theme="1"/>
        <rFont val="Calibri"/>
        <family val="2"/>
      </rPr>
      <t xml:space="preserve"> (Ejecutado Vigencia - Ejecutado Vigencia Anterior) / (Programado Vigencia - Ejecutado Vigencia Anterior)</t>
    </r>
  </si>
  <si>
    <t>Para la primer vigencia, el ejecutado vigencia anterior es la línea base</t>
  </si>
  <si>
    <t>Si el programado es igual a la línea base y el ejecutado es superior a lo programado:</t>
  </si>
  <si>
    <t>(Ejecutado Vigencia - Línea base) / (Programado para el Plan - línea base)</t>
  </si>
  <si>
    <r>
      <rPr>
        <sz val="10"/>
        <color theme="5"/>
        <rFont val="Calibri"/>
        <family val="2"/>
      </rPr>
      <t>Al transcurrido del Plan</t>
    </r>
    <r>
      <rPr>
        <sz val="10"/>
        <color theme="1"/>
        <rFont val="Calibri"/>
        <family val="2"/>
      </rPr>
      <t xml:space="preserve"> (Última Ejecución a la Vigencia del Informe - línea base) / (Programado en la Vigencia del Informe - línea base)</t>
    </r>
  </si>
  <si>
    <t>(Última Ejecución a la Vigencia del Informe - línea base) / (Programado para el Plan - línea base)</t>
  </si>
  <si>
    <r>
      <rPr>
        <sz val="10"/>
        <color theme="5"/>
        <rFont val="Calibri"/>
        <family val="2"/>
      </rPr>
      <t>Plan de Desarrollo</t>
    </r>
    <r>
      <rPr>
        <sz val="10"/>
        <color theme="1"/>
        <rFont val="Calibri"/>
        <family val="2"/>
      </rPr>
      <t xml:space="preserve"> (Última Ejecución del Plan - línea base) / (Programado para el Plan - línea base)</t>
    </r>
  </si>
  <si>
    <t>DECRECIENTE SIN LÍNEA BASE</t>
  </si>
  <si>
    <t>A la vigencia Programado Vigencia / Última Ejecución a la Vigencia</t>
  </si>
  <si>
    <t>Al transcurrido del Plan Programado vigencia / Última Ejecución a la Vigencia del Informe</t>
  </si>
  <si>
    <t>Plan de Desarrollo Programado para el Plan / Última Ejecución</t>
  </si>
  <si>
    <t>DECRECIENTE CON LÍNEA BASE</t>
  </si>
  <si>
    <t>La línea base debe ser mayor o igual al valor de la primera vigencia programada En caso de ser menor, el resultado será cero.</t>
  </si>
  <si>
    <r>
      <rPr>
        <sz val="10"/>
        <color theme="5"/>
        <rFont val="Calibri"/>
        <family val="2"/>
      </rPr>
      <t>A la vigencia</t>
    </r>
    <r>
      <rPr>
        <sz val="10"/>
        <color theme="1"/>
        <rFont val="Calibri"/>
        <family val="2"/>
      </rPr>
      <t xml:space="preserve"> (Ejecutado Vigencia Anterior - ejecutado vigencia) / (Ejecutado Vigencia Anterior - Programado Vigencia)</t>
    </r>
  </si>
  <si>
    <r>
      <rPr>
        <sz val="10"/>
        <color theme="5"/>
        <rFont val="Calibri"/>
        <family val="2"/>
      </rPr>
      <t>Para la primer vigencia</t>
    </r>
    <r>
      <rPr>
        <sz val="10"/>
        <color theme="1"/>
        <rFont val="Calibri"/>
        <family val="2"/>
      </rPr>
      <t>, el ejecutado vigencia anterior es línea base</t>
    </r>
  </si>
  <si>
    <t>(Ejecutado Vigencia - línea base) / (línea base - Programado para el Plan)</t>
  </si>
  <si>
    <r>
      <rPr>
        <sz val="10"/>
        <color theme="5"/>
        <rFont val="Calibri"/>
        <family val="2"/>
      </rPr>
      <t>Al transcurrido del Pla</t>
    </r>
    <r>
      <rPr>
        <sz val="10"/>
        <color theme="1"/>
        <rFont val="Calibri"/>
        <family val="2"/>
      </rPr>
      <t>n (línea base - Última Ejecución a la Vigencia del Informe) / (línea base - Programado en la Vigencia del Informe)</t>
    </r>
  </si>
  <si>
    <t>(Última ejecución a la Vigencia del informe - línea base) / (línea base - Programado para el Plan)</t>
  </si>
  <si>
    <r>
      <rPr>
        <sz val="10"/>
        <color theme="5"/>
        <rFont val="Calibri"/>
        <family val="2"/>
      </rPr>
      <t>Plan de Desarrollo</t>
    </r>
    <r>
      <rPr>
        <sz val="10"/>
        <color theme="1"/>
        <rFont val="Calibri"/>
        <family val="2"/>
      </rPr>
      <t xml:space="preserve"> (línea base - Última ejecución del Plan) / (línea base - Programado para el Plan)</t>
    </r>
  </si>
  <si>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</si>
  <si>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</si>
  <si>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</si>
  <si>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</si>
  <si>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</si>
  <si>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</si>
  <si>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</si>
  <si>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</si>
  <si>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</si>
  <si>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</si>
  <si>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</si>
  <si>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</si>
  <si>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</si>
  <si>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</si>
  <si>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</si>
  <si>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</si>
  <si>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</si>
  <si>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</si>
  <si>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</si>
  <si>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</si>
  <si>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</si>
  <si>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</si>
  <si>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</si>
  <si>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</si>
  <si>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</si>
  <si>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</si>
  <si>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</si>
  <si>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</si>
  <si>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</si>
  <si>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</si>
  <si>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</si>
  <si>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</si>
  <si>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</si>
  <si>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</si>
  <si>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</si>
  <si>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</si>
  <si>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</si>
  <si>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</si>
  <si>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</si>
  <si>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</si>
  <si>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</si>
  <si>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</si>
  <si>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</si>
  <si>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</si>
  <si>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</si>
  <si>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</si>
  <si>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</si>
  <si>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</si>
  <si>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</si>
  <si>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</si>
  <si>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</si>
  <si>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</si>
  <si>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</si>
  <si>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</si>
  <si>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</si>
  <si>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</si>
  <si>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</si>
  <si>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</si>
  <si>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</si>
  <si>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</si>
  <si>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</si>
  <si>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</si>
  <si>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</si>
  <si>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</si>
  <si>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</si>
  <si>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</si>
  <si>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</si>
  <si>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</si>
  <si>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</si>
  <si>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</si>
  <si>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</si>
  <si>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</si>
  <si>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</si>
  <si>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</si>
  <si>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</si>
  <si>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</si>
  <si>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</si>
  <si>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</si>
  <si>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</si>
  <si>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</si>
  <si>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</si>
  <si>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</si>
  <si>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</si>
  <si>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</si>
  <si>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</si>
  <si>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</si>
  <si>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</si>
  <si>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</si>
  <si>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</si>
  <si>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</si>
  <si>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</si>
  <si>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</si>
  <si>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</si>
  <si>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</si>
  <si>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</si>
  <si>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</si>
  <si>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</si>
  <si>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</si>
  <si>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</si>
  <si>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</si>
  <si>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</si>
  <si>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</si>
  <si>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</si>
  <si>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</si>
  <si>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</si>
  <si>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</si>
  <si>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</si>
  <si>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</si>
  <si>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</si>
  <si>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</si>
  <si>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</si>
  <si>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</si>
  <si>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</si>
  <si>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</si>
  <si>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</si>
  <si>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</si>
  <si>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</si>
  <si>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</si>
  <si>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</si>
  <si>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</si>
  <si>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</si>
  <si>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</si>
  <si>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</si>
  <si>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</si>
  <si>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</si>
  <si>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</si>
  <si>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</si>
  <si>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</si>
  <si>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</si>
  <si>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</si>
  <si>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</si>
  <si>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</si>
  <si>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</si>
  <si>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</si>
  <si>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</si>
  <si>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</si>
  <si>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</si>
  <si>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</si>
  <si>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</si>
  <si>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</si>
  <si>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</si>
  <si>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</si>
  <si>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</si>
  <si>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</si>
  <si>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</si>
  <si>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</si>
  <si>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</si>
  <si>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</si>
  <si>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</si>
  <si>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</si>
  <si>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</si>
  <si>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</si>
  <si>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</si>
  <si>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</si>
  <si>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</si>
  <si>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</si>
  <si>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</si>
  <si>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</si>
  <si>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</si>
  <si>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</si>
  <si>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</si>
  <si>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</si>
  <si>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</si>
  <si>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</si>
  <si>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</si>
  <si>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</si>
  <si>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</si>
  <si>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</si>
  <si>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</si>
  <si>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</si>
  <si>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</si>
  <si>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</si>
  <si>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</si>
  <si>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</si>
  <si>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</si>
  <si>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</si>
  <si>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</si>
  <si>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</si>
  <si>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</si>
  <si>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</si>
  <si>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</si>
  <si>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</si>
  <si>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</si>
  <si>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</si>
  <si>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</si>
  <si>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</si>
  <si>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</si>
  <si>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</si>
  <si>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</si>
  <si>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</si>
  <si>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</si>
  <si>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</si>
  <si>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</si>
  <si>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</si>
  <si>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</si>
  <si>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</si>
  <si>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</si>
  <si>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</si>
  <si>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</si>
  <si>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</si>
  <si>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</si>
  <si>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</si>
  <si>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</si>
  <si>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</si>
  <si>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</si>
  <si>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</si>
  <si>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</si>
  <si>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</si>
  <si>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</si>
  <si>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</si>
  <si>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</si>
  <si>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</si>
  <si>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</si>
  <si>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</si>
  <si>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</si>
  <si>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</si>
  <si>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</si>
  <si>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</si>
  <si>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</si>
  <si>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</si>
  <si>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</si>
  <si>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</si>
  <si>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</si>
  <si>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</si>
  <si>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</si>
  <si>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</si>
  <si>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</si>
  <si>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</si>
  <si>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</si>
  <si>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</si>
  <si>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</si>
  <si>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</si>
  <si>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</si>
  <si>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</si>
  <si>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</si>
  <si>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</si>
  <si>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</si>
  <si>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</si>
  <si>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</si>
  <si>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</si>
  <si>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</si>
  <si>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</si>
  <si>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</si>
  <si>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</si>
  <si>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</si>
  <si>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</si>
  <si>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</si>
  <si>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</si>
  <si>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</si>
  <si>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</si>
  <si>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</si>
  <si>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</si>
  <si>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</si>
  <si>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</si>
  <si>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</si>
  <si>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</si>
  <si>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</si>
  <si>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</si>
  <si>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</si>
  <si>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</si>
  <si>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</si>
  <si>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</si>
  <si>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</si>
  <si>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</si>
  <si>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</si>
  <si>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</si>
  <si>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</si>
  <si>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</si>
  <si>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</si>
  <si>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</si>
  <si>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</si>
  <si>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</si>
  <si>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</si>
  <si>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</si>
  <si>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</si>
  <si>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</si>
  <si>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</si>
  <si>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</si>
  <si>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</si>
  <si>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</si>
  <si>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</si>
  <si>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</si>
  <si>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</si>
  <si>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</si>
  <si>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</si>
  <si>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</si>
  <si>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</si>
  <si>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</si>
  <si>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</si>
  <si>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</si>
  <si>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</si>
  <si>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</si>
  <si>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</si>
  <si>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</si>
  <si>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</si>
  <si>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</si>
  <si>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</si>
  <si>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</si>
  <si>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</si>
  <si>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</si>
  <si>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</si>
  <si>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</si>
  <si>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</si>
  <si>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</si>
  <si>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</si>
  <si>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</si>
  <si>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</si>
  <si>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</si>
  <si>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</si>
  <si>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</si>
  <si>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</si>
  <si>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</si>
  <si>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</si>
  <si>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</si>
  <si>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</si>
  <si>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</si>
  <si>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</si>
  <si>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</si>
  <si>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</si>
  <si>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</si>
  <si>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</si>
  <si>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</si>
  <si>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</si>
  <si>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</si>
  <si>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</si>
  <si>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</si>
  <si>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</si>
  <si>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</si>
  <si>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</si>
  <si>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</si>
  <si>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</si>
  <si>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</si>
  <si>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</si>
  <si>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</si>
  <si>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</si>
  <si>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</si>
  <si>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</si>
  <si>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</si>
  <si>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</si>
  <si>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</si>
  <si>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</si>
  <si>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</si>
  <si>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</si>
  <si>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</si>
  <si>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</si>
  <si>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</si>
  <si>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</si>
  <si>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</si>
  <si>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</si>
  <si>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</si>
  <si>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</si>
  <si>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</si>
  <si>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</si>
  <si>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</si>
  <si>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</si>
  <si>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</si>
  <si>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</si>
  <si>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</si>
  <si>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</si>
  <si>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</si>
  <si>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</si>
  <si>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</si>
  <si>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</si>
  <si>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</si>
  <si>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</si>
  <si>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</si>
  <si>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</si>
  <si>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</si>
  <si>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</si>
  <si>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</si>
  <si>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</si>
  <si>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</si>
  <si>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</si>
  <si>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</si>
  <si>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</si>
  <si>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</si>
  <si>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</si>
  <si>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</si>
  <si>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</si>
  <si>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</si>
  <si>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</si>
  <si>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</si>
  <si>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</si>
  <si>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</si>
  <si>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</si>
  <si>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</si>
  <si>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</si>
  <si>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</si>
  <si>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</si>
  <si>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</si>
  <si>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</si>
  <si>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</si>
  <si>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</si>
  <si>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</si>
  <si>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</si>
  <si>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</si>
  <si>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</si>
  <si>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</si>
  <si>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</si>
  <si>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</si>
  <si>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</si>
  <si>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</si>
  <si>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</si>
  <si>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</si>
  <si>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</si>
  <si>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</si>
  <si>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</si>
  <si>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</si>
  <si>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</si>
  <si>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</si>
  <si>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</si>
  <si>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</si>
  <si>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</si>
  <si>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</si>
  <si>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</si>
  <si>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</si>
  <si>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</si>
  <si>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</si>
  <si>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</si>
  <si>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</si>
  <si>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</si>
  <si>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</si>
  <si>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</si>
  <si>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</si>
  <si>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</si>
  <si>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</si>
  <si>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</si>
  <si>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</si>
  <si>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</si>
  <si>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</si>
  <si>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</si>
  <si>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</si>
  <si>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</si>
  <si>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</si>
  <si>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</si>
  <si>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</si>
  <si>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</si>
  <si>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</si>
  <si>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</si>
  <si>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</si>
  <si>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</si>
  <si>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Resumen programación y ejecución física</t>
  </si>
  <si>
    <t>Oct- Dic</t>
  </si>
  <si>
    <t>Total Programado</t>
  </si>
  <si>
    <t>Programado</t>
  </si>
  <si>
    <t>Ejecutado</t>
  </si>
  <si>
    <t>Reservas</t>
  </si>
  <si>
    <t>TOTAL</t>
  </si>
  <si>
    <t>No. Localidad</t>
  </si>
  <si>
    <t>Localidad</t>
  </si>
  <si>
    <t>Presupuesto vigencia</t>
  </si>
  <si>
    <t>Magnitud vigencia</t>
  </si>
  <si>
    <t>Presupuesto reserva</t>
  </si>
  <si>
    <t>Magnitud reserva</t>
  </si>
  <si>
    <t>Usaquén</t>
  </si>
  <si>
    <t>San Cristóbal</t>
  </si>
  <si>
    <t>Fontibón</t>
  </si>
  <si>
    <t>Engativá</t>
  </si>
  <si>
    <t>Los Mártires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</si>
  <si>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</si>
  <si>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</si>
  <si>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</si>
  <si>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</si>
  <si>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</si>
  <si>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</si>
  <si>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</si>
  <si>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r>
      <rPr>
        <b/>
        <sz val="10"/>
        <color theme="1"/>
        <rFont val="Calibri"/>
        <family val="2"/>
      </rPr>
      <t xml:space="preserve">Periodicidad informe: SEGUN CRONOGRAMA DE LA VIGENCIA </t>
    </r>
    <r>
      <rPr>
        <sz val="10"/>
        <color theme="1"/>
        <rFont val="Calibri"/>
        <family val="2"/>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</si>
  <si>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r>
      <rPr>
        <sz val="10"/>
        <color theme="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rPr>
      <t xml:space="preserve">ciudad, claros y concretos
- </t>
    </r>
    <r>
      <rPr>
        <sz val="10"/>
        <color theme="1"/>
        <rFont val="Calibri"/>
        <family val="2"/>
      </rPr>
      <t>Si la programación vigente es diferente a la inicialmente programada favor justificar en Observaciones
Con corte trimestral  debe existir coherencia entre lo relacionado en el formato y los productos entregables señalados en la programación del plan de acción.</t>
    </r>
  </si>
  <si>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</si>
  <si>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actual-2024-2027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</si>
  <si>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</si>
  <si>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 xml:space="preserve">Plan de Desarrollo </t>
  </si>
  <si>
    <t>Meses</t>
  </si>
  <si>
    <t>Años</t>
  </si>
  <si>
    <t>Tipo_Meta</t>
  </si>
  <si>
    <t>ProcesosInst</t>
  </si>
  <si>
    <t>Subsistema</t>
  </si>
  <si>
    <t>TipoInd</t>
  </si>
  <si>
    <t>Periodicidad</t>
  </si>
  <si>
    <t>Si_No</t>
  </si>
  <si>
    <t>Etnia</t>
  </si>
  <si>
    <t>Sexo</t>
  </si>
  <si>
    <t>Localidades</t>
  </si>
  <si>
    <t>Componente PMM</t>
  </si>
  <si>
    <t>Misión</t>
  </si>
  <si>
    <t>Visión</t>
  </si>
  <si>
    <t>OBJETIVO ESTRATÉGICO</t>
  </si>
  <si>
    <t>Dimensiones MIPG</t>
  </si>
  <si>
    <t>Politicas MIPG</t>
  </si>
  <si>
    <t>Enero</t>
  </si>
  <si>
    <t>Suma</t>
  </si>
  <si>
    <t>Direccionamiento político</t>
  </si>
  <si>
    <t>SubsistemaSIG</t>
  </si>
  <si>
    <t>Eficacia</t>
  </si>
  <si>
    <t>Mensual</t>
  </si>
  <si>
    <t>Indigena</t>
  </si>
  <si>
    <t>Hombre</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</si>
  <si>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</si>
  <si>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1. Talento Humano</t>
  </si>
  <si>
    <t>1. Política de Gestión Estratégica del Talento Humano</t>
  </si>
  <si>
    <t>5. Mejorar las condiciones de seguridad vial y el comportamiento de los actores en la vía</t>
  </si>
  <si>
    <t>1. Número de personas fallecidas en siniestros viales</t>
  </si>
  <si>
    <t>PDD</t>
  </si>
  <si>
    <t>Febrero</t>
  </si>
  <si>
    <t>Subsecretaría de Gestión de Movilidad</t>
  </si>
  <si>
    <t>Constante</t>
  </si>
  <si>
    <t>Direccionamiento de los servicios sociales</t>
  </si>
  <si>
    <t>Subsistema de Gestión Ambiental</t>
  </si>
  <si>
    <t>Eficiencia</t>
  </si>
  <si>
    <t>Trimestral</t>
  </si>
  <si>
    <t>NO</t>
  </si>
  <si>
    <t>Afrodescendiente</t>
  </si>
  <si>
    <t>Mujer</t>
  </si>
  <si>
    <t>2. Direccionamiento Estrategico</t>
  </si>
  <si>
    <t>2. Política de Integridad</t>
  </si>
  <si>
    <t>Marzo</t>
  </si>
  <si>
    <t>Subsecretaría de Servicios a la Ciudadanía</t>
  </si>
  <si>
    <t>Creciente</t>
  </si>
  <si>
    <t>Direccionamiento estratégico</t>
  </si>
  <si>
    <t>Subsistema de Gestión de Seguridad y Salud en el Trabajo</t>
  </si>
  <si>
    <t>Efectividad</t>
  </si>
  <si>
    <t>Semestral</t>
  </si>
  <si>
    <t/>
  </si>
  <si>
    <t>Room</t>
  </si>
  <si>
    <t>Santafé</t>
  </si>
  <si>
    <t>OSGGA-Garantizar el uso racional y eficiente de energía en las diferentes sedes de la SDM</t>
  </si>
  <si>
    <t>3. Gestión con Valores para los resultados</t>
  </si>
  <si>
    <t>3. Política de Planeación Institucional</t>
  </si>
  <si>
    <t>3.  Número de señales verticales de pedestal instaladas</t>
  </si>
  <si>
    <t>Abril</t>
  </si>
  <si>
    <t>Subsecretaría de Gestión Jurídica</t>
  </si>
  <si>
    <t>Decreciente</t>
  </si>
  <si>
    <t>Construcción e implementación de políticas sociales</t>
  </si>
  <si>
    <t>Subsistema de Gestión de Seguridad de la Información</t>
  </si>
  <si>
    <t>Anual</t>
  </si>
  <si>
    <t>Raizal</t>
  </si>
  <si>
    <t>OSGGA-Garantizar el uso racional y eficiente del recurso hídrico en las diferentes sedes de la SDM</t>
  </si>
  <si>
    <t>4. Evaluación de Resultados</t>
  </si>
  <si>
    <t>4. Política de Gestión Presupuestal y Eficiencia del Gasto Público</t>
  </si>
  <si>
    <t>Mayo</t>
  </si>
  <si>
    <t>Subsecretaría de Gestión Corporativa</t>
  </si>
  <si>
    <t>Análisis y seguimiento de políticas sociales</t>
  </si>
  <si>
    <t>Subsistema Interno de Gestión Documental y Archivo</t>
  </si>
  <si>
    <t>Palenquero</t>
  </si>
  <si>
    <t>OSGGA-Promover la gestión integral de los residuos generados en la SDM</t>
  </si>
  <si>
    <t>5. Información y Comunicación</t>
  </si>
  <si>
    <t>5. Política compras y contratación pública</t>
  </si>
  <si>
    <t>N/A</t>
  </si>
  <si>
    <t>Junio</t>
  </si>
  <si>
    <t>Dirección de inteligencia para la movilidad</t>
  </si>
  <si>
    <t>Prestación de los servicios sociales</t>
  </si>
  <si>
    <t>Subsistema de Responsabilidad Social</t>
  </si>
  <si>
    <t>Otro</t>
  </si>
  <si>
    <t>OSGGA-Fortalecer la aplicación de criterios ambientales en la adquisición de bienes y servicios contratados por la entidad en el desarrollo de sus actividades</t>
  </si>
  <si>
    <t>6. Gestión del Conocimiento</t>
  </si>
  <si>
    <t>6. Política de Fortalecimiento Institucional y Simplificación de Procesos</t>
  </si>
  <si>
    <t>Julio</t>
  </si>
  <si>
    <t>Dirección de planeación para la movilidad</t>
  </si>
  <si>
    <t>Mantenimiento y soporte TIC</t>
  </si>
  <si>
    <t>Subsistema de Control Interno</t>
  </si>
  <si>
    <t>No Aplica</t>
  </si>
  <si>
    <t>OSGGA-Promover acciones que contribuyan a la adaptación y mitigación al cambio climático y mejora de la calidad del paisaje de la sede principal de la SDM.</t>
  </si>
  <si>
    <t>7. Control Interno</t>
  </si>
  <si>
    <t>7. Política Gobierno Digital</t>
  </si>
  <si>
    <t>Agosto</t>
  </si>
  <si>
    <t>Dirección de ingienería y tránsito</t>
  </si>
  <si>
    <t>Adquisiciones</t>
  </si>
  <si>
    <t>No aplica</t>
  </si>
  <si>
    <t>OSGAS-Mantener las buenas prácticas antisoborno contenidas en la norma ISO 37001 y las demás adoptadas por la Entidad</t>
  </si>
  <si>
    <t>8. Política de Seguridad Digital</t>
  </si>
  <si>
    <t>Septiembre</t>
  </si>
  <si>
    <t>Dirección de Gestión de tránsito y control de transito y transporte</t>
  </si>
  <si>
    <t>Construir 59 kilómetros lineales de la red de cicloinfraestructura</t>
  </si>
  <si>
    <t>Gestión del talento humano</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</si>
  <si>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</si>
  <si>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9. Política de Defensa Jurídica</t>
  </si>
  <si>
    <t>Octubre</t>
  </si>
  <si>
    <t>Dirección de atención al ciudadano</t>
  </si>
  <si>
    <t>Gestión de bienes y servicios</t>
  </si>
  <si>
    <t>OSGAS-Fortalecer el reporte de las denuncias presentadas por presuntos actos de soborno, asegurando la protección de la identidad del denunciante en buena fe y bajo una sospecha razonable, y evitar represalias a este.</t>
  </si>
  <si>
    <t>10. Política de Mejora normativa</t>
  </si>
  <si>
    <t>Noviembre</t>
  </si>
  <si>
    <t>Dirección de investigaciones administrativas al tránsito y y¡transporte</t>
  </si>
  <si>
    <t>Gestión jurídica</t>
  </si>
  <si>
    <t>OSGAS-Gestionar las denuncias presentadas por presuntos actos de soborno, asegurando la protección de la identidad del denunciante en buena fe y bajo una sospecha razonable, y evitar represalias a este</t>
  </si>
  <si>
    <t>11. Política de Servicio al ciudadano</t>
  </si>
  <si>
    <t>Diciembre</t>
  </si>
  <si>
    <t>Dirección de representación judicial</t>
  </si>
  <si>
    <t>2024110010114</t>
  </si>
  <si>
    <t>7998-Fortalecimiento de la red de cicloinfraestructura en la ciudad de Bogotá D.C.</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</si>
  <si>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</si>
  <si>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</si>
  <si>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</si>
  <si>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12. Política de Racionalización de trámites</t>
  </si>
  <si>
    <t>Dirección de normatividad y conceptos</t>
  </si>
  <si>
    <t>Gestión del conocimiento</t>
  </si>
  <si>
    <t>OSGSST- Identificar continua y sistemáticamente los peligros, evaluar, valorar los riesgos en SST y determinar los controles operacionales para su eliminación o mitigación</t>
  </si>
  <si>
    <t>13. Política de Participación Ciudadana en la Gestión Pública</t>
  </si>
  <si>
    <t>Dirección de contratación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</si>
  <si>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</si>
  <si>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14. Política de Seguimiento y Evaluación del Desempeño Institucional</t>
  </si>
  <si>
    <t>Dirección de gestión de cobro</t>
  </si>
  <si>
    <t xml:space="preserve">OSGSST-Cumplir la normatividad nacional vigente en materia de riesgos laborales y de otra índole, teniendo en cuenta los requisitos aplicables a la Secretaría. </t>
  </si>
  <si>
    <t>15. Política de Transparencia, acceso a la información pública y lucha contra la corrupción</t>
  </si>
  <si>
    <t>Dirección administrativa y financiera</t>
  </si>
  <si>
    <t xml:space="preserve">OSGSST-Definir e implementar planes y estrategias para el mejoramiento continuo de las condiciones de salud y seguridad en el trabajo. </t>
  </si>
  <si>
    <t>16. Política de Gestión Documental</t>
  </si>
  <si>
    <t>Dirección de talento humano</t>
  </si>
  <si>
    <t>OSGSI- Gestionar los activos de información, salvaguardandolos ante cualquier incidente que pueda provocar su destrucción, divulgación, indisponibilidad o uso no compartido</t>
  </si>
  <si>
    <t>17. Política de Gestión de la Información Estadística</t>
  </si>
  <si>
    <t>Oficina asesora de comunicaciones y cultura para la movilidad</t>
  </si>
  <si>
    <t>Rafael Uribe</t>
  </si>
  <si>
    <t>OSGSI-Gestionar los riesgos de seguridad de la información aplicando los controles necesarios para cada situación, garantizando la sostenibilidad de las operaciones</t>
  </si>
  <si>
    <t>18. Política de Gestión del Conocimiento y la Innovación</t>
  </si>
  <si>
    <t>Oficina de tecnologías de la información y las comunicaciones</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</si>
  <si>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</si>
  <si>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</si>
  <si>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19. Política de Control Interno</t>
  </si>
  <si>
    <t>Oficina de seguridad vial</t>
  </si>
  <si>
    <t>OSGSI-Establecer mecanismos que permitan mantener la seguridad de la información durante una interrupción de la infraestructura tecnológica que soporta la operación de los servicios ofrecidos por la Entidad</t>
  </si>
  <si>
    <t>Oficina de gestión social</t>
  </si>
  <si>
    <t>OSGSI-Gestionar los eventos e incidentes de seguridad de la información, fortaleciendo la capacidad de la Secretaría Distrital de Movilidad para hacer frente a las amenazas y ataques informáticos</t>
  </si>
  <si>
    <t>Oficina aseora de planeación institucional</t>
  </si>
  <si>
    <t>OSGCN-Identificar los procesos, servicios y trámites críticos de la entidad, que requieren de una estrategia de continuidad, debido al impacto que podría tener para la entidad su interrupción a causa de un incidente o crisis</t>
  </si>
  <si>
    <t>Oficina de control disciplinario</t>
  </si>
  <si>
    <t>OSGCN-Implementar planes y medios necesarios para desarrollar en la entidad la capacidad de recuperación para responder a los diferentes escenarios de interrupción</t>
  </si>
  <si>
    <t>Oficina de control interno</t>
  </si>
  <si>
    <t>OSGCN-Gestionar el óptimo manejo de incidentes de continuidad del negocio en la Secretaría Distrital de Movilidad</t>
  </si>
  <si>
    <t>Subdirección de transporte público</t>
  </si>
  <si>
    <t>OSGCN-Desarrollar las competencias mínimas requeridas para cada uno de los roles que hacen parte de la estructura de recuperación de la entidad</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</si>
  <si>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</si>
  <si>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</si>
  <si>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</si>
  <si>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</si>
  <si>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</si>
  <si>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</si>
  <si>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</si>
  <si>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</si>
  <si>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</si>
  <si>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</si>
  <si>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</si>
  <si>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</si>
  <si>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1. Generalidades</t>
  </si>
  <si>
    <t>2. Actividades_tareas_vigencia</t>
  </si>
  <si>
    <t>3. Metas Proyecto de Inv</t>
  </si>
  <si>
    <t xml:space="preserve">4.Magnitud_Presupuesto
</t>
  </si>
  <si>
    <t>5. Metas_PDD</t>
  </si>
  <si>
    <t>6. Territorialización</t>
  </si>
  <si>
    <t>20. Gestión ambiental para el buen uso de los recursos públicos</t>
  </si>
  <si>
    <t>Formato de Ficha Técnica del Indicador de la Secretaría Distrital de Movilidad</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</si>
  <si>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</si>
  <si>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</si>
  <si>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</si>
  <si>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</si>
  <si>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</si>
  <si>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</si>
  <si>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</si>
  <si>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</si>
  <si>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</si>
  <si>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</si>
  <si>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01</t>
  </si>
  <si>
    <t>2024</t>
  </si>
  <si>
    <t>10. Fin de la Serie</t>
  </si>
  <si>
    <t>31</t>
  </si>
  <si>
    <t>12</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</si>
  <si>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</si>
  <si>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</si>
  <si>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</si>
  <si>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</si>
  <si>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</si>
  <si>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</si>
  <si>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</si>
  <si>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</si>
  <si>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</si>
  <si>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</si>
  <si>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</si>
  <si>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</si>
  <si>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</si>
  <si>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</si>
  <si>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</si>
  <si>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</si>
  <si>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</si>
  <si>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</si>
  <si>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</si>
  <si>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</si>
  <si>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</si>
  <si>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</si>
  <si>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</si>
  <si>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</si>
  <si>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</si>
  <si>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</si>
  <si>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</si>
  <si>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</si>
  <si>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</si>
  <si>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</si>
  <si>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</si>
  <si>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</si>
  <si>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</si>
  <si>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</si>
  <si>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</si>
  <si>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</si>
  <si>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</si>
  <si>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</si>
  <si>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</si>
  <si>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</si>
  <si>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</si>
  <si>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Fecha</t>
  </si>
  <si>
    <t>Modificación a la Hoja de Vida del Indicador</t>
  </si>
  <si>
    <t>Versión hoja de vida del indicador</t>
  </si>
  <si>
    <t>07</t>
  </si>
  <si>
    <t>PONDERACION ACTIVIDAD</t>
  </si>
  <si>
    <t>DESCRIPCIÓN ACTIVIDAD</t>
  </si>
  <si>
    <t>No. TAREA</t>
  </si>
  <si>
    <t>Descripción de la Tarea</t>
  </si>
  <si>
    <t>% Ponderación Vertical Tarea</t>
  </si>
  <si>
    <t>% Ponderación horizontal de la tarea cuatrienio</t>
  </si>
  <si>
    <t>No. de la Sub tarea</t>
  </si>
  <si>
    <t>Descripción de la Sub tarea</t>
  </si>
  <si>
    <t>% Ponderación de la Sub tarea</t>
  </si>
  <si>
    <t>Jul-sep Programado tareas</t>
  </si>
  <si>
    <t>Jul-sep Porgramado Sub Tarea</t>
  </si>
  <si>
    <t>Oct-Dic Programado tareas</t>
  </si>
  <si>
    <t>TOTAL SUB TAREAS PROGRAMADO VIGENCIA</t>
  </si>
  <si>
    <t>TOTAL SUB TAREAS EJECUTADAS VIGENCIA</t>
  </si>
  <si>
    <t>% AVANCE SUB TAREAS VIGENCIA</t>
  </si>
  <si>
    <t>SUB TAREAS VIGENCIA</t>
  </si>
  <si>
    <t>% Avance Sub tareas perído</t>
  </si>
  <si>
    <t>PROGRAMADO TAREAS HORIZONTAL * PONDERACIÓN</t>
  </si>
  <si>
    <t>EJECUTADO TAREAS HORIZONTAL * PONDERACIÓN</t>
  </si>
  <si>
    <t xml:space="preserve"> </t>
  </si>
  <si>
    <t>Sub Tareas</t>
  </si>
  <si>
    <t>% Avance sub tareas período</t>
  </si>
  <si>
    <t>Jul-Sep: Ejecutado tareas</t>
  </si>
  <si>
    <t>% Avance actividades tareas</t>
  </si>
  <si>
    <t>Jul-Sep: % Ejecutado Sub tareas</t>
  </si>
  <si>
    <t>Oct-Dic: Ejecutado tareas</t>
  </si>
  <si>
    <t>Oct-Dic Porgramado Sub Tareas</t>
  </si>
  <si>
    <t>Oct-Dic: % Ejecutado Sub tareas</t>
  </si>
  <si>
    <t>% AVANCE TAREAS VIGENCIA</t>
  </si>
  <si>
    <t>Tareas (bienes y servicios entregados a los ciudadanos)</t>
  </si>
  <si>
    <t>Programación_total PDD</t>
  </si>
  <si>
    <t>Ejecutado_total PDD</t>
  </si>
  <si>
    <t>Ejecución Año 2025</t>
  </si>
  <si>
    <t>Programación_Año 2026</t>
  </si>
  <si>
    <t>Ejecución Año 2026</t>
  </si>
  <si>
    <t>Programación_Año 2027</t>
  </si>
  <si>
    <t>Ejecución Año 2027</t>
  </si>
  <si>
    <t>No. ACTIVIDAD</t>
  </si>
  <si>
    <t>Actividad Proyecto de Inversión</t>
  </si>
  <si>
    <t>Magnitud de la Actividad_Vigencia</t>
  </si>
  <si>
    <t>% Avance Actividad Período</t>
  </si>
  <si>
    <t>Avance Cualitativo de actividades, tareas  y subtareas (Precisar resultados y calidad de los bienes y Servicios entregados en beneficio de la ciudadanía)</t>
  </si>
  <si>
    <t>Avance Cualitativo de actividades, tareas y subtareas (Precisar resultados y calidad de los bienes y Servicios entregados en beneficio de la ciudadanía)</t>
  </si>
  <si>
    <t>Análisis cualitativo acumulado actividad_vigencia</t>
  </si>
  <si>
    <t>Actividad Vigencia</t>
  </si>
  <si>
    <t>Programado Actividad Vigencia</t>
  </si>
  <si>
    <t>Ejecutado Actividad Vigencia</t>
  </si>
  <si>
    <t>% Avance Actividad Vigencia</t>
  </si>
  <si>
    <t>Código Meta Plan de Desarrollo
(Combine acorde al total de actividades proyecto asociadas a la meta)</t>
  </si>
  <si>
    <t>Meta Plan de Desarrollo
(Combine acorde al total de actividads proyecto asociadas a la meta)</t>
  </si>
  <si>
    <t>Total compromisos por actividad</t>
  </si>
  <si>
    <t>Total Giros por Actividad</t>
  </si>
  <si>
    <t>%Total presupuesto girado por actividad</t>
  </si>
  <si>
    <t>Código del Indicador
(Combine acorde al total de actividades proyecto asociadas a la meta)</t>
  </si>
  <si>
    <t>Ene-mar: Programado tareas</t>
  </si>
  <si>
    <t>Ene-mar: Ejecutado tareas</t>
  </si>
  <si>
    <t>Ene-mar: Porgramado Sub Tarea</t>
  </si>
  <si>
    <t>Ene-mar: % Ejecutado Sub tareas</t>
  </si>
  <si>
    <t>Abr-jun: sep Programado tareas</t>
  </si>
  <si>
    <t>Abr-jun: Ejecutado tareas</t>
  </si>
  <si>
    <t>Abr-jun: Porgramado Sub Tarea</t>
  </si>
  <si>
    <t>Abr-jun: % Ejecutado Sub tareas</t>
  </si>
  <si>
    <t xml:space="preserve">Vigencia </t>
  </si>
  <si>
    <t>Fortalecer el sistema de señalización de las cicloinfraestructura para una movilidad segura, eficiente y sostenible en la ciudad Bogotá</t>
  </si>
  <si>
    <t>JHON ALEXANDER GONZALEZ MENDOZA</t>
  </si>
  <si>
    <t>Proceso Ingeniería de Tránsito PM03</t>
  </si>
  <si>
    <t>Misional</t>
  </si>
  <si>
    <t>Subsecretaría de Gestión de la Movilidad</t>
  </si>
  <si>
    <t>Subdirección de Señalización</t>
  </si>
  <si>
    <t>7998 - Fortalecimiento de la red de cicloinfraestructura en la ciudad de Bogotá D.C
1.Realizar 60 km de mantenimiento de señalización y/o demarcación en ciclo-infraestructura en la ciudad</t>
  </si>
  <si>
    <t xml:space="preserve">Número de Kilómetros de señalización  y/o demarcación en ciclo-infraestructura mantenidos
</t>
  </si>
  <si>
    <t>Se programan para mantenimiento de señalización 4 kilómetros de cicloinfraestructura para la vigencia 2024, inferior a la línea base ya que, esta magnitud se encuentra sujeta a la adjudicación e inicio de los contratos de obra, actualización de diseños de cicloinfraestructura y estado de la señalización de acuerdo a su vida útil</t>
  </si>
  <si>
    <t xml:space="preserve">Informe de ejecución suministrado por los contratos de obra </t>
  </si>
  <si>
    <t>Excel y archivos planos</t>
  </si>
  <si>
    <t>N.A.</t>
  </si>
  <si>
    <t xml:space="preserve">Kilómetros </t>
  </si>
  <si>
    <t>Plan Nacional de Desarrollo "Colombia, potencia mundial de la vida": 4. Transformación productiva,internacionalización y acción climática; Pilar y catalizador: 03. Transición energética justa, segura,confiable y eficiente; Componente :f. Movilidad activa, segura,sostenible y con enfoquediferencial en ciudades y regiones161.
Pla de Desarrollo Distrital "Bogotá Camina Segura":Objetivo 1. Bogotá avanza en seguridad;Programa 6. Movilidad Segura e Inclusiva.
Plan Maestro de Movilidad: Objetivo 4. Contribuir a la construcción de un territorio inteligente, seguro y cuidador para mejorar la experiencia de viaje, los servicios para la ciudadanía y la competitividad en la Ciudad Región. Programa 1. Plan maestro del sistema inteligente para la infraestructura, el tránsito y el transporte. Programa 2. Gestión inteligente de la Movilidad.</t>
  </si>
  <si>
    <t xml:space="preserve">El objetivo del indicador es cuantificar la cantidad de kilómetros de cicloinfraestructura señalizados mantenidos en los diferentes corredores de la ciudad, mejorando las condiciones de movilidad y seguridad vial, mejorando las condiciones de movilidad para los biciusuarios.  </t>
  </si>
  <si>
    <t xml:space="preserve">La fórmula del indicador hace referencia a la sumatoria de la cantidad de kilómetros de ciclo-infraestructura mantenidos en las diferentes vías de la ciudad, en un período de tiempo determinado. Debido a las fechas de corte generadas por la ejecución contractual de los contratos de obra, los reportes se haran mes vencido. 
</t>
  </si>
  <si>
    <t>Sumatoria del número de Kilómetros de señalización  y/o demarcación en ciclo-infraestructura mantenidos. La redacción debe guardar coherencia con la redaccion de la meta</t>
  </si>
  <si>
    <t xml:space="preserve">Kilómetros   </t>
  </si>
  <si>
    <t>Numérico</t>
  </si>
  <si>
    <t>Kilómetos de ciclo-infraestructura existente mantenidos, cuyo fin es mejorar las condiciones de movilidad para los Biciusuarios</t>
  </si>
  <si>
    <t>JUAN CAMILO RODRIGUEZ CARDENAS / ANDREA GUTIERREZ VELANDIA</t>
  </si>
  <si>
    <t>NANCY HAIDY MUÑOZ CHAVARRO</t>
  </si>
  <si>
    <t>ANGÉLICA MARÍA PICO</t>
  </si>
  <si>
    <t>7998 - Fortalecimiento de la red de cicloinfraestructura en la ciudad de Bogotá D.C
2. Implementar 28 Km de señalización y /o demarcación de ciclo-infraestructura en la ciudad</t>
  </si>
  <si>
    <t>Número de Kilómetros de  señalización y /o demarcación de ciclo-infraestructura implementados</t>
  </si>
  <si>
    <t>Se programan para implementar la señalización 4 kilómetros de cicloinfraestructura para la vigencia 2024, inferior a la línea base ya que, esta magnitud se encuentra sujeta a la adjudicación e inicio de los contratos de obra, actualización de diseños de cicloinfraestructura.</t>
  </si>
  <si>
    <t xml:space="preserve">El objetivo del indicador es cuantificar la cantidad de kilómetros señalizados de cicloinfraestructura implementados en los diferentes corredores de la ciudad, mejorando las condiciones de movilidad y seguridad vial, disponiendo de nueva infraestructura y generando mejor conectividad y accesibilidad para los ciclistas. </t>
  </si>
  <si>
    <t xml:space="preserve">La fórmula del indicador hace referencia a la sumatoria de la cantidad de kilómetros de cicloinfraestructura señalizados en las diferentes vías de la ciudad, en un período de tiempo determinado. Debido a las fechas de corte generadas por la ejecución de los contratos de obra, los reportes se harán mes vencido.
</t>
  </si>
  <si>
    <t>Sumatoria del número de Kilómetros de  señalización y /o demarcación de ciclo-infraestructura implementados</t>
  </si>
  <si>
    <t>Informe de ejecución suministrado por los contratos de obra</t>
  </si>
  <si>
    <t>Kilómetros de ciclorrutas en calzada implementados, cuyo fin es mejorar  las condiciones de movilidad y seguridad vial, disponiendo de nueva infraestructura y generando mejro conectividad y accesibilidad para los ciclistas.</t>
  </si>
  <si>
    <t>Dirección de Ingeniería de Tránsito - Subdirección de Señalización</t>
  </si>
  <si>
    <t>7998 - Fortalecimiento de la red de cicloinfraestructura en la ciudad de Bogotá D.C
275. Construir 59 kilómetros lineales de la red de cicloinfraestructura</t>
  </si>
  <si>
    <t>Número de Kilómetros lineales de la red de cicloinfraestructura construidos</t>
  </si>
  <si>
    <t xml:space="preserve">La fórmula del indicador hace referencia a la sumatoria de la cantidad de kilómetros de cicloinfraestructura señalizados en las diferentes vías de la ciudad, en un período de tiempo determinado.  Debido a las fechas de corte generadas por la ejecución de los contratos de obra, los reportes se harán mes vencido.
</t>
  </si>
  <si>
    <t>Sumatoria del número de Kilómetros lineales de la red de cicloinfraestructura construidos</t>
  </si>
  <si>
    <t>Implementar 60km de mantenimiento de señalización y/o demarcación en cicloinfraestructura en la ciudad</t>
  </si>
  <si>
    <t>Identificar y priorizar los puntos de la cicloinfraestructura existente de la ciudad a la cual se le va a realizar mantenimeinto</t>
  </si>
  <si>
    <r>
      <rPr>
        <sz val="10"/>
        <rFont val="Calibri"/>
        <family val="2"/>
      </rPr>
      <t xml:space="preserve">De acuerdo con las condiciones técnicas del diseño de acuerdo con la geometría de la vía, se identifican,  priorizan </t>
    </r>
    <r>
      <rPr>
        <sz val="10"/>
        <color theme="1"/>
        <rFont val="Calibri"/>
        <family val="2"/>
      </rPr>
      <t>puntos para realizar mantenimiento de señalización y/o demarcación en cicloinfraestructura en la ciudad</t>
    </r>
    <r>
      <rPr>
        <sz val="10"/>
        <color rgb="FFFF0000"/>
        <rFont val="Calibri"/>
        <family val="2"/>
      </rPr>
      <t xml:space="preserve"> -</t>
    </r>
  </si>
  <si>
    <t>Elaborar o actualizar los diseños de señalización de cicloinfraestructura</t>
  </si>
  <si>
    <t xml:space="preserve">Ejecutar en campo el mantenimiento de la señalización requerida, en los proyectos de ciclo-infraestructura existentes, los cuales se pueden conformar con señalización vertical, horizontal y otros elementos de seguridad vial. </t>
  </si>
  <si>
    <t>Asignar a los respectivos contratos de obra, los puntos priorizados</t>
  </si>
  <si>
    <t>Realizar seguimiento a las actividades de mantenimiento ejecutadas por los contratos de obra</t>
  </si>
  <si>
    <t>Implementar 28 km de señalización y/o demarcación de cicloinfraestructura en la ciudad</t>
  </si>
  <si>
    <t xml:space="preserve">Priorizar tramos de la infraestructura vial en andén y calzada que van a ser intervenidos con implementación de kilómetros de señalización y/o demarcación </t>
  </si>
  <si>
    <t>Identificar los puntos a intervenir, elaborar los diseños de señalización de señalización de cicloinfraestructura</t>
  </si>
  <si>
    <t>Disponer en campo la señalización requerida, para implementación de nuevos proyectos de ciclorruta en calzada, los cuales se pueden conformar con señalización vertical, horizontal y otros elementos de seguridad vial.</t>
  </si>
  <si>
    <t>Asignar a los respectivos contratos de obra, los puntos priorizados y actualizados con cicloinfraestructura</t>
  </si>
  <si>
    <t>Realizar seguimiento a las actividades de implementación ejecutadas por los contratos de obra</t>
  </si>
  <si>
    <t>Meta 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</si>
  <si>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Política Pública de la Bicicleta, CONPES Distrital No.15 del 23 de marzo de 2021</t>
  </si>
  <si>
    <t>Ciclo infraestructura de la redsecundaria con mantenimiento</t>
  </si>
  <si>
    <t>Ciclo infraestructura construida en red vial secundaria</t>
  </si>
  <si>
    <t>Mantener la señalización de las cicloinfraestructura para mitigar los siniestros y conflictos en la vía, de acuerdo con la necesidad.</t>
  </si>
  <si>
    <t>Total Actividad</t>
  </si>
  <si>
    <t>Intervenir la señalización vial en la red de cicloinfraestructura nueva, para mejorar las condiciones de circulación de las y los bici usuarios.</t>
  </si>
  <si>
    <t>Dirección de Ingeniería de Tránsito - Subdirección de Señalización
Proyecto 7998</t>
  </si>
  <si>
    <t>2025</t>
  </si>
  <si>
    <t>2027</t>
  </si>
  <si>
    <t>OBJETIVOS DE CALIDAD, AMBIENTAL, SST, ANTISOBORNO, SEGURIDAD DE LA INFORMACION y CONTINUIDAD DE NEGOCIO</t>
  </si>
  <si>
    <t>Bogotá Camina Segura 2024-2027</t>
  </si>
  <si>
    <t>1. formular e implementar políticas y estrategias para una movilidad segura, sostenible, inclusiva y accesible, que contribuyan al bien-estar y la calidad de vida de la ciudadanía</t>
  </si>
  <si>
    <t>1. ser modelo en la construcción e implementación de soluciones de movilidad accesibles, seguras e incluyentes, que permitan a la ciudadanía moverse de manera eficiente en la ciudad</t>
  </si>
  <si>
    <t xml:space="preserve">1. Proteger vidas en el espacio público para la movilidad, a través de la formulación e implementación de proyectos e intervenciones, así como el fomento de la cultura ciudadana. </t>
  </si>
  <si>
    <t>2. promover la cultura ciudadana, la protección de la vida, el espacio público para la movilidad y el uso eficiente de medios de transporte en Bogotá y la región</t>
  </si>
  <si>
    <t>2. promoción de hábitos y comportamientos seguros, gestión de la infraestructura que articule los sistemas de movilidad</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</si>
  <si>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</si>
  <si>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</si>
  <si>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3. gestión de trámites y servicios integral y transparente</t>
  </si>
  <si>
    <t>3. estrategias innovadoras en la gestión y control en el espacio público así como en sus trámites y servicios</t>
  </si>
  <si>
    <t xml:space="preserve">3. Fortalecer el uso de medios de transporte sostenibles y alternativos mediante políticas de movilidad amigables con el ambiente y con un enfoque diferencial e incluyente. </t>
  </si>
  <si>
    <t>4. equipo humano que genera confianza en la ciudadanía y en la entidad</t>
  </si>
  <si>
    <t>4. entidad moderna que genere confianza en la ciudadanía</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</si>
  <si>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</si>
  <si>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</si>
  <si>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Teniendo en cuenta que los contratos por zonas que van a realizar la ejecución de las obras de construcción de los kilómetros de cicloinfraestructura no han dado inicio no se puede hablar aún acerca de los beneficios que se tiene  para la comunidad.</t>
  </si>
  <si>
    <t>N.A</t>
  </si>
  <si>
    <t>Las evidencias del cumplimiento de la meta, corresponden al reporte de los jilómetros mantenidos de cicloinfraestructura y  se encuentran en el siguiente link: https://drive.google.com/drive/folders/1kMcYNCOocojFKeHgt6o-UFsVUlfhyuaZ</t>
  </si>
  <si>
    <t>11. Lograr que las ciudades y los asentamientos humanos sean inclusivos, seguros, resilientes y sostenibles</t>
  </si>
  <si>
    <t>Programación_Año 2024</t>
  </si>
  <si>
    <r>
      <rPr>
        <b/>
        <sz val="10"/>
        <color theme="1"/>
        <rFont val="Calibri"/>
        <family val="2"/>
      </rPr>
      <t>ENERO</t>
    </r>
    <r>
      <rPr>
        <sz val="10"/>
        <color theme="1"/>
        <rFont val="Calibri"/>
        <family val="2"/>
      </rPr>
      <t xml:space="preserve">: Durante éste período se ha continuado con la actualización de diseños y alistamiento de los IDs que serán asignados a los contratos de obra, una vez se suscriban actas de inicio. 
</t>
    </r>
    <r>
      <rPr>
        <b/>
        <sz val="10"/>
        <color theme="1"/>
        <rFont val="Calibri"/>
        <family val="2"/>
      </rPr>
      <t>FEBRERO:</t>
    </r>
    <r>
      <rPr>
        <sz val="10"/>
        <color theme="1"/>
        <rFont val="Calibri"/>
        <family val="2"/>
      </rPr>
      <t xml:space="preserve"> Con la suscripción de actas de inicio, se empieza la asignación de Ids a los contratos de obra para su implementación integral.
</t>
    </r>
    <r>
      <rPr>
        <b/>
        <sz val="10"/>
        <color theme="1"/>
        <rFont val="Calibri"/>
        <family val="2"/>
      </rPr>
      <t>MARZO:</t>
    </r>
    <r>
      <rPr>
        <sz val="10"/>
        <color theme="1"/>
        <rFont val="Calibri"/>
        <family val="2"/>
      </rPr>
      <t xml:space="preserve"> Se ejecutó el mantenimiento de 0,11 Km de ciclorruta en la localidad de Los Mártires (AV CL26 ENTRE KRA 20A y KR19B)</t>
    </r>
  </si>
  <si>
    <r>
      <t xml:space="preserve">Durante los meses de </t>
    </r>
    <r>
      <rPr>
        <b/>
        <sz val="10"/>
        <color theme="1"/>
        <rFont val="Calibri"/>
        <family val="2"/>
      </rPr>
      <t>ENERO, FEBRERO y MARZO:</t>
    </r>
    <r>
      <rPr>
        <sz val="10"/>
        <color theme="1"/>
        <rFont val="Calibri"/>
        <family val="2"/>
      </rPr>
      <t xml:space="preserve"> No hubo programación ni ejecución de magnitudes puesto que aún no se cuenta con los conceptos que viabilicen los tramos de nueva cicloinfraestructura, luego de lo cuál  se adelantará  la actualización de los diseños de señalización que serán asignados a los contratos de obra para su posterior implementación integral en terreno.</t>
    </r>
  </si>
  <si>
    <t xml:space="preserve">En el entendido que las acciones adelantadas en materia de señalización no están orientadas a ningún grupo poblacional específico; sino que por el contrario benefician a toda la población que en algún momento tránsita por la zona de la ciudad en donde se adelantó dicha ejecución la población beneficiada es la totalidad que habita en la ciudad.
En cuanto a las accciones de mantenimiento a la cicloinfraestructura , sin duda ofrece beneficios en  reforzar la seguridad vial, pues al contar con ciclorrutas en buen estado; estas  proporcionan un espacio más seguro no solo a los ciclistas, sino a todos los demás actores viales. </t>
  </si>
  <si>
    <t>Nombre de Evidencias</t>
  </si>
  <si>
    <t>TOTAL MAGNITUD PROGRAMADA Y EJECUTADA</t>
  </si>
  <si>
    <t>Magnitud  - Recursos vigencia</t>
  </si>
  <si>
    <t>Magnitud  - Recursos reserva</t>
  </si>
  <si>
    <t>Programación y Seguimiento presupuesto de vigencia</t>
  </si>
  <si>
    <t>Presupuesto _Reservas</t>
  </si>
  <si>
    <t>Magnitud total programada</t>
  </si>
  <si>
    <t>Magnitud total entregada (ejecutada)</t>
  </si>
  <si>
    <t>%</t>
  </si>
  <si>
    <t>Magnitud contratada</t>
  </si>
  <si>
    <t>Magnitud entregada (ejecutada)</t>
  </si>
  <si>
    <t>% Ponderación horizontal de la tarea año 2024</t>
  </si>
  <si>
    <t>% Ponderación horizontal de la tarea año 2025</t>
  </si>
  <si>
    <t>% Ponderación horizontal de la tarea año 2026</t>
  </si>
  <si>
    <t>% Ponderación horizontal de la tarea año 2027</t>
  </si>
  <si>
    <t>Avance  Cualitativo Metas del Plan de Desarrollo</t>
  </si>
  <si>
    <t>Magnitud _anualización Metas del Plan de Desarrollo</t>
  </si>
  <si>
    <t xml:space="preserve">Actividad Proyecto de Inversión_Asociada
</t>
  </si>
  <si>
    <t>Tipo de Meta del Plan de Desarrollo</t>
  </si>
  <si>
    <t>Código Meta del Plan de Desarrollo
(Combine acorde al total de actividades del proyecto asociadas a la meta)</t>
  </si>
  <si>
    <t>Meta del Plan de Desarrollo
(Combine acorde al total de actividades del proyecto asociadas a la meta)</t>
  </si>
  <si>
    <t>Indicador Meta del Plan de Desarrollo
(Combine acorde al total de actividades proyecto asociadas a la meta)</t>
  </si>
  <si>
    <t>Responsable de reporte Meta del Plan de Desarrollo</t>
  </si>
  <si>
    <t>a.     Avances estratégicos y/o logros de ciudad: Describa de manera clara y específica el avance de la Meta del Plan de Desarrollo a la fecha, indique qué hizo, cuánto, cómo y en dónde.
Inicie señalando el avance acumulado plan de desarrollo y luego el avance de la vigencia.</t>
  </si>
  <si>
    <t>b.    Retrasos y soluciones:  Mencione las situaciones misionales que han dificultado el logro de las actividades y su solución.</t>
  </si>
  <si>
    <t xml:space="preserve">c.    Impactos o beneficios obtenidos con la ejecución de la Meta del Plan de Desarrollo. 
</t>
  </si>
  <si>
    <t>Meta Producto
Meta Priorizada</t>
  </si>
  <si>
    <t>Presupuesto vigencia comprometido</t>
  </si>
  <si>
    <t>Presupuesto vigencia girado</t>
  </si>
  <si>
    <t>Magnitud Contratada
recursos vigencia</t>
  </si>
  <si>
    <t>Magnitud entregada recursos vigencia</t>
  </si>
  <si>
    <t>Presupuesto de reservas girado</t>
  </si>
  <si>
    <t>Magnitud contratada 
recursos reservas</t>
  </si>
  <si>
    <t>Magnitud entregada 
recursos reserva</t>
  </si>
  <si>
    <t>Ejecución Año  2024</t>
  </si>
  <si>
    <t>Programación_Año  2025</t>
  </si>
  <si>
    <t>Total Ejecutado</t>
  </si>
  <si>
    <t>Las evidencias del cumplimiento de la meta, corresponden al reporte de los jilómetros mantenidos de cicloinfraestructura y  se encuentran en el siguiente link:https://drive.google.com/drive/folders/19ZGCuct-i1baHvf7aB_Cuvk0R-gR9CcM</t>
  </si>
  <si>
    <r>
      <rPr>
        <b/>
        <sz val="10"/>
        <color theme="1"/>
        <rFont val="Calibri"/>
        <family val="2"/>
      </rPr>
      <t xml:space="preserve">ABRIL - MAYO-JUNIO </t>
    </r>
    <r>
      <rPr>
        <sz val="10"/>
        <color theme="1"/>
        <rFont val="Calibri"/>
        <family val="2"/>
      </rPr>
      <t>: No hubo programación ni ejecución de magnitudes puesto que aún no se cuenta con los conceptos que viabilicen los tramos de nueva cicloinfraestructura; puesto que los documentos técnicos destinados a la construcción y mantenimiento de las mismas; actualmente, están en proceso de ajuste por parte de la Subdirección de Bicicleta y Peatón, en coordinación con otras dependencias; posterior al recibo de dichos documentos teniendo adelantadas las acciones pertinentes de actualización de diseño y programación en obra,  se podrá realizar la asignación a los respectivos contratos de obra de los puntos priorizados y actualizados con cicloinfraestructura. Es así como, se proyecta para el segundo semestre de este año la entrega de los Diagnósticos Técnicos (DTS) para las intervenciones que se tienen proyectadas en materia de cicloinfraestructura.</t>
    </r>
  </si>
  <si>
    <r>
      <rPr>
        <b/>
        <sz val="10"/>
        <color theme="1"/>
        <rFont val="Calibri"/>
        <family val="2"/>
      </rPr>
      <t>ABRIL</t>
    </r>
    <r>
      <rPr>
        <sz val="10"/>
        <color theme="1"/>
        <rFont val="Calibri"/>
        <family val="2"/>
      </rPr>
      <t xml:space="preserve">: Durante el mes de abril no se tiene reporte de mantenimiento de ciclorruta; no obstante, se tiene programación de diseños de señalización para intervención integral que incluye dentro de sus actividades mantenimiento a ciclorruta. </t>
    </r>
    <r>
      <rPr>
        <b/>
        <sz val="10"/>
        <color theme="1"/>
        <rFont val="Calibri"/>
        <family val="2"/>
      </rPr>
      <t>MAYO:</t>
    </r>
    <r>
      <rPr>
        <sz val="10"/>
        <color theme="1"/>
        <rFont val="Calibri"/>
        <family val="2"/>
      </rPr>
      <t xml:space="preserve"> Se ejeucutó  el mantenimiento de 1,94 Km de ciclorruta en la localidad de Suba (Autonorte (AK 45) entre CL 145A y CL 169) </t>
    </r>
    <r>
      <rPr>
        <b/>
        <sz val="10"/>
        <color theme="1"/>
        <rFont val="Calibri"/>
        <family val="2"/>
      </rPr>
      <t>JUNIO:</t>
    </r>
    <r>
      <rPr>
        <sz val="10"/>
        <color theme="1"/>
        <rFont val="Calibri"/>
        <family val="2"/>
      </rPr>
      <t xml:space="preserve"> Se ejeucutó  el mantenimiento de 0,808 Km de ciclorruta, así:  en la localidad de Barrios Unidos (0,057 Km en la KR 28 entre CL 74 y CL 74A) , en la localidad de San Cristóbal (0,751 Km en la KR 6 entre CL 11S y CL 20S).</t>
    </r>
  </si>
  <si>
    <t>V.1.0</t>
  </si>
  <si>
    <t>11. Meta Vigencia:Se aumentó pasando de 17,00 a 25,40;  disminuyendo la magnitud para las vigencias 2026 y 2027, con el fin de mantener la meta cuatrienio.</t>
  </si>
  <si>
    <r>
      <rPr>
        <b/>
        <sz val="10"/>
        <color theme="1"/>
        <rFont val="Calibri"/>
        <family val="2"/>
      </rPr>
      <t xml:space="preserve">JULIO: </t>
    </r>
    <r>
      <rPr>
        <sz val="10"/>
        <color theme="1"/>
        <rFont val="Calibri"/>
        <family val="2"/>
      </rPr>
      <t xml:space="preserve">Se ejecutó  el mantenimiento de 6,55 Km de ciclorruta en la localidad de Suba Autonorte (AK 45) entre CL 100 y CL 145A y Autonorte entre CL 169 y CL 193.
</t>
    </r>
    <r>
      <rPr>
        <b/>
        <sz val="10"/>
        <color theme="1"/>
        <rFont val="Calibri"/>
        <family val="2"/>
      </rPr>
      <t>AGOSTO:</t>
    </r>
    <r>
      <rPr>
        <sz val="10"/>
        <color theme="1"/>
        <rFont val="Calibri"/>
        <family val="2"/>
      </rPr>
      <t xml:space="preserve"> Se ejecutó  el mantenimiento de 6,173 Km de ciclorruta en las localidades de Los Mártires (KR 30 ENTRE CL 1F Y DG 23, equivalentes a 2,65 km) y Engativá (AC 26 ENTRE DG 46 Y TV 95A, equivalentes a 3,523 km).
</t>
    </r>
    <r>
      <rPr>
        <b/>
        <sz val="10"/>
        <color theme="1"/>
        <rFont val="Calibri"/>
        <family val="2"/>
      </rPr>
      <t>SEPTIEMBRE</t>
    </r>
    <r>
      <rPr>
        <sz val="10"/>
        <color theme="1"/>
        <rFont val="Calibri"/>
        <family val="2"/>
      </rPr>
      <t>: Se ejecutó  el mantenimiento de 3,277 Km de ciclorruta en las localidad de Engativá (AC 26 ENTRE KR 69 Y DG 46)</t>
    </r>
  </si>
  <si>
    <t xml:space="preserve"> 4. Bogotá ordena su territorio y avanza en su acción climática</t>
  </si>
  <si>
    <t>4. 26. Movilidad Sostenible</t>
  </si>
  <si>
    <t>Las evidencias del cumplimiento de la meta, corresponden al reporte de los kilómetros mantenidos de cicloinfraestructura y  se encuentran en el siguiente link:https://drive.google.com/drive/folders/1drdKEDYl5JKqrT2fnAk8TrxnoNH41qyh</t>
  </si>
  <si>
    <t>Las evidencias del cumplimiento de la meta, corresponden al reporte de los implementación  de kilómetros de cicloinfraestructura y  se encuentran en el siguiente link:https://drive.google.com/drive/folders/1drdKEDYl5JKqrT2fnAk8TrxnoNH41qyh</t>
  </si>
  <si>
    <r>
      <rPr>
        <b/>
        <sz val="10"/>
        <color theme="1"/>
        <rFont val="Calibri"/>
        <family val="2"/>
      </rPr>
      <t>JULIO</t>
    </r>
    <r>
      <rPr>
        <sz val="10"/>
        <color theme="1"/>
        <rFont val="Calibri"/>
        <family val="2"/>
      </rPr>
      <t xml:space="preserve">: Se adelantó implementación de 0,065 Km cicloinfraestructura en la  localidad de Barrios Unidos (ciclorruta KR 28) y 0,133 Km en la localidad de Engativa (glorienta de la CL 83A a la altura de la KR 116A) 
</t>
    </r>
    <r>
      <rPr>
        <b/>
        <sz val="10"/>
        <color theme="1"/>
        <rFont val="Calibri"/>
        <family val="2"/>
      </rPr>
      <t>AGOSTO Y SEPTIEMBRE</t>
    </r>
    <r>
      <rPr>
        <sz val="10"/>
        <color theme="1"/>
        <rFont val="Calibri"/>
        <family val="2"/>
      </rPr>
      <t>: En el entendido que solo a finales del mes de agosto, se recibieron los tramos viabilizados de cicloinfraestructura por parte de la Subdirección de Bicicleta y Peatón, en coordinación con otras dependencias; de manera tal que  los diseños o DTS hasta el  mes de septiembre se dió inicio a la actualización de diseños y la posterior programación de intervención para poder realizar la asignación a los respectivos contratos de obra de los puntos priorizados que serán actualizados para cicloinfraestructura; tema que se realizará para el último trimestre de la vigencia.</t>
    </r>
  </si>
  <si>
    <t>Las evidencias del cumplimiento de la meta, corresponden al reporte de los kilómetros mantenidos de cicloinfraestructura y  se encuentran en el siguiente link:https://drive.google.com/drive/folders/1NGy5rr9tWmchZfQ_ZXhXNDvQIv_kITq1</t>
  </si>
  <si>
    <t>Las evidencias del cumplimiento de la meta, corresponden al reporte de los implementación  de kilómetros de cicloinfraestructura y  se encuentran en el siguiente link:https://drive.google.com/drive/folders/1NGy5rr9tWmchZfQ_ZXhXNDvQIv_kITq1</t>
  </si>
  <si>
    <t>11. Meta Vigencia:Se disminuye pasando de 8,00 a 3,89;  ajustando magnitudes para las vigencias 2026 y 2027, con el fin de mantener la meta cuatrienio.</t>
  </si>
  <si>
    <t>PE01-IN03-F01</t>
  </si>
  <si>
    <t>Versión  001</t>
  </si>
  <si>
    <t xml:space="preserve">                                      PE01-IN03-F01</t>
  </si>
  <si>
    <t>Versión 001</t>
  </si>
  <si>
    <t xml:space="preserve">                                 PE01-IN03-F01</t>
  </si>
  <si>
    <t xml:space="preserve">                                PE01-IN03-F01</t>
  </si>
  <si>
    <r>
      <rPr>
        <b/>
        <sz val="10"/>
        <color theme="1"/>
        <rFont val="Calibri"/>
        <family val="2"/>
      </rPr>
      <t>OCTUBRE:</t>
    </r>
    <r>
      <rPr>
        <sz val="10"/>
        <color theme="1"/>
        <rFont val="Calibri"/>
        <family val="2"/>
      </rPr>
      <t xml:space="preserve"> Se ejecutó  el mantenimiento de 5,751 Km de ciclorruta en la localidad de Chapinero (AK 7 ENTRE AC 26 Y CL 67)
</t>
    </r>
    <r>
      <rPr>
        <b/>
        <sz val="10"/>
        <color theme="1"/>
        <rFont val="Calibri"/>
        <family val="2"/>
      </rPr>
      <t>NOVIEMBRE:</t>
    </r>
    <r>
      <rPr>
        <sz val="10"/>
        <color theme="1"/>
        <rFont val="Calibri"/>
        <family val="2"/>
      </rPr>
      <t xml:space="preserve"> Se ejecutó  el mantenimiento de 0,505 Km de ciclorruta en la localidad de LOS MÁRTIRES (AK 30 entre CL 20 y CL 22 equivalentes a 0,183 km), PUENTE ARANDA (AC 6 entre KR 68B y KR 69 Y AC 9 entre KR 62 y KR 65 equivalentes a 0,242 km), TEUSAQUILLO (KR 45 con AC 26 equivalentes a 0,08 km)
</t>
    </r>
    <r>
      <rPr>
        <b/>
        <sz val="10"/>
        <color theme="1"/>
        <rFont val="Calibri"/>
        <family val="2"/>
      </rPr>
      <t xml:space="preserve">DICIEMBRE: </t>
    </r>
    <r>
      <rPr>
        <sz val="10"/>
        <color theme="1"/>
        <rFont val="Calibri"/>
        <family val="2"/>
      </rPr>
      <t xml:space="preserve">Se ejecutó  el mantenimiento de 0,284 Km de ciclorruta en la localidad deLOS MARTIRES (AK 30 entre CL 1A y CL 3BIS equivalentes a 0,194 Km), y TEUSAQUILLO (AVKR30 ENTE DG52BIS Y CL53 equivalentes a 0,09 Km) </t>
    </r>
  </si>
  <si>
    <r>
      <rPr>
        <b/>
        <sz val="10"/>
        <color theme="1"/>
        <rFont val="Calibri"/>
        <family val="2"/>
      </rPr>
      <t xml:space="preserve">OCTUBRE: </t>
    </r>
    <r>
      <rPr>
        <sz val="10"/>
        <color theme="1"/>
        <rFont val="Calibri"/>
        <family val="2"/>
      </rPr>
      <t xml:space="preserve">Se adelantó implementación de 2,82 Km cicloinfraestructura en la  localidad de Kennedy (ciclorruta en los tramos: KR 79 DESDE CL 40C SUR HASTA CL 38C SUR, CL 40C SUR ENTRE KR 79  HASTA KR 80 y CL 39A SUR ENTRE   KR 78N BIS HASTA KR 78N).
</t>
    </r>
    <r>
      <rPr>
        <b/>
        <sz val="10"/>
        <color theme="1"/>
        <rFont val="Calibri"/>
        <family val="2"/>
      </rPr>
      <t>NOVIEMBRE</t>
    </r>
    <r>
      <rPr>
        <sz val="10"/>
        <color theme="1"/>
        <rFont val="Calibri"/>
        <family val="2"/>
      </rPr>
      <t xml:space="preserve">: Se adelantó implementación de 0,102 Km cicloinfraestructura en la  localidad de La Candelaria (CL 12 A ENTRE KR 8 Y AK 7)
</t>
    </r>
    <r>
      <rPr>
        <b/>
        <sz val="10"/>
        <color theme="1"/>
        <rFont val="Calibri"/>
        <family val="2"/>
      </rPr>
      <t>DICIEMBRE:</t>
    </r>
    <r>
      <rPr>
        <sz val="10"/>
        <color theme="1"/>
        <rFont val="Calibri"/>
        <family val="2"/>
      </rPr>
      <t xml:space="preserve"> Se adelantó implementación de 0,77 Km cicloinfraestructura en la  localidad de SUBA (AK 72 ENTRE CL 127 B BIS Y DG 128 B)</t>
    </r>
  </si>
  <si>
    <r>
      <t xml:space="preserve">En la vigencia 2024 se realizó la implementación de 1,46 km de ciclorruta, esta actividad se ejecutó en la localidad de Barrios Unidos, con la ciclorruta ubicada en KR28 ENTRE CL71 A CL71B. En el mes de julio/2025 Se adelantó implementación de 0,065 Km cicloinfraestructura en la  localidad de Barrios Unidos (KR 28 entre CL 74 y CL 74A) y 0,133 Km en la localidad de Engativa (glorieta de la CL 83A a la altura de la KR 116A).
En la vigencia 2025 a corte de diciembre se adelantó en las  5 localidades del Distrito capital, correspondiente a 0,77 Km de cicloinfraestructura en la Localidad de Suba (AK 72 ENTRE CL 127 B BIS Y DG 128 B); 0,065 Km cicloinfraestructura en la  localidad de Barrios Unidos (ciclorruta KR 28); 0,133 Km en la localidad de Engativa (glorienta de la CL 83A a la altura de la KR 116A); 2,82 km correspondiente a la localidad de Kennedy en los tramos: KR 79 DESDE CL 40C SUR HASTA CL 38C SUR, CL 40C SUR ENTRE KR 79  HASTA KR 80 y CL 39A SUR ENTRE   KR 78N BIS HASTA KR 78N) y 0,102 km en la  localidad de La Candelaria (CL 12 A ENTRE KR 8 Y AK 7)
En lo que respecta a la meta relacionada con el mantenimiento de la cicloinfraestructura, se realizó el mantenimiento de 25,4  km de ciclorruta. Estas actividades se ejecutaron en 9 localidades del Distrito capital, correspondiente a  LOS MÁRTIRES (3,137 Km), en la localidad de USAQUÉN/SUBA (8,5 Km), BARRIOS UNIDOS (0,057 Km), SAN CRISTÓBAL (0,751 Km), ENGATIVÁ (6,8 km), Chapinero (5,751km) PUENTE ARANDA (0,242 km) y TEUSAQUILLO (0,17 km). </t>
    </r>
    <r>
      <rPr>
        <sz val="10"/>
        <color rgb="FFFF0000"/>
        <rFont val="Calibri"/>
        <family val="2"/>
      </rPr>
      <t xml:space="preserve">
</t>
    </r>
  </si>
  <si>
    <t>En lo transcurrido del PDD para el PI 7998 a corte de DICIEMBRE de la vigencia 2025, se realizó el mantenimiento de 25,4  km de ciclorruta. De manera acumulada durante la vigencia, el mantenimiento de ciclorruta se concentró principalmente en la localidad de Suba, con un total aproximado de 8,49 km intervenidos, seguida por Engativá con 6,80 km y Chapinero con 5,75 km, en corredores de alta demanda. Así mismo, en la localidad de Los Mártires se ejecutaron cerca de 3,14 km, distribuidos en varias intervenciones a lo largo del año. De forma complementaria, se realizaron mantenimientos puntuales en San Cristóbal con 0,75 km, Puente Aranda con 0,24 km, Teusaquillo con 0,17 km y Barrios Unidos con 0,06 km, contribuyendo al mejoramiento gradual de la red ciclística en diferentes sectores de la ciudad.</t>
  </si>
  <si>
    <r>
      <t xml:space="preserve">Durante el primer semestre no se tenía programada ejecución alguna, debido a las actividades previas a la ejecución, las cuales dependen de otras áreas de la Secretaría Distrital de Movilidad; tan solo hasta finales del mes de agosto se recibió la viabilidad para los tramos de nueva cicloinfraestructura; motivo por el cual, actuamente, se están </t>
    </r>
    <r>
      <rPr>
        <b/>
        <sz val="10"/>
        <color theme="1"/>
        <rFont val="Calibri"/>
        <family val="2"/>
      </rPr>
      <t>actualizando</t>
    </r>
    <r>
      <rPr>
        <sz val="10"/>
        <color theme="1"/>
        <rFont val="Calibri"/>
        <family val="2"/>
      </rPr>
      <t xml:space="preserve"> los diseños para posteriormente proceder a la implementación real en terreno.
En lo transcurrido del PDD para el PI 7998 a corte de DICIEMBRE de la vigencia 2025, se realizó la implementación de  3,69 km de señalización en cicloinfraestructura nueva. Estas actividades se ejecutaron en 5 localidades del Distrito capital, la localidad de Kennedy, donde se ejecutaron 2,82 km en varios tramos estratégicos. Así mismo, en la localidad de Suba se implementaron 0,57 km, mientras que en Engativá se desarrollaron 0,13 km en el entorno de la glorieta de la Calle 83A. De forma complementaria, se adelantaron intervenciones puntuales en Barrios Unidos con 0,07 km y en La Candelaria con 0,10 km, completando el total anual ejecutado. Estas intervenciones se materializaron principalmente durante el segundo semestre, una vez se contó con la viabilización técnica y la actualización de diseños necesarios para su asignación a los contratos de obra.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</si>
</sst>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1" formatCode="_-* #,##0_-;\-* #,##0_-;_-* &quot;-&quot;_-;_-@_-"/>
    <numFmt numFmtId="43" formatCode="_-* #,##0.00_-;\-* #,##0.00_-;_-* &quot;-&quot;??_-;_-@_-"/>
    <numFmt numFmtId="164" formatCode="_-* #,##0.00\ &quot;€&quot;_-;\-* #,##0.00\ &quot;€&quot;_-;_-* &quot;-&quot;??\ &quot;€&quot;_-;_-@_-"/>
    <numFmt numFmtId="165" formatCode="0.0%"/>
    <numFmt numFmtId="166" formatCode="&quot;$&quot;#,##0"/>
    <numFmt numFmtId="167" formatCode="_-* #,##0_-;\-* #,##0_-;_-* &quot;-&quot;_-;_-@"/>
    <numFmt numFmtId="168" formatCode="_-* #,##0.00_-;\-* #,##0.00_-;_-* &quot;-&quot;_-;_-@"/>
    <numFmt numFmtId="169" formatCode="_-&quot;$&quot;\ * #,##0_-;\-&quot;$&quot;\ * #,##0_-;_-&quot;$&quot;\ * &quot;-&quot;??_-;_-@_-"/>
    <numFmt numFmtId="170" formatCode="_-* #,##0_-;\-* #,##0_-;_-* &quot;-&quot;??_-;_-@_-"/>
    <numFmt numFmtId="171" formatCode="_-&quot;$&quot;\ * #,##0_-;\-&quot;$&quot;\ * #,##0_-;_-&quot;$&quot;\ * &quot;-&quot;??_-;_-@"/>
    <numFmt numFmtId="172" formatCode="&quot;$&quot;\ #,##0.00"/>
    <numFmt numFmtId="173" formatCode="_-* #,##0.00_-;\-* #,##0.00_-;_-* &quot;-&quot;_-;_-@_-"/>
    <numFmt numFmtId="174" formatCode="0.0"/>
    <numFmt numFmtId="175" formatCode="_-&quot;$&quot;\ * #,##0_-;\-&quot;$&quot;\ * #,##0_-;_-&quot;$&quot;\ * &quot;-&quot;_-;_-@"/>
    <numFmt numFmtId="176" formatCode="_(&quot;$&quot;\ * #,##0_);_(&quot;$&quot;\ * \(#,##0\);_(&quot;$&quot;\ * &quot;-&quot;??_);_(@_)"/>
    <numFmt numFmtId="177" formatCode="&quot;$&quot;\ #,##0"/>
    <numFmt numFmtId="178" formatCode="0.000"/>
    <numFmt numFmtId="179" formatCode="#,##0.000"/>
    <numFmt numFmtId="180" formatCode="_-* #,##0.000_-;\-* #,##0.000_-;_-* &quot;-&quot;_-;_-@"/>
    <numFmt numFmtId="181" formatCode="_-* #,##0.000_-;\-* #,##0.000_-;_-* &quot;-&quot;??_-;_-@_-"/>
    <numFmt numFmtId="182" formatCode="0.0000"/>
  </numFmts>
  <fonts count="95" x14ac:knownFonts="1">
    <font>
      <sz val="11"/>
      <color theme="1"/>
      <name val="Calibri"/>
      <scheme val="minor"/>
    </font>
    <font>
      <sz val="11"/>
      <color theme="1"/>
      <name val="Calibri"/>
      <family val="2"/>
      <scheme val="minor"/>
    </font>
    <font>
      <sz val="11"/>
      <color theme="1"/>
      <name val="Calibri"/>
      <family val="2"/>
      <scheme val="minor"/>
    </font>
    <font>
      <sz val="12"/>
      <color theme="1"/>
      <name val="Calibri"/>
      <family val="2"/>
    </font>
    <font>
      <sz val="11"/>
      <name val="Calibri"/>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b/>
      <u/>
      <sz val="12"/>
      <color theme="9"/>
      <name val="Calibri"/>
      <family val="2"/>
    </font>
    <font>
      <sz val="12"/>
      <color rgb="FF7F7F7F"/>
      <name val="Calibri"/>
      <family val="2"/>
    </font>
    <font>
      <b/>
      <sz val="16"/>
      <color rgb="FF879739"/>
      <name val="Calibri"/>
      <family val="2"/>
    </font>
    <font>
      <sz val="14"/>
      <color theme="1"/>
      <name val="Calibri"/>
      <family val="2"/>
    </font>
    <font>
      <sz val="14"/>
      <color rgb="FF7F7F7F"/>
      <name val="Calibri"/>
      <family val="2"/>
    </font>
    <font>
      <u/>
      <sz val="12"/>
      <color theme="10"/>
      <name val="Calibri"/>
      <family val="2"/>
    </font>
    <font>
      <b/>
      <sz val="12"/>
      <color rgb="FF7F7F7F"/>
      <name val="Calibri"/>
      <family val="2"/>
    </font>
    <font>
      <b/>
      <sz val="11"/>
      <color rgb="FF7F7F7F"/>
      <name val="Calibri"/>
      <family val="2"/>
    </font>
    <font>
      <sz val="10"/>
      <color theme="1"/>
      <name val="Calibri"/>
      <family val="2"/>
    </font>
    <font>
      <b/>
      <sz val="10"/>
      <color theme="1"/>
      <name val="Calibri"/>
      <family val="2"/>
    </font>
    <font>
      <sz val="10"/>
      <color theme="0"/>
      <name val="Calibri"/>
      <family val="2"/>
    </font>
    <font>
      <sz val="10"/>
      <color rgb="FF7F7F7F"/>
      <name val="Calibri"/>
      <family val="2"/>
    </font>
    <font>
      <b/>
      <sz val="10"/>
      <color theme="0"/>
      <name val="Calibri"/>
      <family val="2"/>
    </font>
    <font>
      <sz val="10"/>
      <color rgb="FF000000"/>
      <name val="Calibri"/>
      <family val="2"/>
    </font>
    <font>
      <b/>
      <sz val="10"/>
      <color rgb="FF00000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sz val="11"/>
      <color theme="1"/>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b/>
      <sz val="11"/>
      <color theme="1"/>
      <name val="Arial"/>
      <family val="2"/>
    </font>
    <font>
      <b/>
      <sz val="11"/>
      <color theme="0"/>
      <name val="Arial"/>
      <family val="2"/>
    </font>
    <font>
      <b/>
      <u/>
      <sz val="11"/>
      <color rgb="FF0000FF"/>
      <name val="Arial"/>
      <family val="2"/>
    </font>
    <font>
      <b/>
      <sz val="10"/>
      <color rgb="FF738030"/>
      <name val="Calibri"/>
      <family val="2"/>
    </font>
    <font>
      <sz val="10"/>
      <color rgb="FF738030"/>
      <name val="Calibri"/>
      <family val="2"/>
    </font>
    <font>
      <b/>
      <sz val="10"/>
      <color rgb="FF3CB1EC"/>
      <name val="Calibri"/>
      <family val="2"/>
    </font>
    <font>
      <sz val="10"/>
      <color theme="5"/>
      <name val="Calibri"/>
      <family val="2"/>
    </font>
    <font>
      <sz val="11"/>
      <color theme="9"/>
      <name val="Arial"/>
      <family val="2"/>
    </font>
    <font>
      <b/>
      <sz val="11"/>
      <color rgb="FF000000"/>
      <name val="Arial"/>
      <family val="2"/>
    </font>
    <font>
      <sz val="11"/>
      <color rgb="FF9C5700"/>
      <name val="Calibri"/>
      <family val="2"/>
      <scheme val="minor"/>
    </font>
    <font>
      <sz val="11"/>
      <color theme="0"/>
      <name val="Calibri"/>
      <family val="2"/>
      <scheme val="minor"/>
    </font>
    <font>
      <sz val="11"/>
      <color theme="1"/>
      <name val="Calibri"/>
      <family val="2"/>
    </font>
    <font>
      <sz val="10"/>
      <name val="Arial"/>
      <family val="2"/>
    </font>
    <font>
      <sz val="10"/>
      <color theme="0"/>
      <name val="Calibri"/>
      <family val="2"/>
      <scheme val="minor"/>
    </font>
    <font>
      <b/>
      <sz val="10"/>
      <color theme="0"/>
      <name val="Calibri"/>
      <family val="2"/>
      <scheme val="minor"/>
    </font>
    <font>
      <b/>
      <sz val="10"/>
      <color theme="1" tint="0.249977111117893"/>
      <name val="Calibri"/>
      <family val="2"/>
    </font>
    <font>
      <sz val="11"/>
      <color theme="1" tint="0.249977111117893"/>
      <name val="Calibri"/>
      <family val="2"/>
      <scheme val="minor"/>
    </font>
    <font>
      <sz val="10"/>
      <color theme="1" tint="0.249977111117893"/>
      <name val="Calibri"/>
      <family val="2"/>
    </font>
    <font>
      <sz val="11"/>
      <color theme="1" tint="0.249977111117893"/>
      <name val="Calibri"/>
      <family val="2"/>
    </font>
    <font>
      <sz val="10"/>
      <color theme="0"/>
      <name val="Calibri"/>
      <family val="2"/>
    </font>
    <font>
      <sz val="11"/>
      <color theme="0"/>
      <name val="Calibri"/>
      <family val="2"/>
    </font>
    <font>
      <b/>
      <sz val="11"/>
      <color theme="1"/>
      <name val="Calibri"/>
      <family val="2"/>
    </font>
    <font>
      <sz val="11"/>
      <color theme="1"/>
      <name val="Calibri"/>
      <family val="2"/>
      <scheme val="minor"/>
    </font>
    <font>
      <sz val="10"/>
      <color theme="0"/>
      <name val="Arial"/>
      <family val="2"/>
    </font>
    <font>
      <sz val="10"/>
      <color rgb="FF7F7F7F"/>
      <name val="Arial"/>
      <family val="2"/>
    </font>
    <font>
      <sz val="10"/>
      <name val="Calibri"/>
      <family val="2"/>
    </font>
    <font>
      <sz val="11"/>
      <color theme="1"/>
      <name val="Calibri"/>
      <family val="2"/>
      <scheme val="minor"/>
    </font>
    <font>
      <sz val="10"/>
      <color rgb="FF3F3F3F"/>
      <name val="Calibri"/>
      <family val="2"/>
    </font>
    <font>
      <b/>
      <sz val="10"/>
      <color rgb="FF3F3F3F"/>
      <name val="Calibri"/>
      <family val="2"/>
    </font>
    <font>
      <u/>
      <sz val="10"/>
      <color theme="0"/>
      <name val="Calibri"/>
      <family val="2"/>
    </font>
    <font>
      <sz val="11"/>
      <color theme="1"/>
      <name val="Calibri"/>
      <family val="2"/>
      <scheme val="minor"/>
    </font>
    <font>
      <b/>
      <sz val="14"/>
      <color theme="1" tint="0.249977111117893"/>
      <name val="Calibri"/>
      <family val="2"/>
    </font>
    <font>
      <sz val="14"/>
      <color theme="1" tint="0.249977111117893"/>
      <name val="Calibri"/>
      <family val="2"/>
    </font>
    <font>
      <sz val="14"/>
      <color theme="1" tint="0.249977111117893"/>
      <name val="Calibri"/>
      <family val="2"/>
      <scheme val="minor"/>
    </font>
    <font>
      <u/>
      <sz val="11"/>
      <color theme="0"/>
      <name val="Calibri"/>
      <family val="2"/>
    </font>
    <font>
      <sz val="10"/>
      <color theme="1"/>
      <name val="Arial"/>
      <family val="2"/>
    </font>
    <font>
      <sz val="10"/>
      <color rgb="FFFF0000"/>
      <name val="Calibri"/>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8"/>
      <name val="Calibri"/>
      <family val="2"/>
      <scheme val="minor"/>
    </font>
    <font>
      <b/>
      <sz val="11"/>
      <color theme="1"/>
      <name val="Calibri"/>
      <family val="2"/>
      <scheme val="minor"/>
    </font>
    <font>
      <b/>
      <sz val="11"/>
      <name val="Calibri"/>
      <family val="2"/>
    </font>
    <font>
      <b/>
      <sz val="11"/>
      <name val="Aptos Narrow"/>
      <family val="2"/>
    </font>
  </fonts>
  <fills count="52">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B4C6E7"/>
        <bgColor rgb="FFB4C6E7"/>
      </patternFill>
    </fill>
    <fill>
      <patternFill patternType="solid">
        <fgColor rgb="FFDEEAF6"/>
        <bgColor rgb="FFDEEAF6"/>
      </patternFill>
    </fill>
    <fill>
      <patternFill patternType="solid">
        <fgColor rgb="FFB6C400"/>
        <bgColor rgb="FFB6C400"/>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8D9731"/>
        <bgColor rgb="FF8D9731"/>
      </patternFill>
    </fill>
    <fill>
      <patternFill patternType="solid">
        <fgColor rgb="FFFFEB9C"/>
      </patternFill>
    </fill>
    <fill>
      <patternFill patternType="solid">
        <fgColor rgb="FF97A606"/>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theme="0" tint="-0.34998626667073579"/>
        <bgColor indexed="64"/>
      </patternFill>
    </fill>
    <fill>
      <patternFill patternType="solid">
        <fgColor rgb="FF7F882C"/>
        <bgColor indexed="64"/>
      </patternFill>
    </fill>
    <fill>
      <patternFill patternType="solid">
        <fgColor theme="0" tint="-0.499984740745262"/>
        <bgColor indexed="64"/>
      </patternFill>
    </fill>
    <fill>
      <patternFill patternType="solid">
        <fgColor rgb="FFB6C400"/>
        <bgColor indexed="64"/>
      </patternFill>
    </fill>
    <fill>
      <patternFill patternType="solid">
        <fgColor theme="0"/>
        <bgColor indexed="64"/>
      </patternFill>
    </fill>
    <fill>
      <patternFill patternType="solid">
        <fgColor theme="9"/>
        <bgColor indexed="64"/>
      </patternFill>
    </fill>
    <fill>
      <patternFill patternType="solid">
        <fgColor indexed="9"/>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rgb="FFB2BF73"/>
      </patternFill>
    </fill>
    <fill>
      <patternFill patternType="solid">
        <fgColor theme="9" tint="0.79998168889431442"/>
        <bgColor theme="0"/>
      </patternFill>
    </fill>
    <fill>
      <patternFill patternType="solid">
        <fgColor theme="0" tint="-4.9989318521683403E-2"/>
        <bgColor indexed="64"/>
      </patternFill>
    </fill>
    <fill>
      <patternFill patternType="solid">
        <fgColor theme="0"/>
        <bgColor rgb="FFF2F2F2"/>
      </patternFill>
    </fill>
    <fill>
      <patternFill patternType="solid">
        <fgColor theme="0" tint="-4.9989318521683403E-2"/>
        <bgColor rgb="FFF2F2F2"/>
      </patternFill>
    </fill>
    <fill>
      <patternFill patternType="solid">
        <fgColor theme="0" tint="-0.249977111117893"/>
        <bgColor theme="0"/>
      </patternFill>
    </fill>
    <fill>
      <patternFill patternType="solid">
        <fgColor rgb="FFFFFF00"/>
        <bgColor indexed="64"/>
      </patternFill>
    </fill>
    <fill>
      <patternFill patternType="solid">
        <fgColor theme="2" tint="-0.14999847407452621"/>
        <bgColor indexed="64"/>
      </patternFill>
    </fill>
    <fill>
      <patternFill patternType="solid">
        <fgColor theme="2" tint="-0.14999847407452621"/>
        <bgColor rgb="FFF2F2F2"/>
      </patternFill>
    </fill>
    <fill>
      <patternFill patternType="solid">
        <fgColor theme="2" tint="-0.14999847407452621"/>
        <bgColor rgb="FFE7ECCA"/>
      </patternFill>
    </fill>
    <fill>
      <patternFill patternType="solid">
        <fgColor theme="0"/>
        <bgColor rgb="FFE7ECCA"/>
      </patternFill>
    </fill>
    <fill>
      <patternFill patternType="solid">
        <fgColor theme="0" tint="-0.34998626667073579"/>
        <bgColor rgb="FFA5A5A5"/>
      </patternFill>
    </fill>
    <fill>
      <patternFill patternType="solid">
        <fgColor theme="0" tint="-0.34998626667073579"/>
        <bgColor rgb="FFCC9900"/>
      </patternFill>
    </fill>
    <fill>
      <patternFill patternType="solid">
        <fgColor theme="0" tint="-0.249977111117893"/>
        <bgColor rgb="FF545D03"/>
      </patternFill>
    </fill>
    <fill>
      <patternFill patternType="solid">
        <fgColor theme="0" tint="-0.249977111117893"/>
        <bgColor indexed="64"/>
      </patternFill>
    </fill>
    <fill>
      <patternFill patternType="solid">
        <fgColor theme="6" tint="0.79998168889431442"/>
        <bgColor rgb="FFF2F2F2"/>
      </patternFill>
    </fill>
    <fill>
      <patternFill patternType="solid">
        <fgColor theme="6" tint="0.79998168889431442"/>
        <bgColor indexed="64"/>
      </patternFill>
    </fill>
  </fills>
  <borders count="132">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right style="hair">
        <color rgb="FF000000"/>
      </right>
      <top style="hair">
        <color rgb="FF000000"/>
      </top>
      <bottom/>
      <diagonal/>
    </border>
    <border>
      <left/>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rgb="FF000000"/>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rgb="FF000000"/>
      </left>
      <right style="hair">
        <color rgb="FF000000"/>
      </right>
      <top/>
      <bottom/>
      <diagonal/>
    </border>
    <border>
      <left style="hair">
        <color rgb="FF000000"/>
      </left>
      <right style="hair">
        <color rgb="FF000000"/>
      </right>
      <top/>
      <bottom/>
      <diagonal/>
    </border>
    <border>
      <left/>
      <right style="hair">
        <color rgb="FF000000"/>
      </right>
      <top/>
      <bottom/>
      <diagonal/>
    </border>
    <border>
      <left/>
      <right style="hair">
        <color rgb="FF000000"/>
      </right>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rgb="FF000000"/>
      </right>
      <top style="hair">
        <color rgb="FF000000"/>
      </top>
      <bottom/>
      <diagonal/>
    </border>
    <border>
      <left style="hair">
        <color indexed="64"/>
      </left>
      <right style="hair">
        <color rgb="FF000000"/>
      </right>
      <top/>
      <bottom/>
      <diagonal/>
    </border>
    <border>
      <left style="hair">
        <color indexed="64"/>
      </left>
      <right style="hair">
        <color rgb="FF000000"/>
      </right>
      <top/>
      <bottom style="hair">
        <color rgb="FF000000"/>
      </bottom>
      <diagonal/>
    </border>
    <border>
      <left style="hair">
        <color indexed="64"/>
      </left>
      <right style="hair">
        <color rgb="FF000000"/>
      </right>
      <top/>
      <bottom style="thin">
        <color indexed="64"/>
      </bottom>
      <diagonal/>
    </border>
    <border>
      <left style="hair">
        <color indexed="64"/>
      </left>
      <right style="hair">
        <color indexed="64"/>
      </right>
      <top style="hair">
        <color rgb="FF000000"/>
      </top>
      <bottom style="hair">
        <color rgb="FF000000"/>
      </bottom>
      <diagonal/>
    </border>
    <border>
      <left style="hair">
        <color indexed="64"/>
      </left>
      <right style="hair">
        <color indexed="64"/>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s>
  <cellStyleXfs count="10">
    <xf numFmtId="0" fontId="0" fillId="0" borderId="0"/>
    <xf numFmtId="0" fontId="58" fillId="21" borderId="0" applyNumberFormat="0" applyBorder="0" applyAlignment="0" applyProtection="0"/>
    <xf numFmtId="0" fontId="61" fillId="0" borderId="29"/>
    <xf numFmtId="9" fontId="61" fillId="0" borderId="29" applyFont="0" applyFill="0" applyBorder="0" applyAlignment="0" applyProtection="0"/>
    <xf numFmtId="41" fontId="71" fillId="0" borderId="0" applyFont="0" applyFill="0" applyBorder="0" applyAlignment="0" applyProtection="0"/>
    <xf numFmtId="9" fontId="71" fillId="0" borderId="0" applyFont="0" applyFill="0" applyBorder="0" applyAlignment="0" applyProtection="0"/>
    <xf numFmtId="164" fontId="75" fillId="0" borderId="0" applyFont="0" applyFill="0" applyBorder="0" applyAlignment="0" applyProtection="0"/>
    <xf numFmtId="0" fontId="75" fillId="0" borderId="29"/>
    <xf numFmtId="43" fontId="79" fillId="0" borderId="0" applyFont="0" applyFill="0" applyBorder="0" applyAlignment="0" applyProtection="0"/>
    <xf numFmtId="0" fontId="1" fillId="0" borderId="29"/>
  </cellStyleXfs>
  <cellXfs count="729">
    <xf numFmtId="0" fontId="0" fillId="0" borderId="0" xfId="0"/>
    <xf numFmtId="0" fontId="3" fillId="2" borderId="1" xfId="0" applyFont="1" applyFill="1" applyBorder="1"/>
    <xf numFmtId="0" fontId="5" fillId="2" borderId="1" xfId="0" applyFont="1" applyFill="1" applyBorder="1"/>
    <xf numFmtId="0" fontId="3" fillId="0" borderId="0" xfId="0" applyFont="1"/>
    <xf numFmtId="0" fontId="7" fillId="2" borderId="1" xfId="0" applyFont="1" applyFill="1" applyBorder="1" applyAlignment="1">
      <alignment wrapText="1"/>
    </xf>
    <xf numFmtId="0" fontId="8" fillId="2" borderId="1" xfId="0" applyFont="1" applyFill="1" applyBorder="1" applyAlignment="1">
      <alignment wrapText="1"/>
    </xf>
    <xf numFmtId="0" fontId="7" fillId="2" borderId="1" xfId="0" applyFont="1" applyFill="1" applyBorder="1" applyAlignment="1">
      <alignment horizontal="center" wrapText="1"/>
    </xf>
    <xf numFmtId="0" fontId="12" fillId="2" borderId="1" xfId="0" applyFont="1" applyFill="1" applyBorder="1"/>
    <xf numFmtId="0" fontId="14" fillId="3" borderId="1" xfId="0" applyFont="1" applyFill="1" applyBorder="1"/>
    <xf numFmtId="0" fontId="13" fillId="3" borderId="1" xfId="0" applyFont="1" applyFill="1" applyBorder="1" applyAlignment="1">
      <alignment horizontal="center" wrapText="1"/>
    </xf>
    <xf numFmtId="0" fontId="8" fillId="3" borderId="1" xfId="0" applyFont="1" applyFill="1" applyBorder="1"/>
    <xf numFmtId="0" fontId="10" fillId="3" borderId="17"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7" fillId="3" borderId="1" xfId="0" applyFont="1" applyFill="1" applyBorder="1" applyAlignment="1">
      <alignment horizontal="center" wrapText="1"/>
    </xf>
    <xf numFmtId="0" fontId="15" fillId="3" borderId="1" xfId="0" applyFont="1" applyFill="1" applyBorder="1"/>
    <xf numFmtId="0" fontId="8" fillId="3" borderId="1" xfId="0" applyFont="1" applyFill="1" applyBorder="1" applyAlignment="1">
      <alignment wrapText="1"/>
    </xf>
    <xf numFmtId="0" fontId="3" fillId="3" borderId="1" xfId="0" applyFont="1" applyFill="1" applyBorder="1"/>
    <xf numFmtId="0" fontId="16" fillId="3" borderId="1" xfId="0" applyFont="1" applyFill="1" applyBorder="1" applyAlignment="1">
      <alignment vertical="center" wrapText="1"/>
    </xf>
    <xf numFmtId="0" fontId="18" fillId="3" borderId="1" xfId="0" applyFont="1" applyFill="1" applyBorder="1" applyAlignment="1">
      <alignment vertical="center"/>
    </xf>
    <xf numFmtId="0" fontId="19" fillId="3" borderId="1" xfId="0" applyFont="1" applyFill="1" applyBorder="1" applyAlignment="1">
      <alignment vertical="center"/>
    </xf>
    <xf numFmtId="0" fontId="20" fillId="2" borderId="1" xfId="0" applyFont="1" applyFill="1" applyBorder="1"/>
    <xf numFmtId="0" fontId="16" fillId="3" borderId="1" xfId="0" applyFont="1" applyFill="1" applyBorder="1"/>
    <xf numFmtId="0" fontId="18" fillId="3" borderId="1" xfId="0" applyFont="1" applyFill="1" applyBorder="1"/>
    <xf numFmtId="0" fontId="19" fillId="3" borderId="1" xfId="0" applyFont="1" applyFill="1" applyBorder="1"/>
    <xf numFmtId="0" fontId="21" fillId="3" borderId="1" xfId="0" applyFont="1" applyFill="1" applyBorder="1" applyAlignment="1">
      <alignment vertical="center" wrapText="1"/>
    </xf>
    <xf numFmtId="0" fontId="23" fillId="0" borderId="0" xfId="0" applyFont="1"/>
    <xf numFmtId="0" fontId="23" fillId="0" borderId="0" xfId="0" applyFont="1" applyAlignment="1">
      <alignment horizontal="left" vertical="center" wrapText="1"/>
    </xf>
    <xf numFmtId="0" fontId="23" fillId="0" borderId="0" xfId="0" applyFont="1" applyAlignment="1">
      <alignment horizontal="center" vertical="center"/>
    </xf>
    <xf numFmtId="0" fontId="23" fillId="2" borderId="1" xfId="0" applyFont="1" applyFill="1" applyBorder="1" applyAlignment="1">
      <alignment horizontal="center" vertical="center"/>
    </xf>
    <xf numFmtId="0" fontId="25" fillId="0" borderId="0" xfId="0" applyFont="1"/>
    <xf numFmtId="0" fontId="25" fillId="0" borderId="0" xfId="0" applyFont="1" applyAlignment="1">
      <alignment horizontal="left" vertical="center" wrapText="1"/>
    </xf>
    <xf numFmtId="0" fontId="23" fillId="2" borderId="1" xfId="0" applyFont="1" applyFill="1" applyBorder="1" applyAlignment="1">
      <alignment vertical="center"/>
    </xf>
    <xf numFmtId="0" fontId="24" fillId="2" borderId="1" xfId="0" applyFont="1" applyFill="1" applyBorder="1" applyAlignment="1">
      <alignment vertical="center" wrapText="1"/>
    </xf>
    <xf numFmtId="0" fontId="27" fillId="10" borderId="39" xfId="0" applyFont="1" applyFill="1" applyBorder="1" applyAlignment="1">
      <alignment horizontal="center" vertical="center" wrapText="1"/>
    </xf>
    <xf numFmtId="0" fontId="27" fillId="14" borderId="39"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3" fillId="0" borderId="39" xfId="0" applyFont="1" applyBorder="1" applyAlignment="1">
      <alignment vertical="center" wrapText="1"/>
    </xf>
    <xf numFmtId="0" fontId="23" fillId="2" borderId="39" xfId="0" applyFont="1" applyFill="1" applyBorder="1" applyAlignment="1">
      <alignment vertical="center" wrapText="1"/>
    </xf>
    <xf numFmtId="165" fontId="23" fillId="2" borderId="39" xfId="0" applyNumberFormat="1" applyFont="1" applyFill="1" applyBorder="1" applyAlignment="1">
      <alignment vertical="center"/>
    </xf>
    <xf numFmtId="9" fontId="23" fillId="2" borderId="21" xfId="0" applyNumberFormat="1" applyFont="1" applyFill="1" applyBorder="1" applyAlignment="1">
      <alignment horizontal="center" vertical="center"/>
    </xf>
    <xf numFmtId="0" fontId="28" fillId="0" borderId="0" xfId="0" applyFont="1"/>
    <xf numFmtId="0" fontId="24" fillId="0" borderId="0" xfId="0" applyFont="1" applyAlignment="1">
      <alignment vertical="center"/>
    </xf>
    <xf numFmtId="165" fontId="23" fillId="2" borderId="21" xfId="0" applyNumberFormat="1" applyFont="1" applyFill="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right"/>
    </xf>
    <xf numFmtId="0" fontId="23" fillId="0" borderId="0" xfId="0" applyFont="1" applyAlignment="1">
      <alignment vertical="center"/>
    </xf>
    <xf numFmtId="0" fontId="27" fillId="8" borderId="21" xfId="0" applyFont="1" applyFill="1" applyBorder="1" applyAlignment="1">
      <alignment horizontal="center" vertical="center" wrapText="1"/>
    </xf>
    <xf numFmtId="1" fontId="28" fillId="2" borderId="21" xfId="0" applyNumberFormat="1" applyFont="1" applyFill="1" applyBorder="1" applyAlignment="1">
      <alignment horizontal="left" vertical="center" wrapText="1"/>
    </xf>
    <xf numFmtId="0" fontId="23" fillId="0" borderId="0" xfId="0" applyFont="1" applyAlignment="1">
      <alignment wrapText="1"/>
    </xf>
    <xf numFmtId="0" fontId="24" fillId="0" borderId="0" xfId="0" applyFont="1"/>
    <xf numFmtId="0" fontId="30" fillId="2" borderId="57" xfId="0" applyFont="1" applyFill="1" applyBorder="1" applyAlignment="1">
      <alignment horizontal="center" vertical="center"/>
    </xf>
    <xf numFmtId="0" fontId="30" fillId="2" borderId="57" xfId="0" applyFont="1" applyFill="1" applyBorder="1" applyAlignment="1">
      <alignment horizontal="left" vertical="center" wrapText="1"/>
    </xf>
    <xf numFmtId="0" fontId="32" fillId="2" borderId="57" xfId="0" applyFont="1" applyFill="1" applyBorder="1" applyAlignment="1">
      <alignment horizontal="center" vertical="center"/>
    </xf>
    <xf numFmtId="0" fontId="32" fillId="2" borderId="57" xfId="0" applyFont="1" applyFill="1" applyBorder="1" applyAlignment="1">
      <alignment horizontal="left" vertical="center" wrapText="1"/>
    </xf>
    <xf numFmtId="0" fontId="30" fillId="0" borderId="57" xfId="0" applyFont="1" applyBorder="1" applyAlignment="1">
      <alignment horizontal="left" vertical="center" wrapText="1"/>
    </xf>
    <xf numFmtId="0" fontId="33" fillId="5" borderId="57" xfId="0" applyFont="1" applyFill="1" applyBorder="1" applyAlignment="1">
      <alignment horizontal="center" vertical="center"/>
    </xf>
    <xf numFmtId="0" fontId="34" fillId="0" borderId="0" xfId="0" applyFont="1"/>
    <xf numFmtId="0" fontId="34" fillId="0" borderId="0" xfId="0" applyFont="1" applyAlignment="1">
      <alignment vertical="center"/>
    </xf>
    <xf numFmtId="0" fontId="33" fillId="16" borderId="57" xfId="0" applyFont="1" applyFill="1" applyBorder="1" applyAlignment="1">
      <alignment horizontal="center" vertical="center"/>
    </xf>
    <xf numFmtId="3" fontId="33" fillId="6" borderId="1" xfId="0" applyNumberFormat="1" applyFont="1" applyFill="1" applyBorder="1" applyAlignment="1">
      <alignment vertical="center"/>
    </xf>
    <xf numFmtId="0" fontId="34" fillId="0" borderId="57" xfId="0" applyFont="1" applyBorder="1" applyAlignment="1">
      <alignment horizontal="left" vertical="center" wrapText="1"/>
    </xf>
    <xf numFmtId="0" fontId="34" fillId="0" borderId="57" xfId="0" applyFont="1" applyBorder="1" applyAlignment="1">
      <alignment vertical="center"/>
    </xf>
    <xf numFmtId="0" fontId="34" fillId="0" borderId="57" xfId="0" applyFont="1" applyBorder="1" applyAlignment="1">
      <alignment horizontal="center" vertical="center"/>
    </xf>
    <xf numFmtId="0" fontId="33" fillId="16" borderId="57" xfId="0" applyFont="1" applyFill="1" applyBorder="1" applyAlignment="1">
      <alignment horizontal="center" wrapText="1"/>
    </xf>
    <xf numFmtId="0" fontId="33" fillId="0" borderId="66" xfId="0" applyFont="1" applyBorder="1" applyAlignment="1">
      <alignment horizontal="center" vertical="center" wrapText="1"/>
    </xf>
    <xf numFmtId="0" fontId="33" fillId="0" borderId="0" xfId="0" applyFont="1" applyAlignment="1">
      <alignment horizontal="center" vertical="center" wrapText="1"/>
    </xf>
    <xf numFmtId="0" fontId="33" fillId="0" borderId="67" xfId="0" applyFont="1" applyBorder="1" applyAlignment="1">
      <alignment horizontal="center" vertical="center" wrapText="1"/>
    </xf>
    <xf numFmtId="0" fontId="35" fillId="17" borderId="69" xfId="0" applyFont="1" applyFill="1" applyBorder="1" applyAlignment="1">
      <alignment horizontal="center" vertical="center"/>
    </xf>
    <xf numFmtId="0" fontId="35" fillId="17" borderId="70" xfId="0" applyFont="1" applyFill="1" applyBorder="1" applyAlignment="1">
      <alignment horizontal="center" vertical="center"/>
    </xf>
    <xf numFmtId="0" fontId="35" fillId="17" borderId="71" xfId="0" applyFont="1" applyFill="1" applyBorder="1" applyAlignment="1">
      <alignment horizontal="center" vertical="center"/>
    </xf>
    <xf numFmtId="0" fontId="33" fillId="16" borderId="57" xfId="0" applyFont="1" applyFill="1" applyBorder="1" applyAlignment="1">
      <alignment horizontal="center" vertical="center" wrapText="1"/>
    </xf>
    <xf numFmtId="0" fontId="34" fillId="0" borderId="57" xfId="0" applyFont="1" applyBorder="1"/>
    <xf numFmtId="3" fontId="33" fillId="0" borderId="57" xfId="0" applyNumberFormat="1" applyFont="1" applyBorder="1" applyAlignment="1">
      <alignment horizontal="right"/>
    </xf>
    <xf numFmtId="0" fontId="35" fillId="17" borderId="73" xfId="0" applyFont="1" applyFill="1" applyBorder="1" applyAlignment="1">
      <alignment horizontal="center" vertical="center" wrapText="1"/>
    </xf>
    <xf numFmtId="0" fontId="35" fillId="17" borderId="74" xfId="0" applyFont="1" applyFill="1" applyBorder="1" applyAlignment="1">
      <alignment horizontal="center" vertical="center" wrapText="1"/>
    </xf>
    <xf numFmtId="0" fontId="35" fillId="17" borderId="75" xfId="0" applyFont="1" applyFill="1" applyBorder="1" applyAlignment="1">
      <alignment horizontal="center" vertical="center" wrapText="1"/>
    </xf>
    <xf numFmtId="0" fontId="33" fillId="18" borderId="76" xfId="0" applyFont="1" applyFill="1" applyBorder="1"/>
    <xf numFmtId="0" fontId="34" fillId="18" borderId="77" xfId="0" applyFont="1" applyFill="1" applyBorder="1" applyAlignment="1">
      <alignment horizontal="center"/>
    </xf>
    <xf numFmtId="0" fontId="34" fillId="18" borderId="1" xfId="0" applyFont="1" applyFill="1" applyBorder="1" applyAlignment="1">
      <alignment horizontal="center"/>
    </xf>
    <xf numFmtId="0" fontId="34" fillId="18" borderId="78" xfId="0" applyFont="1" applyFill="1" applyBorder="1" applyAlignment="1">
      <alignment horizontal="center"/>
    </xf>
    <xf numFmtId="3" fontId="34" fillId="0" borderId="57" xfId="0" applyNumberFormat="1" applyFont="1" applyBorder="1"/>
    <xf numFmtId="0" fontId="33" fillId="2" borderId="57" xfId="0" applyFont="1" applyFill="1" applyBorder="1" applyAlignment="1">
      <alignment horizontal="center"/>
    </xf>
    <xf numFmtId="3" fontId="33" fillId="2" borderId="57" xfId="0" applyNumberFormat="1" applyFont="1" applyFill="1" applyBorder="1" applyAlignment="1">
      <alignment horizontal="right"/>
    </xf>
    <xf numFmtId="0" fontId="34" fillId="2" borderId="57" xfId="0" applyFont="1" applyFill="1" applyBorder="1" applyAlignment="1">
      <alignment horizontal="center"/>
    </xf>
    <xf numFmtId="3" fontId="34" fillId="2" borderId="57" xfId="0" applyNumberFormat="1" applyFont="1" applyFill="1" applyBorder="1"/>
    <xf numFmtId="0" fontId="34" fillId="0" borderId="57" xfId="0" applyFont="1" applyBorder="1" applyAlignment="1">
      <alignment vertical="center" wrapText="1"/>
    </xf>
    <xf numFmtId="0" fontId="33" fillId="0" borderId="57" xfId="0" applyFont="1" applyBorder="1" applyAlignment="1">
      <alignment horizontal="center"/>
    </xf>
    <xf numFmtId="0" fontId="33" fillId="5" borderId="57" xfId="0" applyFont="1" applyFill="1" applyBorder="1" applyAlignment="1">
      <alignment horizontal="center"/>
    </xf>
    <xf numFmtId="0" fontId="36" fillId="6" borderId="57" xfId="0" applyFont="1" applyFill="1" applyBorder="1" applyAlignment="1">
      <alignment horizontal="left" vertical="center" wrapText="1"/>
    </xf>
    <xf numFmtId="0" fontId="34" fillId="0" borderId="0" xfId="0" applyFont="1" applyAlignment="1">
      <alignment horizontal="center" vertical="center"/>
    </xf>
    <xf numFmtId="0" fontId="33" fillId="0" borderId="85" xfId="0" applyFont="1" applyBorder="1" applyAlignment="1">
      <alignment horizontal="center"/>
    </xf>
    <xf numFmtId="3" fontId="33" fillId="0" borderId="73" xfId="0" applyNumberFormat="1" applyFont="1" applyBorder="1" applyAlignment="1">
      <alignment horizontal="right"/>
    </xf>
    <xf numFmtId="3" fontId="33" fillId="0" borderId="74" xfId="0" applyNumberFormat="1" applyFont="1" applyBorder="1" applyAlignment="1">
      <alignment horizontal="right"/>
    </xf>
    <xf numFmtId="3" fontId="33" fillId="0" borderId="75" xfId="0" applyNumberFormat="1" applyFont="1" applyBorder="1" applyAlignment="1">
      <alignment horizontal="right"/>
    </xf>
    <xf numFmtId="0" fontId="34" fillId="0" borderId="85" xfId="0" applyFont="1" applyBorder="1" applyAlignment="1">
      <alignment horizontal="center"/>
    </xf>
    <xf numFmtId="3" fontId="34" fillId="0" borderId="73" xfId="0" applyNumberFormat="1" applyFont="1" applyBorder="1"/>
    <xf numFmtId="3" fontId="34" fillId="0" borderId="74" xfId="0" applyNumberFormat="1" applyFont="1" applyBorder="1"/>
    <xf numFmtId="3" fontId="34" fillId="0" borderId="75" xfId="0" applyNumberFormat="1" applyFont="1" applyBorder="1"/>
    <xf numFmtId="0" fontId="36" fillId="0" borderId="57" xfId="0" applyFont="1" applyBorder="1" applyAlignment="1">
      <alignment horizontal="left" vertical="center" wrapText="1"/>
    </xf>
    <xf numFmtId="0" fontId="33" fillId="0" borderId="0" xfId="0" applyFont="1" applyAlignment="1">
      <alignment vertical="center"/>
    </xf>
    <xf numFmtId="0" fontId="34" fillId="0" borderId="53" xfId="0" applyFont="1" applyBorder="1" applyAlignment="1">
      <alignment vertical="center"/>
    </xf>
    <xf numFmtId="0" fontId="34" fillId="0" borderId="21" xfId="0" applyFont="1" applyBorder="1" applyAlignment="1">
      <alignment vertical="center"/>
    </xf>
    <xf numFmtId="0" fontId="34" fillId="0" borderId="57" xfId="0" applyFont="1" applyBorder="1" applyAlignment="1">
      <alignment wrapText="1"/>
    </xf>
    <xf numFmtId="0" fontId="37" fillId="0" borderId="0" xfId="0" applyFont="1"/>
    <xf numFmtId="0" fontId="39" fillId="0" borderId="86" xfId="0" applyFont="1" applyBorder="1" applyAlignment="1">
      <alignment horizontal="center" vertical="center" wrapText="1"/>
    </xf>
    <xf numFmtId="0" fontId="40" fillId="0" borderId="87" xfId="0" applyFont="1" applyBorder="1" applyAlignment="1">
      <alignment horizontal="left" vertical="center" wrapText="1"/>
    </xf>
    <xf numFmtId="0" fontId="39" fillId="0" borderId="88" xfId="0" applyFont="1" applyBorder="1" applyAlignment="1">
      <alignment horizontal="center" vertical="center" wrapText="1"/>
    </xf>
    <xf numFmtId="0" fontId="40" fillId="0" borderId="89" xfId="0" applyFont="1" applyBorder="1" applyAlignment="1">
      <alignment horizontal="left" vertical="center" wrapText="1"/>
    </xf>
    <xf numFmtId="0" fontId="42" fillId="0" borderId="89" xfId="0" applyFont="1" applyBorder="1" applyAlignment="1">
      <alignment horizontal="left" vertical="center" wrapText="1"/>
    </xf>
    <xf numFmtId="0" fontId="39" fillId="0" borderId="88" xfId="0" applyFont="1" applyBorder="1" applyAlignment="1">
      <alignment horizontal="center" vertical="center" readingOrder="1"/>
    </xf>
    <xf numFmtId="0" fontId="43" fillId="0" borderId="88" xfId="0" applyFont="1" applyBorder="1" applyAlignment="1">
      <alignment horizontal="center" vertical="center" wrapText="1"/>
    </xf>
    <xf numFmtId="0" fontId="39" fillId="0" borderId="90" xfId="0" applyFont="1" applyBorder="1" applyAlignment="1">
      <alignment horizontal="center" vertical="center" readingOrder="1"/>
    </xf>
    <xf numFmtId="0" fontId="40" fillId="0" borderId="91" xfId="0" applyFont="1" applyBorder="1" applyAlignment="1">
      <alignment horizontal="left" vertical="center" wrapText="1"/>
    </xf>
    <xf numFmtId="0" fontId="44" fillId="0" borderId="0" xfId="0" applyFont="1"/>
    <xf numFmtId="0" fontId="45" fillId="0" borderId="0" xfId="0" applyFont="1"/>
    <xf numFmtId="0" fontId="46" fillId="0" borderId="0" xfId="0" applyFont="1"/>
    <xf numFmtId="0" fontId="47" fillId="0" borderId="0" xfId="0" applyFont="1"/>
    <xf numFmtId="0" fontId="48" fillId="0" borderId="21" xfId="0" applyFont="1" applyBorder="1" applyAlignment="1">
      <alignment horizontal="center" vertical="center"/>
    </xf>
    <xf numFmtId="0" fontId="41" fillId="0" borderId="21" xfId="0" applyFont="1" applyBorder="1"/>
    <xf numFmtId="0" fontId="50" fillId="10" borderId="21" xfId="0" applyFont="1" applyFill="1" applyBorder="1" applyAlignment="1">
      <alignment horizontal="center" vertical="center" wrapText="1"/>
    </xf>
    <xf numFmtId="0" fontId="49" fillId="0" borderId="21" xfId="0" applyFont="1" applyBorder="1" applyAlignment="1">
      <alignment horizontal="left" vertical="center" wrapText="1"/>
    </xf>
    <xf numFmtId="0" fontId="44" fillId="0" borderId="21" xfId="0" applyFont="1" applyBorder="1" applyAlignment="1">
      <alignment horizontal="left" vertical="center" wrapText="1"/>
    </xf>
    <xf numFmtId="0" fontId="51" fillId="0" borderId="21" xfId="0" applyFont="1" applyBorder="1" applyAlignment="1">
      <alignment horizontal="left" vertical="center" wrapText="1"/>
    </xf>
    <xf numFmtId="0" fontId="44" fillId="0" borderId="21" xfId="0" applyFont="1" applyBorder="1" applyAlignment="1">
      <alignment vertical="center" wrapText="1"/>
    </xf>
    <xf numFmtId="0" fontId="44" fillId="0" borderId="0" xfId="0" applyFont="1" applyAlignment="1">
      <alignment vertical="center" wrapText="1"/>
    </xf>
    <xf numFmtId="0" fontId="49" fillId="0" borderId="0" xfId="0" applyFont="1" applyAlignment="1">
      <alignment horizontal="left" vertical="center"/>
    </xf>
    <xf numFmtId="0" fontId="52" fillId="0" borderId="0" xfId="0" applyFont="1"/>
    <xf numFmtId="0" fontId="53" fillId="0" borderId="0" xfId="0" applyFont="1"/>
    <xf numFmtId="0" fontId="54" fillId="0" borderId="0" xfId="0" applyFont="1"/>
    <xf numFmtId="0" fontId="23" fillId="0" borderId="21" xfId="0" applyFont="1" applyBorder="1"/>
    <xf numFmtId="0" fontId="23" fillId="0" borderId="21" xfId="0" applyFont="1" applyBorder="1" applyAlignment="1">
      <alignment horizontal="left" vertical="center" wrapText="1"/>
    </xf>
    <xf numFmtId="0" fontId="62" fillId="23" borderId="35" xfId="0" applyFont="1" applyFill="1" applyBorder="1" applyAlignment="1">
      <alignment horizontal="justify" vertical="center" wrapText="1"/>
    </xf>
    <xf numFmtId="0" fontId="62" fillId="24" borderId="96" xfId="0" applyFont="1" applyFill="1" applyBorder="1" applyAlignment="1">
      <alignment horizontal="center" vertical="center" wrapText="1"/>
    </xf>
    <xf numFmtId="0" fontId="62" fillId="25" borderId="96" xfId="0" applyFont="1" applyFill="1" applyBorder="1" applyAlignment="1">
      <alignment horizontal="center" vertical="center" wrapText="1"/>
    </xf>
    <xf numFmtId="0" fontId="63" fillId="26" borderId="39" xfId="0" applyFont="1" applyFill="1" applyBorder="1" applyAlignment="1">
      <alignment vertical="center" wrapText="1"/>
    </xf>
    <xf numFmtId="0" fontId="63" fillId="25" borderId="39" xfId="0" applyFont="1" applyFill="1" applyBorder="1" applyAlignment="1">
      <alignment horizontal="center" vertical="center" wrapText="1"/>
    </xf>
    <xf numFmtId="0" fontId="63" fillId="25" borderId="39" xfId="1" applyFont="1" applyFill="1" applyBorder="1" applyAlignment="1" applyProtection="1">
      <alignment horizontal="justify" vertical="center" wrapText="1"/>
    </xf>
    <xf numFmtId="0" fontId="63" fillId="27" borderId="39" xfId="0" applyFont="1" applyFill="1" applyBorder="1" applyAlignment="1">
      <alignment horizontal="center" vertical="center" wrapText="1"/>
    </xf>
    <xf numFmtId="0" fontId="63" fillId="26" borderId="95" xfId="0" applyFont="1" applyFill="1" applyBorder="1" applyAlignment="1">
      <alignment horizontal="center" vertical="center" wrapText="1"/>
    </xf>
    <xf numFmtId="0" fontId="62" fillId="26" borderId="96" xfId="0" applyFont="1" applyFill="1" applyBorder="1" applyAlignment="1">
      <alignment horizontal="justify" vertical="center" wrapText="1"/>
    </xf>
    <xf numFmtId="0" fontId="63" fillId="25" borderId="95" xfId="0" applyFont="1" applyFill="1" applyBorder="1" applyAlignment="1">
      <alignment horizontal="center" vertical="center" wrapText="1"/>
    </xf>
    <xf numFmtId="0" fontId="64" fillId="2" borderId="1" xfId="0" applyFont="1" applyFill="1" applyBorder="1" applyAlignment="1">
      <alignment horizontal="center"/>
    </xf>
    <xf numFmtId="0" fontId="64" fillId="2" borderId="1" xfId="0" applyFont="1" applyFill="1" applyBorder="1" applyAlignment="1">
      <alignment vertical="center" wrapText="1"/>
    </xf>
    <xf numFmtId="0" fontId="65" fillId="0" borderId="0" xfId="0" applyFont="1"/>
    <xf numFmtId="0" fontId="66" fillId="9" borderId="21" xfId="0" applyFont="1" applyFill="1" applyBorder="1" applyAlignment="1">
      <alignment horizontal="center" vertical="center" wrapText="1"/>
    </xf>
    <xf numFmtId="0" fontId="59" fillId="0" borderId="0" xfId="0" applyFont="1"/>
    <xf numFmtId="0" fontId="24" fillId="31" borderId="21" xfId="0" applyFont="1" applyFill="1" applyBorder="1" applyAlignment="1">
      <alignment horizontal="left" vertical="center" wrapText="1"/>
    </xf>
    <xf numFmtId="0" fontId="70" fillId="31" borderId="0" xfId="0" applyFont="1" applyFill="1" applyAlignment="1">
      <alignment vertical="center" wrapText="1"/>
    </xf>
    <xf numFmtId="0" fontId="24" fillId="2" borderId="29" xfId="0" applyFont="1" applyFill="1" applyBorder="1" applyAlignment="1">
      <alignment vertical="center" wrapText="1"/>
    </xf>
    <xf numFmtId="41" fontId="28" fillId="0" borderId="0" xfId="4" applyFont="1" applyAlignment="1">
      <alignment horizontal="center"/>
    </xf>
    <xf numFmtId="41" fontId="0" fillId="0" borderId="0" xfId="4" applyFont="1" applyAlignment="1">
      <alignment horizontal="center"/>
    </xf>
    <xf numFmtId="0" fontId="72" fillId="30" borderId="29" xfId="7" applyFont="1" applyFill="1"/>
    <xf numFmtId="0" fontId="61" fillId="30" borderId="29" xfId="7" applyFont="1" applyFill="1"/>
    <xf numFmtId="0" fontId="24" fillId="2" borderId="1" xfId="0" applyFont="1" applyFill="1" applyBorder="1" applyAlignment="1">
      <alignment horizontal="justify" vertical="center" wrapText="1"/>
    </xf>
    <xf numFmtId="0" fontId="63" fillId="27" borderId="39" xfId="0" applyFont="1" applyFill="1" applyBorder="1" applyAlignment="1">
      <alignment horizontal="justify" vertical="center" wrapText="1"/>
    </xf>
    <xf numFmtId="0" fontId="0" fillId="0" borderId="0" xfId="0" applyAlignment="1">
      <alignment horizontal="justify" vertical="center"/>
    </xf>
    <xf numFmtId="0" fontId="25" fillId="9" borderId="35" xfId="0" applyFont="1" applyFill="1" applyBorder="1" applyAlignment="1">
      <alignment horizontal="center" vertical="center" wrapText="1"/>
    </xf>
    <xf numFmtId="0" fontId="78" fillId="7" borderId="35" xfId="0" applyFont="1" applyFill="1" applyBorder="1" applyAlignment="1">
      <alignment horizontal="justify" vertical="center" wrapText="1"/>
    </xf>
    <xf numFmtId="9" fontId="23" fillId="0" borderId="0" xfId="5" applyFont="1" applyAlignment="1">
      <alignment horizontal="center" vertical="center" wrapText="1"/>
    </xf>
    <xf numFmtId="9" fontId="25" fillId="0" borderId="0" xfId="5" applyFont="1" applyAlignment="1">
      <alignment horizontal="center" vertical="center" wrapText="1"/>
    </xf>
    <xf numFmtId="9" fontId="0" fillId="0" borderId="0" xfId="5" applyFont="1" applyAlignment="1">
      <alignment horizontal="center"/>
    </xf>
    <xf numFmtId="9" fontId="23" fillId="2" borderId="29" xfId="5" applyFont="1" applyFill="1" applyBorder="1" applyAlignment="1">
      <alignment horizontal="center" vertical="center"/>
    </xf>
    <xf numFmtId="41" fontId="23" fillId="2" borderId="29" xfId="4" applyFont="1" applyFill="1" applyBorder="1" applyAlignment="1">
      <alignment horizontal="center" vertical="center"/>
    </xf>
    <xf numFmtId="0" fontId="4" fillId="0" borderId="32" xfId="0" applyFont="1" applyBorder="1" applyAlignment="1">
      <alignment horizontal="center"/>
    </xf>
    <xf numFmtId="0" fontId="0" fillId="0" borderId="0" xfId="0" applyAlignment="1">
      <alignment horizontal="center"/>
    </xf>
    <xf numFmtId="9" fontId="23" fillId="2" borderId="95" xfId="0" applyNumberFormat="1" applyFont="1" applyFill="1" applyBorder="1" applyAlignment="1">
      <alignment horizontal="center" vertical="center"/>
    </xf>
    <xf numFmtId="0" fontId="23" fillId="2" borderId="1" xfId="0" applyFont="1" applyFill="1" applyBorder="1" applyAlignment="1">
      <alignment horizontal="center"/>
    </xf>
    <xf numFmtId="0" fontId="23" fillId="2" borderId="29" xfId="0" applyFont="1" applyFill="1" applyBorder="1" applyAlignment="1">
      <alignment horizontal="center"/>
    </xf>
    <xf numFmtId="9" fontId="23" fillId="2" borderId="1" xfId="5" applyFont="1" applyFill="1" applyBorder="1" applyAlignment="1">
      <alignment horizontal="center" vertical="center"/>
    </xf>
    <xf numFmtId="9" fontId="62" fillId="25" borderId="96" xfId="5" applyFont="1" applyFill="1" applyBorder="1" applyAlignment="1">
      <alignment horizontal="center" vertical="center" wrapText="1"/>
    </xf>
    <xf numFmtId="165" fontId="23" fillId="2" borderId="1" xfId="0" applyNumberFormat="1" applyFont="1" applyFill="1" applyBorder="1" applyAlignment="1">
      <alignment horizontal="center"/>
    </xf>
    <xf numFmtId="165" fontId="0" fillId="0" borderId="0" xfId="0" applyNumberFormat="1" applyAlignment="1">
      <alignment horizontal="center"/>
    </xf>
    <xf numFmtId="0" fontId="23" fillId="2" borderId="1" xfId="0" applyFont="1" applyFill="1" applyBorder="1" applyAlignment="1">
      <alignment horizontal="left"/>
    </xf>
    <xf numFmtId="0" fontId="62" fillId="25" borderId="96" xfId="0" applyFont="1" applyFill="1" applyBorder="1" applyAlignment="1">
      <alignment horizontal="left" vertical="center" wrapText="1"/>
    </xf>
    <xf numFmtId="0" fontId="0" fillId="0" borderId="0" xfId="0" applyAlignment="1">
      <alignment horizontal="left"/>
    </xf>
    <xf numFmtId="0" fontId="80" fillId="2" borderId="1" xfId="0" applyFont="1" applyFill="1" applyBorder="1" applyAlignment="1">
      <alignment horizontal="center"/>
    </xf>
    <xf numFmtId="0" fontId="81" fillId="9" borderId="21" xfId="0" applyFont="1" applyFill="1" applyBorder="1" applyAlignment="1">
      <alignment horizontal="center" vertical="center" wrapText="1"/>
    </xf>
    <xf numFmtId="0" fontId="80" fillId="2" borderId="1" xfId="0" applyFont="1" applyFill="1" applyBorder="1" applyAlignment="1">
      <alignment vertical="center" wrapText="1"/>
    </xf>
    <xf numFmtId="0" fontId="82" fillId="0" borderId="0" xfId="0" applyFont="1"/>
    <xf numFmtId="0" fontId="10" fillId="0" borderId="0" xfId="0" applyFont="1"/>
    <xf numFmtId="0" fontId="83" fillId="7" borderId="35" xfId="0" applyFont="1" applyFill="1" applyBorder="1" applyAlignment="1">
      <alignment horizontal="center" vertical="center" wrapText="1"/>
    </xf>
    <xf numFmtId="0" fontId="2" fillId="0" borderId="0" xfId="0" applyFont="1"/>
    <xf numFmtId="0" fontId="63" fillId="28" borderId="40" xfId="0" applyFont="1" applyFill="1" applyBorder="1" applyAlignment="1">
      <alignment horizontal="center" vertical="center" wrapText="1"/>
    </xf>
    <xf numFmtId="0" fontId="76" fillId="2" borderId="21" xfId="0" applyFont="1" applyFill="1" applyBorder="1" applyAlignment="1">
      <alignment vertical="center" wrapText="1"/>
    </xf>
    <xf numFmtId="0" fontId="23" fillId="30" borderId="21" xfId="0" applyFont="1" applyFill="1" applyBorder="1"/>
    <xf numFmtId="171" fontId="76" fillId="30" borderId="21" xfId="0" applyNumberFormat="1" applyFont="1" applyFill="1" applyBorder="1" applyAlignment="1">
      <alignment horizontal="center" vertical="center"/>
    </xf>
    <xf numFmtId="0" fontId="23" fillId="30" borderId="0" xfId="0" applyFont="1" applyFill="1"/>
    <xf numFmtId="0" fontId="65" fillId="0" borderId="0" xfId="0" applyFont="1" applyAlignment="1">
      <alignment vertical="center"/>
    </xf>
    <xf numFmtId="49" fontId="73" fillId="0" borderId="35" xfId="0" applyNumberFormat="1" applyFont="1" applyBorder="1" applyAlignment="1">
      <alignment horizontal="center" vertical="center"/>
    </xf>
    <xf numFmtId="9" fontId="23" fillId="2" borderId="39" xfId="0" applyNumberFormat="1" applyFont="1" applyFill="1" applyBorder="1" applyAlignment="1">
      <alignment horizontal="center" vertical="center"/>
    </xf>
    <xf numFmtId="0" fontId="62" fillId="26" borderId="96" xfId="0" applyFont="1" applyFill="1" applyBorder="1" applyAlignment="1">
      <alignment horizontal="center" vertical="center" wrapText="1"/>
    </xf>
    <xf numFmtId="0" fontId="0" fillId="0" borderId="29" xfId="0" applyBorder="1"/>
    <xf numFmtId="0" fontId="23" fillId="0" borderId="29" xfId="0" applyFont="1" applyBorder="1"/>
    <xf numFmtId="0" fontId="28" fillId="0" borderId="29" xfId="0" applyFont="1" applyBorder="1"/>
    <xf numFmtId="0" fontId="23" fillId="2" borderId="29" xfId="0" applyFont="1" applyFill="1" applyBorder="1"/>
    <xf numFmtId="0" fontId="72" fillId="22" borderId="95" xfId="0" applyFont="1" applyFill="1" applyBorder="1" applyAlignment="1">
      <alignment vertical="center" wrapText="1"/>
    </xf>
    <xf numFmtId="0" fontId="61" fillId="32" borderId="95" xfId="2" applyFill="1" applyBorder="1" applyAlignment="1">
      <alignment horizontal="justify" vertical="center"/>
    </xf>
    <xf numFmtId="0" fontId="61" fillId="30" borderId="95" xfId="2" applyFill="1" applyBorder="1" applyAlignment="1">
      <alignment horizontal="justify" vertical="center" wrapText="1"/>
    </xf>
    <xf numFmtId="3" fontId="61" fillId="32" borderId="94" xfId="2" applyNumberFormat="1" applyFill="1" applyBorder="1" applyAlignment="1">
      <alignment horizontal="center" vertical="center" wrapText="1"/>
    </xf>
    <xf numFmtId="0" fontId="61" fillId="0" borderId="94" xfId="2" applyBorder="1" applyAlignment="1">
      <alignment vertical="center" wrapText="1"/>
    </xf>
    <xf numFmtId="0" fontId="61" fillId="30" borderId="98" xfId="2" applyFill="1" applyBorder="1" applyAlignment="1">
      <alignment vertical="center" wrapText="1"/>
    </xf>
    <xf numFmtId="0" fontId="72" fillId="30" borderId="0" xfId="0" applyFont="1" applyFill="1" applyAlignment="1">
      <alignment horizontal="justify" vertical="center"/>
    </xf>
    <xf numFmtId="49" fontId="73" fillId="30" borderId="35" xfId="0" applyNumberFormat="1" applyFont="1" applyFill="1" applyBorder="1" applyAlignment="1">
      <alignment horizontal="center" vertical="center"/>
    </xf>
    <xf numFmtId="0" fontId="72" fillId="22" borderId="95" xfId="7" applyFont="1" applyFill="1" applyBorder="1" applyAlignment="1">
      <alignment vertical="center" wrapText="1"/>
    </xf>
    <xf numFmtId="49" fontId="73" fillId="0" borderId="35" xfId="7" applyNumberFormat="1" applyFont="1" applyBorder="1" applyAlignment="1">
      <alignment horizontal="center" vertical="center"/>
    </xf>
    <xf numFmtId="49" fontId="73" fillId="30" borderId="35" xfId="7" applyNumberFormat="1" applyFont="1" applyFill="1" applyBorder="1" applyAlignment="1">
      <alignment horizontal="center" vertical="center"/>
    </xf>
    <xf numFmtId="0" fontId="23" fillId="2" borderId="95" xfId="0" applyFont="1" applyFill="1" applyBorder="1" applyAlignment="1">
      <alignment horizontal="left" vertical="center" wrapText="1"/>
    </xf>
    <xf numFmtId="0" fontId="40" fillId="35" borderId="95" xfId="0" applyFont="1" applyFill="1" applyBorder="1" applyAlignment="1" applyProtection="1">
      <alignment horizontal="center" vertical="center" wrapText="1"/>
      <protection locked="0"/>
    </xf>
    <xf numFmtId="10" fontId="61" fillId="30" borderId="95" xfId="0" applyNumberFormat="1" applyFont="1" applyFill="1" applyBorder="1" applyAlignment="1">
      <alignment vertical="center"/>
    </xf>
    <xf numFmtId="9" fontId="23" fillId="2" borderId="95" xfId="5" applyFont="1" applyFill="1" applyBorder="1" applyAlignment="1">
      <alignment horizontal="center" vertical="center"/>
    </xf>
    <xf numFmtId="165" fontId="23" fillId="36" borderId="95" xfId="0" applyNumberFormat="1" applyFont="1" applyFill="1" applyBorder="1" applyAlignment="1">
      <alignment horizontal="center" vertical="center"/>
    </xf>
    <xf numFmtId="165" fontId="23" fillId="33" borderId="95" xfId="0" applyNumberFormat="1" applyFont="1" applyFill="1" applyBorder="1" applyAlignment="1">
      <alignment horizontal="center" vertical="center"/>
    </xf>
    <xf numFmtId="165" fontId="23" fillId="2" borderId="95" xfId="0" applyNumberFormat="1" applyFont="1" applyFill="1" applyBorder="1" applyAlignment="1">
      <alignment vertical="center"/>
    </xf>
    <xf numFmtId="9" fontId="23" fillId="2" borderId="95" xfId="5" applyFont="1" applyFill="1" applyBorder="1" applyAlignment="1">
      <alignment vertical="center"/>
    </xf>
    <xf numFmtId="165" fontId="23" fillId="2" borderId="95" xfId="0" applyNumberFormat="1" applyFont="1" applyFill="1" applyBorder="1" applyAlignment="1">
      <alignment horizontal="center" vertical="center"/>
    </xf>
    <xf numFmtId="0" fontId="23" fillId="2" borderId="95" xfId="0" applyFont="1" applyFill="1" applyBorder="1" applyAlignment="1">
      <alignment vertical="center" wrapText="1"/>
    </xf>
    <xf numFmtId="0" fontId="23" fillId="2" borderId="119" xfId="0" applyFont="1" applyFill="1" applyBorder="1" applyAlignment="1">
      <alignment vertical="center" wrapText="1"/>
    </xf>
    <xf numFmtId="9" fontId="23" fillId="33" borderId="95" xfId="0" applyNumberFormat="1" applyFont="1" applyFill="1" applyBorder="1" applyAlignment="1">
      <alignment horizontal="center" vertical="center"/>
    </xf>
    <xf numFmtId="9" fontId="23" fillId="36" borderId="95" xfId="0" applyNumberFormat="1" applyFont="1" applyFill="1" applyBorder="1" applyAlignment="1">
      <alignment horizontal="center" vertical="center"/>
    </xf>
    <xf numFmtId="165" fontId="23" fillId="6" borderId="35" xfId="0" applyNumberFormat="1" applyFont="1" applyFill="1" applyBorder="1" applyAlignment="1">
      <alignment vertical="center" wrapText="1"/>
    </xf>
    <xf numFmtId="165" fontId="23" fillId="2" borderId="29" xfId="0" applyNumberFormat="1" applyFont="1" applyFill="1" applyBorder="1" applyAlignment="1">
      <alignment vertical="center"/>
    </xf>
    <xf numFmtId="9" fontId="23" fillId="2" borderId="29" xfId="5" applyFont="1" applyFill="1" applyBorder="1" applyAlignment="1">
      <alignment vertical="center"/>
    </xf>
    <xf numFmtId="165" fontId="23" fillId="2" borderId="29" xfId="0" applyNumberFormat="1" applyFont="1" applyFill="1" applyBorder="1" applyAlignment="1">
      <alignment horizontal="center" vertical="center"/>
    </xf>
    <xf numFmtId="0" fontId="23" fillId="2" borderId="39" xfId="0" applyFont="1" applyFill="1" applyBorder="1" applyAlignment="1">
      <alignment vertical="center"/>
    </xf>
    <xf numFmtId="9" fontId="23" fillId="2" borderId="39" xfId="5" applyFont="1" applyFill="1" applyBorder="1" applyAlignment="1">
      <alignment vertical="center"/>
    </xf>
    <xf numFmtId="4" fontId="23" fillId="2" borderId="39" xfId="0" applyNumberFormat="1" applyFont="1" applyFill="1" applyBorder="1" applyAlignment="1">
      <alignment vertical="center"/>
    </xf>
    <xf numFmtId="9" fontId="23" fillId="3" borderId="39" xfId="0" applyNumberFormat="1" applyFont="1" applyFill="1" applyBorder="1" applyAlignment="1">
      <alignment horizontal="justify" vertical="center" wrapText="1"/>
    </xf>
    <xf numFmtId="173" fontId="23" fillId="2" borderId="21" xfId="4" applyNumberFormat="1" applyFont="1" applyFill="1" applyBorder="1" applyAlignment="1">
      <alignment horizontal="center" vertical="center"/>
    </xf>
    <xf numFmtId="166" fontId="23" fillId="2" borderId="29" xfId="0" applyNumberFormat="1" applyFont="1" applyFill="1" applyBorder="1"/>
    <xf numFmtId="0" fontId="0" fillId="30" borderId="0" xfId="0" applyFill="1"/>
    <xf numFmtId="0" fontId="24" fillId="15" borderId="29" xfId="0" applyFont="1" applyFill="1" applyBorder="1"/>
    <xf numFmtId="165" fontId="24" fillId="15" borderId="21" xfId="0" applyNumberFormat="1" applyFont="1" applyFill="1" applyBorder="1" applyAlignment="1">
      <alignment horizontal="center" vertical="center" wrapText="1"/>
    </xf>
    <xf numFmtId="176" fontId="24" fillId="15" borderId="21" xfId="0" applyNumberFormat="1" applyFont="1" applyFill="1" applyBorder="1"/>
    <xf numFmtId="9" fontId="24" fillId="15" borderId="21" xfId="5" applyFont="1" applyFill="1" applyBorder="1" applyAlignment="1">
      <alignment horizontal="center" vertical="center" wrapText="1"/>
    </xf>
    <xf numFmtId="166" fontId="24" fillId="15" borderId="4" xfId="0" applyNumberFormat="1" applyFont="1" applyFill="1" applyBorder="1" applyAlignment="1">
      <alignment vertical="center" wrapText="1"/>
    </xf>
    <xf numFmtId="166" fontId="24" fillId="15" borderId="21" xfId="0" applyNumberFormat="1" applyFont="1" applyFill="1" applyBorder="1" applyAlignment="1">
      <alignment horizontal="center" vertical="center" wrapText="1"/>
    </xf>
    <xf numFmtId="174" fontId="23" fillId="0" borderId="21" xfId="0" applyNumberFormat="1" applyFont="1" applyBorder="1" applyAlignment="1">
      <alignment horizontal="center" vertical="center" wrapText="1"/>
    </xf>
    <xf numFmtId="10" fontId="23" fillId="0" borderId="21" xfId="0" applyNumberFormat="1" applyFont="1" applyBorder="1" applyAlignment="1">
      <alignment horizontal="center" vertical="center" wrapText="1"/>
    </xf>
    <xf numFmtId="1" fontId="28" fillId="0" borderId="21" xfId="0" applyNumberFormat="1" applyFont="1" applyBorder="1" applyAlignment="1">
      <alignment horizontal="center" vertical="center"/>
    </xf>
    <xf numFmtId="177" fontId="23" fillId="0" borderId="21" xfId="6" applyNumberFormat="1" applyFont="1" applyFill="1" applyBorder="1" applyAlignment="1">
      <alignment horizontal="center" vertical="center" wrapText="1"/>
    </xf>
    <xf numFmtId="177" fontId="23" fillId="0" borderId="34" xfId="6" applyNumberFormat="1" applyFont="1" applyFill="1" applyBorder="1" applyAlignment="1">
      <alignment horizontal="center" vertical="center" wrapText="1"/>
    </xf>
    <xf numFmtId="177" fontId="24" fillId="15" borderId="21" xfId="6" applyNumberFormat="1" applyFont="1" applyFill="1" applyBorder="1" applyAlignment="1">
      <alignment horizontal="center" vertical="center" wrapText="1"/>
    </xf>
    <xf numFmtId="177" fontId="24" fillId="15" borderId="21" xfId="6" applyNumberFormat="1" applyFont="1" applyFill="1" applyBorder="1"/>
    <xf numFmtId="177" fontId="23" fillId="0" borderId="35" xfId="6" applyNumberFormat="1" applyFont="1" applyFill="1" applyBorder="1" applyAlignment="1">
      <alignment horizontal="center" vertical="center" wrapText="1"/>
    </xf>
    <xf numFmtId="9" fontId="24" fillId="15" borderId="21" xfId="0" applyNumberFormat="1" applyFont="1" applyFill="1" applyBorder="1" applyAlignment="1">
      <alignment horizontal="center" vertical="center" wrapText="1"/>
    </xf>
    <xf numFmtId="177" fontId="24" fillId="15" borderId="34" xfId="6" applyNumberFormat="1" applyFont="1" applyFill="1" applyBorder="1" applyAlignment="1">
      <alignment horizontal="center" vertical="center" wrapText="1"/>
    </xf>
    <xf numFmtId="10" fontId="24" fillId="15" borderId="34" xfId="0" applyNumberFormat="1" applyFont="1" applyFill="1" applyBorder="1" applyAlignment="1">
      <alignment horizontal="center" vertical="center" wrapText="1"/>
    </xf>
    <xf numFmtId="0" fontId="4" fillId="30" borderId="29" xfId="0" applyFont="1" applyFill="1" applyBorder="1" applyAlignment="1">
      <alignment horizontal="center" vertical="center" wrapText="1"/>
    </xf>
    <xf numFmtId="0" fontId="4" fillId="30" borderId="29" xfId="0" applyFont="1" applyFill="1" applyBorder="1"/>
    <xf numFmtId="0" fontId="10" fillId="30" borderId="29" xfId="0" applyFont="1" applyFill="1" applyBorder="1" applyAlignment="1">
      <alignment horizontal="center" vertical="center" wrapText="1"/>
    </xf>
    <xf numFmtId="0" fontId="66" fillId="0" borderId="21" xfId="0" applyFont="1" applyBorder="1" applyAlignment="1">
      <alignment horizontal="center" vertical="center"/>
    </xf>
    <xf numFmtId="169" fontId="76" fillId="0" borderId="21" xfId="6" applyNumberFormat="1" applyFont="1" applyBorder="1" applyAlignment="1">
      <alignment horizontal="center" vertical="center"/>
    </xf>
    <xf numFmtId="2" fontId="76" fillId="0" borderId="21" xfId="0" applyNumberFormat="1" applyFont="1" applyBorder="1" applyAlignment="1">
      <alignment horizontal="right" vertical="center"/>
    </xf>
    <xf numFmtId="174" fontId="76" fillId="0" borderId="21" xfId="0" applyNumberFormat="1" applyFont="1" applyBorder="1" applyAlignment="1">
      <alignment horizontal="right" vertical="center"/>
    </xf>
    <xf numFmtId="0" fontId="66" fillId="0" borderId="21" xfId="0" applyFont="1" applyBorder="1" applyAlignment="1">
      <alignment horizontal="left" vertical="center"/>
    </xf>
    <xf numFmtId="2" fontId="66" fillId="0" borderId="21" xfId="0" applyNumberFormat="1" applyFont="1" applyBorder="1" applyAlignment="1">
      <alignment horizontal="center" vertical="center"/>
    </xf>
    <xf numFmtId="0" fontId="66" fillId="0" borderId="4" xfId="0" applyFont="1" applyBorder="1" applyAlignment="1">
      <alignment horizontal="left" vertical="center"/>
    </xf>
    <xf numFmtId="0" fontId="66" fillId="9" borderId="4" xfId="0" applyFont="1" applyFill="1" applyBorder="1" applyAlignment="1">
      <alignment horizontal="center" vertical="center"/>
    </xf>
    <xf numFmtId="0" fontId="66" fillId="0" borderId="128" xfId="0" applyFont="1" applyBorder="1" applyAlignment="1">
      <alignment horizontal="left" vertical="center"/>
    </xf>
    <xf numFmtId="0" fontId="66" fillId="0" borderId="129" xfId="0" applyFont="1" applyBorder="1" applyAlignment="1">
      <alignment horizontal="left" vertical="center"/>
    </xf>
    <xf numFmtId="0" fontId="66" fillId="0" borderId="95" xfId="0" applyFont="1" applyBorder="1" applyAlignment="1">
      <alignment horizontal="left" vertical="center"/>
    </xf>
    <xf numFmtId="169" fontId="76" fillId="0" borderId="34" xfId="6" applyNumberFormat="1" applyFont="1" applyBorder="1" applyAlignment="1">
      <alignment horizontal="center" vertical="center"/>
    </xf>
    <xf numFmtId="2" fontId="66" fillId="0" borderId="34" xfId="0" applyNumberFormat="1" applyFont="1" applyBorder="1" applyAlignment="1">
      <alignment horizontal="center" vertical="center"/>
    </xf>
    <xf numFmtId="0" fontId="66" fillId="0" borderId="92" xfId="0" applyFont="1" applyBorder="1" applyAlignment="1">
      <alignment horizontal="left" vertical="center"/>
    </xf>
    <xf numFmtId="0" fontId="66" fillId="0" borderId="100" xfId="0" applyFont="1" applyBorder="1" applyAlignment="1">
      <alignment horizontal="left" vertical="center"/>
    </xf>
    <xf numFmtId="169" fontId="77" fillId="40" borderId="21" xfId="0" applyNumberFormat="1" applyFont="1" applyFill="1" applyBorder="1" applyAlignment="1">
      <alignment vertical="center" wrapText="1"/>
    </xf>
    <xf numFmtId="170" fontId="77" fillId="40" borderId="21" xfId="8" applyNumberFormat="1" applyFont="1" applyFill="1" applyBorder="1" applyAlignment="1">
      <alignment vertical="center" wrapText="1"/>
    </xf>
    <xf numFmtId="175" fontId="76" fillId="9" borderId="21" xfId="0" applyNumberFormat="1" applyFont="1" applyFill="1" applyBorder="1" applyAlignment="1">
      <alignment horizontal="center" vertical="center"/>
    </xf>
    <xf numFmtId="167" fontId="76" fillId="9" borderId="21" xfId="0" applyNumberFormat="1" applyFont="1" applyFill="1" applyBorder="1" applyAlignment="1">
      <alignment horizontal="center" vertical="center"/>
    </xf>
    <xf numFmtId="2" fontId="23" fillId="0" borderId="21" xfId="4" applyNumberFormat="1" applyFont="1" applyFill="1" applyBorder="1" applyAlignment="1">
      <alignment horizontal="center" vertical="center" wrapText="1"/>
    </xf>
    <xf numFmtId="177" fontId="23" fillId="30" borderId="34" xfId="6" applyNumberFormat="1" applyFont="1" applyFill="1" applyBorder="1" applyAlignment="1">
      <alignment horizontal="center" vertical="center" wrapText="1"/>
    </xf>
    <xf numFmtId="10" fontId="23" fillId="30" borderId="34" xfId="5" applyNumberFormat="1" applyFont="1" applyFill="1" applyBorder="1" applyAlignment="1">
      <alignment horizontal="center" vertical="center" wrapText="1"/>
    </xf>
    <xf numFmtId="1" fontId="29" fillId="42" borderId="21" xfId="0" applyNumberFormat="1" applyFont="1" applyFill="1" applyBorder="1" applyAlignment="1">
      <alignment horizontal="center" vertical="center"/>
    </xf>
    <xf numFmtId="4" fontId="61" fillId="32" borderId="94" xfId="2" applyNumberFormat="1" applyFill="1" applyBorder="1" applyAlignment="1">
      <alignment horizontal="center" vertical="center" wrapText="1"/>
    </xf>
    <xf numFmtId="2" fontId="76" fillId="9" borderId="21" xfId="0" applyNumberFormat="1" applyFont="1" applyFill="1" applyBorder="1" applyAlignment="1">
      <alignment horizontal="center" vertical="center"/>
    </xf>
    <xf numFmtId="1" fontId="28" fillId="2" borderId="34" xfId="0" applyNumberFormat="1" applyFont="1" applyFill="1" applyBorder="1" applyAlignment="1">
      <alignment horizontal="left" vertical="center" wrapText="1"/>
    </xf>
    <xf numFmtId="168" fontId="23"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168" fontId="23" fillId="43" borderId="21" xfId="0" applyNumberFormat="1" applyFont="1" applyFill="1" applyBorder="1" applyAlignment="1">
      <alignment horizontal="center" vertical="center" wrapText="1"/>
    </xf>
    <xf numFmtId="165" fontId="23" fillId="43" borderId="21" xfId="0" applyNumberFormat="1" applyFont="1" applyFill="1" applyBorder="1" applyAlignment="1">
      <alignment horizontal="center" vertical="center" wrapText="1"/>
    </xf>
    <xf numFmtId="1" fontId="29" fillId="44" borderId="21" xfId="0" applyNumberFormat="1" applyFont="1" applyFill="1" applyBorder="1" applyAlignment="1">
      <alignment horizontal="left" vertical="center" wrapText="1"/>
    </xf>
    <xf numFmtId="165" fontId="24" fillId="44" borderId="21" xfId="0" applyNumberFormat="1" applyFont="1" applyFill="1" applyBorder="1" applyAlignment="1">
      <alignment horizontal="center" vertical="center" wrapText="1"/>
    </xf>
    <xf numFmtId="1" fontId="29" fillId="43" borderId="21" xfId="0" applyNumberFormat="1" applyFont="1" applyFill="1" applyBorder="1" applyAlignment="1">
      <alignment horizontal="left" vertical="center" wrapText="1"/>
    </xf>
    <xf numFmtId="0" fontId="86" fillId="0" borderId="29" xfId="9" applyFont="1" applyProtection="1">
      <protection hidden="1"/>
    </xf>
    <xf numFmtId="0" fontId="86" fillId="0" borderId="29" xfId="9" applyFont="1" applyAlignment="1" applyProtection="1">
      <alignment horizontal="left" vertical="center"/>
      <protection hidden="1"/>
    </xf>
    <xf numFmtId="0" fontId="24" fillId="0" borderId="29" xfId="9" applyFont="1" applyAlignment="1">
      <alignment horizontal="left" vertical="center" wrapText="1"/>
    </xf>
    <xf numFmtId="0" fontId="86" fillId="0" borderId="29" xfId="9" applyFont="1" applyAlignment="1" applyProtection="1">
      <alignment horizontal="justify" vertical="center" wrapText="1"/>
      <protection hidden="1"/>
    </xf>
    <xf numFmtId="0" fontId="86" fillId="0" borderId="29" xfId="9" applyFont="1" applyAlignment="1">
      <alignment horizontal="justify" vertical="center"/>
    </xf>
    <xf numFmtId="0" fontId="87" fillId="0" borderId="29" xfId="9" applyFont="1"/>
    <xf numFmtId="0" fontId="87" fillId="41" borderId="29" xfId="9" applyFont="1" applyFill="1"/>
    <xf numFmtId="0" fontId="87" fillId="0" borderId="29" xfId="9" applyFont="1" applyAlignment="1" applyProtection="1">
      <alignment horizontal="left" vertical="center"/>
      <protection hidden="1"/>
    </xf>
    <xf numFmtId="0" fontId="87" fillId="41" borderId="29" xfId="9" applyFont="1" applyFill="1" applyAlignment="1" applyProtection="1">
      <alignment horizontal="left"/>
      <protection hidden="1"/>
    </xf>
    <xf numFmtId="0" fontId="87" fillId="0" borderId="29" xfId="9" applyFont="1" applyProtection="1">
      <protection hidden="1"/>
    </xf>
    <xf numFmtId="0" fontId="23" fillId="0" borderId="29" xfId="9" applyFont="1" applyAlignment="1">
      <alignment horizontal="left" vertical="center" wrapText="1"/>
    </xf>
    <xf numFmtId="0" fontId="87" fillId="0" borderId="29" xfId="9" applyFont="1" applyAlignment="1" applyProtection="1">
      <alignment horizontal="justify" vertical="center" wrapText="1"/>
      <protection hidden="1"/>
    </xf>
    <xf numFmtId="0" fontId="88" fillId="0" borderId="29" xfId="9" applyFont="1" applyAlignment="1" applyProtection="1">
      <alignment horizontal="justify" vertical="center" wrapText="1"/>
      <protection hidden="1"/>
    </xf>
    <xf numFmtId="0" fontId="87" fillId="41" borderId="29" xfId="9" applyFont="1" applyFill="1" applyAlignment="1">
      <alignment horizontal="justify" vertical="center"/>
    </xf>
    <xf numFmtId="0" fontId="89" fillId="41" borderId="29" xfId="9" applyFont="1" applyFill="1" applyAlignment="1">
      <alignment horizontal="justify" vertical="center" wrapText="1"/>
    </xf>
    <xf numFmtId="0" fontId="87" fillId="0" borderId="29" xfId="9" applyFont="1" applyAlignment="1" applyProtection="1">
      <alignment vertical="top"/>
      <protection hidden="1"/>
    </xf>
    <xf numFmtId="0" fontId="87" fillId="41" borderId="29" xfId="9" applyFont="1" applyFill="1" applyProtection="1">
      <protection hidden="1"/>
    </xf>
    <xf numFmtId="0" fontId="89" fillId="0" borderId="29" xfId="9" applyFont="1" applyAlignment="1">
      <alignment horizontal="justify" vertical="center" wrapText="1"/>
    </xf>
    <xf numFmtId="0" fontId="87" fillId="0" borderId="29" xfId="9" applyFont="1" applyAlignment="1" applyProtection="1">
      <alignment horizontal="left"/>
      <protection hidden="1"/>
    </xf>
    <xf numFmtId="0" fontId="87" fillId="0" borderId="29" xfId="9" applyFont="1" applyAlignment="1">
      <alignment wrapText="1"/>
    </xf>
    <xf numFmtId="0" fontId="90" fillId="0" borderId="29" xfId="9" applyFont="1" applyAlignment="1" applyProtection="1">
      <alignment horizontal="justify" vertical="center" wrapText="1"/>
      <protection hidden="1"/>
    </xf>
    <xf numFmtId="0" fontId="87" fillId="0" borderId="29" xfId="9" applyFont="1" applyAlignment="1">
      <alignment horizontal="justify" vertical="center"/>
    </xf>
    <xf numFmtId="0" fontId="88" fillId="0" borderId="29" xfId="9" applyFont="1" applyAlignment="1" applyProtection="1">
      <alignment vertical="center"/>
      <protection hidden="1"/>
    </xf>
    <xf numFmtId="0" fontId="87" fillId="0" borderId="29" xfId="9" applyFont="1" applyAlignment="1">
      <alignment horizontal="justify" vertical="center" wrapText="1"/>
    </xf>
    <xf numFmtId="168" fontId="23" fillId="2" borderId="34" xfId="0" applyNumberFormat="1" applyFont="1" applyFill="1" applyBorder="1" applyAlignment="1">
      <alignment horizontal="right" vertical="center" wrapText="1"/>
    </xf>
    <xf numFmtId="168" fontId="23" fillId="43" borderId="21" xfId="0" applyNumberFormat="1" applyFont="1" applyFill="1" applyBorder="1" applyAlignment="1">
      <alignment horizontal="right" vertical="center" wrapText="1"/>
    </xf>
    <xf numFmtId="168" fontId="23" fillId="2" borderId="21" xfId="0" applyNumberFormat="1" applyFont="1" applyFill="1" applyBorder="1" applyAlignment="1">
      <alignment horizontal="right" vertical="center" wrapText="1"/>
    </xf>
    <xf numFmtId="168" fontId="24" fillId="44" borderId="21" xfId="0" applyNumberFormat="1" applyFont="1" applyFill="1" applyBorder="1" applyAlignment="1">
      <alignment horizontal="right" vertical="center" wrapText="1"/>
    </xf>
    <xf numFmtId="2" fontId="24" fillId="15" borderId="21" xfId="4" applyNumberFormat="1" applyFont="1" applyFill="1" applyBorder="1" applyAlignment="1">
      <alignment horizontal="center" vertical="center" wrapText="1"/>
    </xf>
    <xf numFmtId="168" fontId="76" fillId="9" borderId="21" xfId="0" applyNumberFormat="1" applyFont="1" applyFill="1" applyBorder="1" applyAlignment="1">
      <alignment horizontal="center" vertical="center"/>
    </xf>
    <xf numFmtId="4" fontId="23" fillId="30" borderId="21" xfId="0" applyNumberFormat="1" applyFont="1" applyFill="1" applyBorder="1" applyAlignment="1">
      <alignment horizontal="center" vertical="center" wrapText="1"/>
    </xf>
    <xf numFmtId="43" fontId="77" fillId="40" borderId="21" xfId="8" applyFont="1" applyFill="1" applyBorder="1" applyAlignment="1">
      <alignment vertical="center" wrapText="1"/>
    </xf>
    <xf numFmtId="1" fontId="28" fillId="0" borderId="34" xfId="0" applyNumberFormat="1" applyFont="1" applyBorder="1" applyAlignment="1">
      <alignment horizontal="center" vertical="center"/>
    </xf>
    <xf numFmtId="4" fontId="23" fillId="0" borderId="21" xfId="0" applyNumberFormat="1" applyFont="1" applyBorder="1" applyAlignment="1">
      <alignment horizontal="center" vertical="center" wrapText="1"/>
    </xf>
    <xf numFmtId="2" fontId="23" fillId="0" borderId="21" xfId="0" applyNumberFormat="1" applyFont="1" applyBorder="1" applyAlignment="1">
      <alignment horizontal="center" vertical="center" wrapText="1"/>
    </xf>
    <xf numFmtId="10" fontId="23" fillId="0" borderId="34" xfId="0" applyNumberFormat="1" applyFont="1" applyBorder="1" applyAlignment="1">
      <alignment horizontal="center" vertical="center" wrapText="1"/>
    </xf>
    <xf numFmtId="10" fontId="23" fillId="0" borderId="34" xfId="5" applyNumberFormat="1" applyFont="1" applyFill="1" applyBorder="1" applyAlignment="1">
      <alignment horizontal="center" vertical="center" wrapText="1"/>
    </xf>
    <xf numFmtId="10" fontId="24" fillId="42" borderId="21" xfId="0" applyNumberFormat="1" applyFont="1" applyFill="1" applyBorder="1" applyAlignment="1">
      <alignment horizontal="center" vertical="center" wrapText="1"/>
    </xf>
    <xf numFmtId="177" fontId="24" fillId="42" borderId="21" xfId="6" applyNumberFormat="1" applyFont="1" applyFill="1" applyBorder="1" applyAlignment="1">
      <alignment horizontal="center" vertical="center" wrapText="1"/>
    </xf>
    <xf numFmtId="177" fontId="24" fillId="42" borderId="34" xfId="6" applyNumberFormat="1" applyFont="1" applyFill="1" applyBorder="1" applyAlignment="1">
      <alignment horizontal="center" vertical="center" wrapText="1"/>
    </xf>
    <xf numFmtId="166" fontId="24" fillId="2" borderId="29" xfId="0" applyNumberFormat="1" applyFont="1" applyFill="1" applyBorder="1"/>
    <xf numFmtId="0" fontId="92" fillId="30" borderId="0" xfId="0" applyFont="1" applyFill="1"/>
    <xf numFmtId="1" fontId="29" fillId="34" borderId="21" xfId="0" applyNumberFormat="1" applyFont="1" applyFill="1" applyBorder="1" applyAlignment="1">
      <alignment horizontal="center" vertical="center"/>
    </xf>
    <xf numFmtId="2" fontId="24" fillId="34" borderId="21" xfId="0" applyNumberFormat="1" applyFont="1" applyFill="1" applyBorder="1" applyAlignment="1">
      <alignment horizontal="center" vertical="center" wrapText="1"/>
    </xf>
    <xf numFmtId="10" fontId="24" fillId="34" borderId="21" xfId="0" applyNumberFormat="1" applyFont="1" applyFill="1" applyBorder="1" applyAlignment="1">
      <alignment horizontal="center" vertical="center" wrapText="1"/>
    </xf>
    <xf numFmtId="177" fontId="24" fillId="34" borderId="21" xfId="6" applyNumberFormat="1" applyFont="1" applyFill="1" applyBorder="1" applyAlignment="1">
      <alignment horizontal="center" vertical="center" wrapText="1"/>
    </xf>
    <xf numFmtId="177" fontId="24" fillId="34" borderId="34" xfId="6" applyNumberFormat="1" applyFont="1" applyFill="1" applyBorder="1" applyAlignment="1">
      <alignment horizontal="center" vertical="center" wrapText="1"/>
    </xf>
    <xf numFmtId="10" fontId="24" fillId="34" borderId="34" xfId="5" applyNumberFormat="1" applyFont="1" applyFill="1" applyBorder="1" applyAlignment="1">
      <alignment horizontal="center" vertical="center" wrapText="1"/>
    </xf>
    <xf numFmtId="10" fontId="24" fillId="34" borderId="34" xfId="0" applyNumberFormat="1" applyFont="1" applyFill="1" applyBorder="1" applyAlignment="1">
      <alignment horizontal="center" vertical="center" wrapText="1"/>
    </xf>
    <xf numFmtId="0" fontId="92" fillId="34" borderId="0" xfId="0" applyFont="1" applyFill="1"/>
    <xf numFmtId="176" fontId="24" fillId="15" borderId="21" xfId="0" applyNumberFormat="1" applyFont="1" applyFill="1" applyBorder="1" applyAlignment="1">
      <alignment horizontal="center"/>
    </xf>
    <xf numFmtId="177" fontId="24" fillId="15" borderId="21" xfId="6" applyNumberFormat="1" applyFont="1" applyFill="1" applyBorder="1" applyAlignment="1">
      <alignment horizontal="center"/>
    </xf>
    <xf numFmtId="10" fontId="23" fillId="2" borderId="95" xfId="0" applyNumberFormat="1" applyFont="1" applyFill="1" applyBorder="1" applyAlignment="1">
      <alignment horizontal="center" vertical="center"/>
    </xf>
    <xf numFmtId="165" fontId="23" fillId="2" borderId="39" xfId="0" applyNumberFormat="1" applyFont="1" applyFill="1" applyBorder="1" applyAlignment="1">
      <alignment vertical="center" wrapText="1"/>
    </xf>
    <xf numFmtId="1" fontId="28" fillId="45" borderId="29" xfId="0" applyNumberFormat="1" applyFont="1" applyFill="1" applyBorder="1" applyAlignment="1">
      <alignment horizontal="left" vertical="center" wrapText="1"/>
    </xf>
    <xf numFmtId="167" fontId="23" fillId="45" borderId="29" xfId="0" applyNumberFormat="1" applyFont="1" applyFill="1" applyBorder="1" applyAlignment="1">
      <alignment horizontal="right" vertical="center" wrapText="1"/>
    </xf>
    <xf numFmtId="165" fontId="23" fillId="45" borderId="29" xfId="0" applyNumberFormat="1" applyFont="1" applyFill="1" applyBorder="1" applyAlignment="1">
      <alignment horizontal="center" vertical="center" wrapText="1"/>
    </xf>
    <xf numFmtId="10" fontId="23" fillId="2" borderId="39" xfId="5" applyNumberFormat="1" applyFont="1" applyFill="1" applyBorder="1" applyAlignment="1">
      <alignment vertical="center"/>
    </xf>
    <xf numFmtId="9" fontId="23" fillId="3" borderId="39" xfId="0" applyNumberFormat="1" applyFont="1" applyFill="1" applyBorder="1" applyAlignment="1">
      <alignment horizontal="center" vertical="center" wrapText="1"/>
    </xf>
    <xf numFmtId="10" fontId="23" fillId="2" borderId="21" xfId="0" applyNumberFormat="1" applyFont="1" applyFill="1" applyBorder="1" applyAlignment="1">
      <alignment horizontal="center" vertical="center"/>
    </xf>
    <xf numFmtId="2" fontId="66" fillId="2" borderId="21" xfId="0" applyNumberFormat="1" applyFont="1" applyFill="1" applyBorder="1" applyAlignment="1">
      <alignment horizontal="center" vertical="center" wrapText="1"/>
    </xf>
    <xf numFmtId="2" fontId="66" fillId="3" borderId="21" xfId="0" applyNumberFormat="1" applyFont="1" applyFill="1" applyBorder="1" applyAlignment="1">
      <alignment horizontal="center" vertical="center" wrapText="1"/>
    </xf>
    <xf numFmtId="172" fontId="23" fillId="0" borderId="21" xfId="6" applyNumberFormat="1" applyFont="1" applyFill="1" applyBorder="1" applyAlignment="1">
      <alignment horizontal="right" vertical="center" wrapText="1"/>
    </xf>
    <xf numFmtId="172" fontId="24" fillId="34" borderId="21" xfId="6" applyNumberFormat="1" applyFont="1" applyFill="1" applyBorder="1" applyAlignment="1">
      <alignment horizontal="right" vertical="center" wrapText="1"/>
    </xf>
    <xf numFmtId="0" fontId="66" fillId="30" borderId="4" xfId="0" applyFont="1" applyFill="1" applyBorder="1" applyAlignment="1">
      <alignment horizontal="left" vertical="center"/>
    </xf>
    <xf numFmtId="43" fontId="76" fillId="40" borderId="21" xfId="8" applyFont="1" applyFill="1" applyBorder="1" applyAlignment="1">
      <alignment vertical="center" wrapText="1"/>
    </xf>
    <xf numFmtId="167" fontId="66" fillId="2" borderId="21" xfId="0" applyNumberFormat="1" applyFont="1" applyFill="1" applyBorder="1" applyAlignment="1">
      <alignment horizontal="right" vertical="center" wrapText="1"/>
    </xf>
    <xf numFmtId="2" fontId="66" fillId="2" borderId="21" xfId="0" applyNumberFormat="1" applyFont="1" applyFill="1" applyBorder="1" applyAlignment="1">
      <alignment horizontal="right" vertical="center" wrapText="1"/>
    </xf>
    <xf numFmtId="0" fontId="66" fillId="2" borderId="21" xfId="0" applyFont="1" applyFill="1" applyBorder="1" applyAlignment="1">
      <alignment horizontal="right" vertical="center" wrapText="1"/>
    </xf>
    <xf numFmtId="168" fontId="66" fillId="3" borderId="21" xfId="0" applyNumberFormat="1" applyFont="1" applyFill="1" applyBorder="1" applyAlignment="1">
      <alignment horizontal="right" vertical="center" wrapText="1"/>
    </xf>
    <xf numFmtId="2" fontId="66" fillId="3" borderId="21" xfId="0" applyNumberFormat="1" applyFont="1" applyFill="1" applyBorder="1" applyAlignment="1">
      <alignment horizontal="right" vertical="center" wrapText="1"/>
    </xf>
    <xf numFmtId="2" fontId="24" fillId="15" borderId="21" xfId="0" applyNumberFormat="1" applyFont="1" applyFill="1" applyBorder="1" applyAlignment="1">
      <alignment horizontal="center" vertical="center" wrapText="1"/>
    </xf>
    <xf numFmtId="0" fontId="4" fillId="0" borderId="29" xfId="0" applyFont="1" applyBorder="1"/>
    <xf numFmtId="0" fontId="4" fillId="0" borderId="30" xfId="0" applyFont="1" applyBorder="1"/>
    <xf numFmtId="0" fontId="4" fillId="0" borderId="32" xfId="0" applyFont="1" applyBorder="1"/>
    <xf numFmtId="0" fontId="25" fillId="0" borderId="0" xfId="0" applyFont="1" applyAlignment="1">
      <alignment horizontal="center"/>
    </xf>
    <xf numFmtId="0" fontId="27" fillId="2" borderId="29" xfId="0" applyFont="1" applyFill="1" applyBorder="1" applyAlignment="1">
      <alignment vertical="center" wrapText="1"/>
    </xf>
    <xf numFmtId="0" fontId="25" fillId="0" borderId="0" xfId="0" applyFont="1" applyAlignment="1">
      <alignment horizontal="center" wrapText="1"/>
    </xf>
    <xf numFmtId="0" fontId="62" fillId="26" borderId="95" xfId="0" applyFont="1" applyFill="1" applyBorder="1" applyAlignment="1">
      <alignment horizontal="center" vertical="center" wrapText="1"/>
    </xf>
    <xf numFmtId="0" fontId="62" fillId="26" borderId="94" xfId="0" applyFont="1" applyFill="1" applyBorder="1" applyAlignment="1">
      <alignment horizontal="center" vertical="center" wrapText="1"/>
    </xf>
    <xf numFmtId="0" fontId="63" fillId="29" borderId="101" xfId="0" applyFont="1" applyFill="1" applyBorder="1" applyAlignment="1">
      <alignment horizontal="center" vertical="center" wrapText="1"/>
    </xf>
    <xf numFmtId="0" fontId="62" fillId="22" borderId="100" xfId="0" applyFont="1" applyFill="1" applyBorder="1" applyAlignment="1">
      <alignment horizontal="center" vertical="center" wrapText="1"/>
    </xf>
    <xf numFmtId="0" fontId="62" fillId="24" borderId="100" xfId="0" applyFont="1" applyFill="1" applyBorder="1" applyAlignment="1">
      <alignment horizontal="center" vertical="center" wrapText="1"/>
    </xf>
    <xf numFmtId="0" fontId="62" fillId="29" borderId="100" xfId="0" applyFont="1" applyFill="1" applyBorder="1" applyAlignment="1">
      <alignment horizontal="center" vertical="center" wrapText="1"/>
    </xf>
    <xf numFmtId="0" fontId="62" fillId="22" borderId="95" xfId="0" applyFont="1" applyFill="1" applyBorder="1" applyAlignment="1">
      <alignment horizontal="center" vertical="center" wrapText="1"/>
    </xf>
    <xf numFmtId="0" fontId="62" fillId="24" borderId="95" xfId="0" applyFont="1" applyFill="1" applyBorder="1" applyAlignment="1">
      <alignment horizontal="center" vertical="center" wrapText="1"/>
    </xf>
    <xf numFmtId="170" fontId="23" fillId="0" borderId="34" xfId="8" applyNumberFormat="1" applyFont="1" applyBorder="1" applyAlignment="1">
      <alignment horizontal="center" vertical="center" wrapText="1"/>
    </xf>
    <xf numFmtId="170" fontId="23" fillId="0" borderId="21" xfId="8" applyNumberFormat="1" applyFont="1" applyBorder="1" applyAlignment="1">
      <alignment horizontal="center" vertical="center" wrapText="1"/>
    </xf>
    <xf numFmtId="170" fontId="24" fillId="15" borderId="21" xfId="8" applyNumberFormat="1" applyFont="1" applyFill="1" applyBorder="1" applyAlignment="1">
      <alignment horizontal="center" vertical="center" wrapText="1"/>
    </xf>
    <xf numFmtId="43" fontId="23" fillId="0" borderId="34" xfId="8" applyFont="1" applyBorder="1" applyAlignment="1">
      <alignment horizontal="center" vertical="center" wrapText="1"/>
    </xf>
    <xf numFmtId="43" fontId="24" fillId="34" borderId="21" xfId="8" applyFont="1" applyFill="1" applyBorder="1" applyAlignment="1">
      <alignment horizontal="center" vertical="center" wrapText="1"/>
    </xf>
    <xf numFmtId="43" fontId="24" fillId="42" borderId="21" xfId="8" applyFont="1" applyFill="1" applyBorder="1" applyAlignment="1">
      <alignment horizontal="center" vertical="center" wrapText="1"/>
    </xf>
    <xf numFmtId="0" fontId="25" fillId="2" borderId="29" xfId="0" applyFont="1" applyFill="1" applyBorder="1" applyAlignment="1">
      <alignment vertical="center"/>
    </xf>
    <xf numFmtId="0" fontId="27" fillId="2" borderId="29" xfId="0" applyFont="1" applyFill="1" applyBorder="1" applyAlignment="1">
      <alignment vertical="center"/>
    </xf>
    <xf numFmtId="0" fontId="0" fillId="0" borderId="0" xfId="0" applyAlignment="1">
      <alignment vertical="center"/>
    </xf>
    <xf numFmtId="0" fontId="0" fillId="30" borderId="0" xfId="0" applyFill="1" applyAlignment="1">
      <alignment vertical="center"/>
    </xf>
    <xf numFmtId="0" fontId="64" fillId="2" borderId="29" xfId="0" applyFont="1" applyFill="1" applyBorder="1" applyAlignment="1">
      <alignment horizontal="center"/>
    </xf>
    <xf numFmtId="0" fontId="64" fillId="2" borderId="29" xfId="0" applyFont="1" applyFill="1" applyBorder="1" applyAlignment="1">
      <alignment vertical="center" wrapText="1"/>
    </xf>
    <xf numFmtId="0" fontId="63" fillId="22" borderId="100" xfId="0" applyFont="1" applyFill="1" applyBorder="1" applyAlignment="1">
      <alignment horizontal="center" vertical="center" wrapText="1"/>
    </xf>
    <xf numFmtId="0" fontId="92" fillId="0" borderId="0" xfId="0" applyFont="1"/>
    <xf numFmtId="0" fontId="27" fillId="7" borderId="34" xfId="0" applyFont="1" applyFill="1" applyBorder="1" applyAlignment="1">
      <alignment horizontal="center" vertical="center" wrapText="1"/>
    </xf>
    <xf numFmtId="0" fontId="27" fillId="40" borderId="32" xfId="0" applyFont="1" applyFill="1" applyBorder="1" applyAlignment="1">
      <alignment horizontal="center" vertical="center" wrapText="1"/>
    </xf>
    <xf numFmtId="0" fontId="27" fillId="48" borderId="34" xfId="0" applyFont="1" applyFill="1" applyBorder="1" applyAlignment="1">
      <alignment horizontal="center" vertical="center" wrapText="1"/>
    </xf>
    <xf numFmtId="0" fontId="23" fillId="49" borderId="0" xfId="0" applyFont="1" applyFill="1"/>
    <xf numFmtId="0" fontId="24" fillId="49" borderId="0" xfId="0" applyFont="1" applyFill="1"/>
    <xf numFmtId="169" fontId="76" fillId="30" borderId="34" xfId="6" applyNumberFormat="1" applyFont="1" applyFill="1" applyBorder="1" applyAlignment="1">
      <alignment horizontal="center" vertical="center"/>
    </xf>
    <xf numFmtId="178" fontId="66" fillId="0" borderId="21" xfId="0" applyNumberFormat="1" applyFont="1" applyBorder="1" applyAlignment="1">
      <alignment horizontal="center" vertical="center"/>
    </xf>
    <xf numFmtId="165" fontId="23" fillId="2" borderId="39" xfId="0" applyNumberFormat="1" applyFont="1" applyFill="1" applyBorder="1" applyAlignment="1">
      <alignment horizontal="justify" vertical="center" wrapText="1"/>
    </xf>
    <xf numFmtId="179" fontId="23" fillId="2" borderId="39" xfId="0" applyNumberFormat="1" applyFont="1" applyFill="1" applyBorder="1" applyAlignment="1">
      <alignment vertical="center"/>
    </xf>
    <xf numFmtId="9" fontId="23" fillId="38" borderId="39" xfId="0" applyNumberFormat="1" applyFont="1" applyFill="1" applyBorder="1" applyAlignment="1">
      <alignment horizontal="justify" vertical="center" wrapText="1"/>
    </xf>
    <xf numFmtId="178" fontId="76" fillId="40" borderId="21" xfId="8" applyNumberFormat="1" applyFont="1" applyFill="1" applyBorder="1" applyAlignment="1">
      <alignment vertical="center" wrapText="1"/>
    </xf>
    <xf numFmtId="174" fontId="66" fillId="0" borderId="21" xfId="0" applyNumberFormat="1" applyFont="1" applyBorder="1" applyAlignment="1">
      <alignment horizontal="center" vertical="center"/>
    </xf>
    <xf numFmtId="181" fontId="77" fillId="40" borderId="21" xfId="8" applyNumberFormat="1" applyFont="1" applyFill="1" applyBorder="1" applyAlignment="1">
      <alignment vertical="center" wrapText="1"/>
    </xf>
    <xf numFmtId="181" fontId="24" fillId="42" borderId="21" xfId="8" applyNumberFormat="1" applyFont="1" applyFill="1" applyBorder="1" applyAlignment="1">
      <alignment horizontal="center" vertical="center" wrapText="1"/>
    </xf>
    <xf numFmtId="165" fontId="23" fillId="2" borderId="39" xfId="5" applyNumberFormat="1" applyFont="1" applyFill="1" applyBorder="1" applyAlignment="1">
      <alignment vertical="center"/>
    </xf>
    <xf numFmtId="178" fontId="24" fillId="34" borderId="21" xfId="0" applyNumberFormat="1" applyFont="1" applyFill="1" applyBorder="1" applyAlignment="1">
      <alignment horizontal="center" vertical="center" wrapText="1"/>
    </xf>
    <xf numFmtId="14" fontId="61" fillId="30" borderId="130" xfId="0" applyNumberFormat="1" applyFont="1" applyFill="1" applyBorder="1" applyAlignment="1">
      <alignment horizontal="justify" vertical="center" wrapText="1"/>
    </xf>
    <xf numFmtId="9" fontId="61" fillId="32" borderId="130" xfId="3" applyFont="1" applyFill="1" applyBorder="1" applyAlignment="1">
      <alignment horizontal="center" vertical="center" wrapText="1"/>
    </xf>
    <xf numFmtId="178" fontId="76" fillId="0" borderId="21" xfId="0" applyNumberFormat="1" applyFont="1" applyBorder="1" applyAlignment="1">
      <alignment horizontal="right" vertical="center"/>
    </xf>
    <xf numFmtId="178" fontId="66" fillId="2" borderId="21" xfId="0" applyNumberFormat="1" applyFont="1" applyFill="1" applyBorder="1" applyAlignment="1">
      <alignment horizontal="right" vertical="center" wrapText="1"/>
    </xf>
    <xf numFmtId="178" fontId="76" fillId="9" borderId="21" xfId="0" applyNumberFormat="1" applyFont="1" applyFill="1" applyBorder="1" applyAlignment="1">
      <alignment horizontal="center" vertical="center"/>
    </xf>
    <xf numFmtId="182" fontId="76" fillId="9" borderId="21" xfId="0" applyNumberFormat="1" applyFont="1" applyFill="1" applyBorder="1" applyAlignment="1">
      <alignment horizontal="center" vertical="center"/>
    </xf>
    <xf numFmtId="9" fontId="23" fillId="50" borderId="39" xfId="0" applyNumberFormat="1" applyFont="1" applyFill="1" applyBorder="1" applyAlignment="1">
      <alignment horizontal="justify" vertical="center" wrapText="1"/>
    </xf>
    <xf numFmtId="0" fontId="22" fillId="3" borderId="18" xfId="0" applyFont="1" applyFill="1" applyBorder="1" applyAlignment="1">
      <alignment horizontal="left" vertical="center" wrapText="1"/>
    </xf>
    <xf numFmtId="0" fontId="4" fillId="0" borderId="24" xfId="0" applyFont="1" applyBorder="1"/>
    <xf numFmtId="0" fontId="4" fillId="0" borderId="25" xfId="0" applyFont="1" applyBorder="1"/>
    <xf numFmtId="0" fontId="4" fillId="0" borderId="26" xfId="0" applyFont="1" applyBorder="1"/>
    <xf numFmtId="0" fontId="0" fillId="0" borderId="0" xfId="0"/>
    <xf numFmtId="0" fontId="4" fillId="0" borderId="27" xfId="0" applyFont="1" applyBorder="1"/>
    <xf numFmtId="0" fontId="4" fillId="0" borderId="22" xfId="0" applyFont="1" applyBorder="1"/>
    <xf numFmtId="0" fontId="4" fillId="0" borderId="28" xfId="0" applyFont="1" applyBorder="1"/>
    <xf numFmtId="0" fontId="4" fillId="0" borderId="29" xfId="0" applyFont="1" applyBorder="1"/>
    <xf numFmtId="0" fontId="10" fillId="2" borderId="4" xfId="0" applyFont="1" applyFill="1" applyBorder="1" applyAlignment="1">
      <alignment horizontal="left" vertical="center" wrapText="1"/>
    </xf>
    <xf numFmtId="0" fontId="10" fillId="2" borderId="93"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7" fillId="2" borderId="14" xfId="0" applyFont="1" applyFill="1" applyBorder="1" applyAlignment="1">
      <alignment horizontal="center" wrapText="1"/>
    </xf>
    <xf numFmtId="0" fontId="4" fillId="0" borderId="15" xfId="0" applyFont="1" applyBorder="1"/>
    <xf numFmtId="0" fontId="7" fillId="3" borderId="14" xfId="0" applyFont="1" applyFill="1" applyBorder="1" applyAlignment="1">
      <alignment horizontal="center" wrapText="1"/>
    </xf>
    <xf numFmtId="0" fontId="9" fillId="4" borderId="18" xfId="0" applyFont="1" applyFill="1" applyBorder="1" applyAlignment="1">
      <alignment horizontal="left" vertical="center" wrapText="1"/>
    </xf>
    <xf numFmtId="0" fontId="4" fillId="0" borderId="19" xfId="0" applyFont="1" applyBorder="1"/>
    <xf numFmtId="0" fontId="4" fillId="0" borderId="23" xfId="0" applyFont="1" applyBorder="1"/>
    <xf numFmtId="0" fontId="13" fillId="3" borderId="14" xfId="0" applyFont="1" applyFill="1" applyBorder="1" applyAlignment="1">
      <alignment horizontal="center" wrapText="1"/>
    </xf>
    <xf numFmtId="0" fontId="7" fillId="3" borderId="18" xfId="0" applyFont="1" applyFill="1" applyBorder="1" applyAlignment="1">
      <alignment horizontal="center" wrapText="1"/>
    </xf>
    <xf numFmtId="0" fontId="9" fillId="4" borderId="4" xfId="0" applyFont="1" applyFill="1" applyBorder="1" applyAlignment="1">
      <alignment horizontal="left" vertical="center" wrapText="1"/>
    </xf>
    <xf numFmtId="0" fontId="4" fillId="0" borderId="5" xfId="0" applyFont="1" applyBorder="1"/>
    <xf numFmtId="0" fontId="4" fillId="0" borderId="6" xfId="0" applyFont="1" applyBorder="1"/>
    <xf numFmtId="0" fontId="9" fillId="4" borderId="2" xfId="0" applyFont="1" applyFill="1" applyBorder="1" applyAlignment="1">
      <alignment horizontal="left" vertical="center" wrapText="1"/>
    </xf>
    <xf numFmtId="0" fontId="4" fillId="0" borderId="16" xfId="0" applyFont="1" applyBorder="1"/>
    <xf numFmtId="0" fontId="4" fillId="0" borderId="3" xfId="0" applyFont="1" applyBorder="1"/>
    <xf numFmtId="0" fontId="4" fillId="0" borderId="9" xfId="0" applyFont="1" applyBorder="1"/>
    <xf numFmtId="0" fontId="4" fillId="0" borderId="20" xfId="0" applyFont="1" applyBorder="1"/>
    <xf numFmtId="0" fontId="4" fillId="0" borderId="10" xfId="0" applyFont="1" applyBorder="1"/>
    <xf numFmtId="0" fontId="17" fillId="3" borderId="18" xfId="0" applyFont="1" applyFill="1" applyBorder="1" applyAlignment="1">
      <alignment horizontal="center" vertical="center" wrapText="1"/>
    </xf>
    <xf numFmtId="0" fontId="13" fillId="3" borderId="18"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11" xfId="0" applyFont="1" applyFill="1" applyBorder="1" applyAlignment="1">
      <alignment horizontal="left" vertical="center"/>
    </xf>
    <xf numFmtId="0" fontId="4" fillId="0" borderId="12" xfId="0" applyFont="1" applyBorder="1"/>
    <xf numFmtId="0" fontId="4" fillId="0" borderId="13" xfId="0" applyFont="1" applyBorder="1"/>
    <xf numFmtId="1" fontId="10" fillId="2" borderId="4" xfId="0" applyNumberFormat="1" applyFont="1" applyFill="1" applyBorder="1" applyAlignment="1">
      <alignment horizontal="left" vertical="center" wrapText="1"/>
    </xf>
    <xf numFmtId="0" fontId="4" fillId="0" borderId="5" xfId="0" applyFont="1" applyBorder="1" applyAlignment="1">
      <alignment horizontal="left"/>
    </xf>
    <xf numFmtId="0" fontId="4" fillId="0" borderId="6" xfId="0" applyFont="1" applyBorder="1" applyAlignment="1">
      <alignment horizontal="left"/>
    </xf>
    <xf numFmtId="0" fontId="6" fillId="3" borderId="11" xfId="0" applyFont="1" applyFill="1" applyBorder="1" applyAlignment="1">
      <alignment horizontal="center"/>
    </xf>
    <xf numFmtId="0" fontId="11" fillId="3" borderId="11"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8" xfId="0" applyFont="1" applyBorder="1"/>
    <xf numFmtId="0" fontId="4" fillId="0" borderId="7" xfId="0" applyFont="1" applyBorder="1"/>
    <xf numFmtId="0" fontId="5" fillId="30" borderId="4" xfId="0" applyFont="1" applyFill="1" applyBorder="1" applyAlignment="1">
      <alignment horizontal="center" vertical="center"/>
    </xf>
    <xf numFmtId="0" fontId="4" fillId="30" borderId="5" xfId="0" applyFont="1" applyFill="1" applyBorder="1"/>
    <xf numFmtId="0" fontId="4" fillId="30" borderId="6" xfId="0" applyFont="1" applyFill="1" applyBorder="1"/>
    <xf numFmtId="0" fontId="5" fillId="2" borderId="4" xfId="0" applyFont="1" applyFill="1" applyBorder="1" applyAlignment="1">
      <alignment horizontal="center" vertical="center"/>
    </xf>
    <xf numFmtId="0" fontId="60" fillId="30" borderId="5" xfId="0" applyFont="1" applyFill="1" applyBorder="1"/>
    <xf numFmtId="0" fontId="60" fillId="30" borderId="6" xfId="0" applyFont="1" applyFill="1" applyBorder="1"/>
    <xf numFmtId="0" fontId="61" fillId="30" borderId="131" xfId="0" applyFont="1" applyFill="1" applyBorder="1" applyAlignment="1">
      <alignment horizontal="justify" vertical="center" wrapText="1"/>
    </xf>
    <xf numFmtId="0" fontId="0" fillId="30" borderId="98" xfId="0" applyFill="1" applyBorder="1" applyAlignment="1">
      <alignment horizontal="justify" vertical="center" wrapText="1"/>
    </xf>
    <xf numFmtId="0" fontId="0" fillId="30" borderId="98" xfId="0" applyFill="1" applyBorder="1" applyAlignment="1">
      <alignment vertical="center" wrapText="1"/>
    </xf>
    <xf numFmtId="0" fontId="61" fillId="30" borderId="94" xfId="7" applyFont="1" applyFill="1" applyBorder="1" applyAlignment="1">
      <alignment horizontal="justify" vertical="center"/>
    </xf>
    <xf numFmtId="0" fontId="61" fillId="30" borderId="97" xfId="7" applyFont="1" applyFill="1" applyBorder="1" applyAlignment="1">
      <alignment horizontal="justify" vertical="center"/>
    </xf>
    <xf numFmtId="0" fontId="61" fillId="30" borderId="94" xfId="2" applyFill="1" applyBorder="1" applyAlignment="1">
      <alignment horizontal="justify" vertical="center"/>
    </xf>
    <xf numFmtId="0" fontId="61" fillId="30" borderId="97" xfId="2" applyFill="1" applyBorder="1" applyAlignment="1">
      <alignment horizontal="justify" vertical="center"/>
    </xf>
    <xf numFmtId="0" fontId="61" fillId="32" borderId="94" xfId="2" applyFill="1" applyBorder="1" applyAlignment="1">
      <alignment horizontal="center" vertical="center" wrapText="1"/>
    </xf>
    <xf numFmtId="0" fontId="61" fillId="32" borderId="98" xfId="2" applyFill="1" applyBorder="1" applyAlignment="1">
      <alignment horizontal="center" vertical="center" wrapText="1"/>
    </xf>
    <xf numFmtId="0" fontId="61" fillId="32" borderId="97" xfId="2" applyFill="1" applyBorder="1" applyAlignment="1">
      <alignment horizontal="center" vertical="center" wrapText="1"/>
    </xf>
    <xf numFmtId="9" fontId="61" fillId="32" borderId="94" xfId="3" applyFont="1" applyFill="1" applyBorder="1" applyAlignment="1">
      <alignment horizontal="center" vertical="center" wrapText="1"/>
    </xf>
    <xf numFmtId="9" fontId="61" fillId="32" borderId="97" xfId="3" applyFont="1" applyFill="1" applyBorder="1" applyAlignment="1">
      <alignment horizontal="center" vertical="center"/>
    </xf>
    <xf numFmtId="0" fontId="61" fillId="0" borderId="95" xfId="2" applyBorder="1" applyAlignment="1">
      <alignment horizontal="justify" vertical="center" wrapText="1"/>
    </xf>
    <xf numFmtId="0" fontId="61" fillId="0" borderId="94" xfId="2" applyBorder="1" applyAlignment="1">
      <alignment horizontal="justify" vertical="center" wrapText="1"/>
    </xf>
    <xf numFmtId="0" fontId="61" fillId="0" borderId="97" xfId="2" applyBorder="1" applyAlignment="1">
      <alignment horizontal="justify" vertical="center" wrapText="1"/>
    </xf>
    <xf numFmtId="0" fontId="72" fillId="22" borderId="94" xfId="7" applyFont="1" applyFill="1" applyBorder="1" applyAlignment="1">
      <alignment horizontal="justify" vertical="center" wrapText="1"/>
    </xf>
    <xf numFmtId="0" fontId="72" fillId="22" borderId="97" xfId="7" applyFont="1" applyFill="1" applyBorder="1" applyAlignment="1">
      <alignment horizontal="justify" vertical="center" wrapText="1"/>
    </xf>
    <xf numFmtId="0" fontId="72" fillId="22" borderId="98" xfId="7" applyFont="1" applyFill="1" applyBorder="1" applyAlignment="1">
      <alignment horizontal="justify" vertical="center" wrapText="1"/>
    </xf>
    <xf numFmtId="0" fontId="72" fillId="22" borderId="94" xfId="7" applyFont="1" applyFill="1" applyBorder="1" applyAlignment="1">
      <alignment horizontal="center" vertical="center" wrapText="1"/>
    </xf>
    <xf numFmtId="0" fontId="72" fillId="22" borderId="98" xfId="7" applyFont="1" applyFill="1" applyBorder="1" applyAlignment="1">
      <alignment horizontal="center" vertical="center" wrapText="1"/>
    </xf>
    <xf numFmtId="0" fontId="72" fillId="22" borderId="97" xfId="7" applyFont="1" applyFill="1" applyBorder="1" applyAlignment="1">
      <alignment horizontal="center" vertical="center" wrapText="1"/>
    </xf>
    <xf numFmtId="0" fontId="61" fillId="0" borderId="94" xfId="7" applyFont="1" applyBorder="1" applyAlignment="1">
      <alignment horizontal="center" vertical="center"/>
    </xf>
    <xf numFmtId="0" fontId="61" fillId="0" borderId="98" xfId="7" applyFont="1" applyBorder="1" applyAlignment="1">
      <alignment horizontal="center" vertical="center"/>
    </xf>
    <xf numFmtId="0" fontId="61" fillId="0" borderId="97" xfId="7" applyFont="1" applyBorder="1" applyAlignment="1">
      <alignment horizontal="center" vertical="center"/>
    </xf>
    <xf numFmtId="0" fontId="61" fillId="30" borderId="94" xfId="2" applyFill="1" applyBorder="1" applyAlignment="1">
      <alignment horizontal="center" vertical="center" wrapText="1"/>
    </xf>
    <xf numFmtId="0" fontId="61" fillId="30" borderId="98" xfId="2" applyFill="1" applyBorder="1" applyAlignment="1">
      <alignment horizontal="center" vertical="center" wrapText="1"/>
    </xf>
    <xf numFmtId="0" fontId="61" fillId="30" borderId="97" xfId="2" applyFill="1" applyBorder="1" applyAlignment="1">
      <alignment horizontal="center" vertical="center" wrapText="1"/>
    </xf>
    <xf numFmtId="0" fontId="61" fillId="0" borderId="95" xfId="7" applyFont="1" applyBorder="1" applyAlignment="1">
      <alignment horizontal="justify" vertical="center"/>
    </xf>
    <xf numFmtId="165" fontId="61" fillId="0" borderId="95" xfId="3" applyNumberFormat="1" applyFont="1" applyFill="1" applyBorder="1" applyAlignment="1">
      <alignment horizontal="justify" vertical="center" wrapText="1"/>
    </xf>
    <xf numFmtId="0" fontId="61" fillId="32" borderId="95" xfId="2" applyFill="1" applyBorder="1" applyAlignment="1">
      <alignment horizontal="justify" vertical="center" wrapText="1"/>
    </xf>
    <xf numFmtId="0" fontId="72" fillId="32" borderId="95" xfId="2" applyFont="1" applyFill="1" applyBorder="1" applyAlignment="1">
      <alignment horizontal="justify" vertical="center" wrapText="1"/>
    </xf>
    <xf numFmtId="0" fontId="61" fillId="32" borderId="94" xfId="2" applyFill="1" applyBorder="1" applyAlignment="1">
      <alignment horizontal="justify" vertical="center" wrapText="1"/>
    </xf>
    <xf numFmtId="0" fontId="72" fillId="32" borderId="97" xfId="2" applyFont="1" applyFill="1" applyBorder="1" applyAlignment="1">
      <alignment horizontal="justify" vertical="center" wrapText="1"/>
    </xf>
    <xf numFmtId="0" fontId="72" fillId="0" borderId="95" xfId="2" applyFont="1" applyBorder="1" applyAlignment="1">
      <alignment horizontal="justify" vertical="center" wrapText="1"/>
    </xf>
    <xf numFmtId="0" fontId="61" fillId="30" borderId="95" xfId="2" applyFill="1" applyBorder="1" applyAlignment="1">
      <alignment horizontal="justify" vertical="center" wrapText="1"/>
    </xf>
    <xf numFmtId="0" fontId="61" fillId="32" borderId="94" xfId="2" applyFill="1" applyBorder="1" applyAlignment="1">
      <alignment horizontal="justify" vertical="center"/>
    </xf>
    <xf numFmtId="0" fontId="61" fillId="32" borderId="97" xfId="2" applyFill="1" applyBorder="1" applyAlignment="1">
      <alignment horizontal="justify" vertical="center"/>
    </xf>
    <xf numFmtId="0" fontId="61" fillId="30" borderId="94" xfId="2" applyFill="1" applyBorder="1" applyAlignment="1">
      <alignment horizontal="justify" vertical="center" wrapText="1"/>
    </xf>
    <xf numFmtId="0" fontId="61" fillId="30" borderId="98" xfId="2" applyFill="1" applyBorder="1" applyAlignment="1">
      <alignment horizontal="justify" vertical="center" wrapText="1"/>
    </xf>
    <xf numFmtId="0" fontId="61" fillId="30" borderId="97" xfId="2" applyFill="1" applyBorder="1" applyAlignment="1">
      <alignment horizontal="justify" vertical="center" wrapText="1"/>
    </xf>
    <xf numFmtId="0" fontId="72" fillId="22" borderId="94" xfId="0" applyFont="1" applyFill="1" applyBorder="1" applyAlignment="1">
      <alignment horizontal="center" vertical="center" wrapText="1"/>
    </xf>
    <xf numFmtId="0" fontId="72" fillId="22" borderId="97" xfId="0" applyFont="1" applyFill="1" applyBorder="1" applyAlignment="1">
      <alignment horizontal="center" vertical="center" wrapText="1"/>
    </xf>
    <xf numFmtId="0" fontId="84" fillId="30" borderId="94" xfId="2" applyFont="1" applyFill="1" applyBorder="1" applyAlignment="1">
      <alignment horizontal="justify" vertical="center" wrapText="1"/>
    </xf>
    <xf numFmtId="0" fontId="84" fillId="30" borderId="98" xfId="2" applyFont="1" applyFill="1" applyBorder="1" applyAlignment="1">
      <alignment horizontal="justify" vertical="center" wrapText="1"/>
    </xf>
    <xf numFmtId="0" fontId="84" fillId="30" borderId="97" xfId="2" applyFont="1" applyFill="1" applyBorder="1" applyAlignment="1">
      <alignment horizontal="justify" vertical="center" wrapText="1"/>
    </xf>
    <xf numFmtId="0" fontId="72" fillId="22" borderId="98" xfId="0" applyFont="1" applyFill="1" applyBorder="1" applyAlignment="1">
      <alignment horizontal="center" vertical="center" wrapText="1"/>
    </xf>
    <xf numFmtId="0" fontId="84" fillId="30" borderId="95" xfId="2" applyFont="1" applyFill="1" applyBorder="1" applyAlignment="1">
      <alignment horizontal="justify" vertical="center" wrapText="1"/>
    </xf>
    <xf numFmtId="0" fontId="72" fillId="22" borderId="109" xfId="0" applyFont="1" applyFill="1" applyBorder="1" applyAlignment="1">
      <alignment horizontal="center" vertical="center" wrapText="1"/>
    </xf>
    <xf numFmtId="0" fontId="72" fillId="22" borderId="110" xfId="0" applyFont="1" applyFill="1" applyBorder="1" applyAlignment="1">
      <alignment horizontal="center" vertical="center" wrapText="1"/>
    </xf>
    <xf numFmtId="0" fontId="72" fillId="22" borderId="112" xfId="0" applyFont="1" applyFill="1" applyBorder="1" applyAlignment="1">
      <alignment horizontal="center" vertical="center" wrapText="1"/>
    </xf>
    <xf numFmtId="0" fontId="72" fillId="22" borderId="113" xfId="0" applyFont="1" applyFill="1" applyBorder="1" applyAlignment="1">
      <alignment horizontal="center" vertical="center" wrapText="1"/>
    </xf>
    <xf numFmtId="49" fontId="73" fillId="0" borderId="111" xfId="0" applyNumberFormat="1" applyFont="1" applyBorder="1" applyAlignment="1">
      <alignment horizontal="center" vertical="center"/>
    </xf>
    <xf numFmtId="49" fontId="73" fillId="0" borderId="114" xfId="0" applyNumberFormat="1" applyFont="1" applyBorder="1" applyAlignment="1">
      <alignment horizontal="center" vertical="center"/>
    </xf>
    <xf numFmtId="0" fontId="61" fillId="30" borderId="99" xfId="0" applyFont="1" applyFill="1" applyBorder="1" applyAlignment="1">
      <alignment horizontal="center" vertical="center"/>
    </xf>
    <xf numFmtId="0" fontId="61" fillId="30" borderId="102" xfId="0" applyFont="1" applyFill="1" applyBorder="1" applyAlignment="1">
      <alignment horizontal="center" vertical="center"/>
    </xf>
    <xf numFmtId="0" fontId="61" fillId="30" borderId="103" xfId="0" applyFont="1" applyFill="1" applyBorder="1" applyAlignment="1">
      <alignment horizontal="center" vertical="center"/>
    </xf>
    <xf numFmtId="0" fontId="61" fillId="30" borderId="104" xfId="0" applyFont="1" applyFill="1" applyBorder="1" applyAlignment="1">
      <alignment horizontal="center" vertical="center"/>
    </xf>
    <xf numFmtId="0" fontId="61" fillId="30" borderId="0" xfId="0" applyFont="1" applyFill="1" applyAlignment="1">
      <alignment horizontal="center" vertical="center"/>
    </xf>
    <xf numFmtId="0" fontId="61" fillId="30" borderId="105" xfId="0" applyFont="1" applyFill="1" applyBorder="1" applyAlignment="1">
      <alignment horizontal="center" vertical="center"/>
    </xf>
    <xf numFmtId="0" fontId="61" fillId="30" borderId="106" xfId="0" applyFont="1" applyFill="1" applyBorder="1" applyAlignment="1">
      <alignment horizontal="center" vertical="center"/>
    </xf>
    <xf numFmtId="0" fontId="61" fillId="30" borderId="107" xfId="0" applyFont="1" applyFill="1" applyBorder="1" applyAlignment="1">
      <alignment horizontal="center" vertical="center"/>
    </xf>
    <xf numFmtId="0" fontId="61" fillId="30" borderId="107" xfId="0" applyFont="1" applyFill="1" applyBorder="1" applyAlignment="1">
      <alignment horizontal="right" vertical="center"/>
    </xf>
    <xf numFmtId="0" fontId="61" fillId="30" borderId="108" xfId="0" applyFont="1" applyFill="1" applyBorder="1" applyAlignment="1">
      <alignment horizontal="right" vertical="center"/>
    </xf>
    <xf numFmtId="0" fontId="72" fillId="22" borderId="115" xfId="0" applyFont="1" applyFill="1" applyBorder="1" applyAlignment="1">
      <alignment horizontal="center" vertical="center" wrapText="1"/>
    </xf>
    <xf numFmtId="0" fontId="72" fillId="22" borderId="116" xfId="0" applyFont="1" applyFill="1" applyBorder="1" applyAlignment="1">
      <alignment horizontal="center" vertical="center" wrapText="1"/>
    </xf>
    <xf numFmtId="0" fontId="61" fillId="30" borderId="94" xfId="0" applyFont="1" applyFill="1" applyBorder="1" applyAlignment="1">
      <alignment horizontal="justify" vertical="center"/>
    </xf>
    <xf numFmtId="0" fontId="72" fillId="30" borderId="98" xfId="0" applyFont="1" applyFill="1" applyBorder="1" applyAlignment="1">
      <alignment horizontal="justify" vertical="center"/>
    </xf>
    <xf numFmtId="0" fontId="72" fillId="30" borderId="97" xfId="0" applyFont="1" applyFill="1" applyBorder="1" applyAlignment="1">
      <alignment horizontal="justify" vertical="center"/>
    </xf>
    <xf numFmtId="0" fontId="61" fillId="30" borderId="97" xfId="0" applyFont="1" applyFill="1" applyBorder="1" applyAlignment="1">
      <alignment horizontal="justify" vertical="center"/>
    </xf>
    <xf numFmtId="0" fontId="61" fillId="32" borderId="98" xfId="2" applyFill="1" applyBorder="1" applyAlignment="1">
      <alignment horizontal="justify" vertical="center" wrapText="1"/>
    </xf>
    <xf numFmtId="0" fontId="61" fillId="32" borderId="97" xfId="2" applyFill="1" applyBorder="1" applyAlignment="1">
      <alignment horizontal="justify" vertical="center" wrapText="1"/>
    </xf>
    <xf numFmtId="0" fontId="61" fillId="32" borderId="95" xfId="2" applyFill="1" applyBorder="1" applyAlignment="1">
      <alignment horizontal="justify" vertical="center"/>
    </xf>
    <xf numFmtId="0" fontId="61" fillId="0" borderId="94" xfId="0" applyFont="1" applyBorder="1" applyAlignment="1">
      <alignment horizontal="center" vertical="center"/>
    </xf>
    <xf numFmtId="0" fontId="61" fillId="0" borderId="98" xfId="0" applyFont="1" applyBorder="1" applyAlignment="1">
      <alignment horizontal="center" vertical="center"/>
    </xf>
    <xf numFmtId="0" fontId="61" fillId="0" borderId="97" xfId="0" applyFont="1" applyBorder="1" applyAlignment="1">
      <alignment horizontal="center" vertical="center"/>
    </xf>
    <xf numFmtId="0" fontId="61" fillId="0" borderId="95" xfId="0" applyFont="1" applyBorder="1" applyAlignment="1">
      <alignment horizontal="justify" vertical="center"/>
    </xf>
    <xf numFmtId="0" fontId="72" fillId="22" borderId="94" xfId="0" applyFont="1" applyFill="1" applyBorder="1" applyAlignment="1">
      <alignment horizontal="left" vertical="center" wrapText="1"/>
    </xf>
    <xf numFmtId="0" fontId="72" fillId="22" borderId="98" xfId="0" applyFont="1" applyFill="1" applyBorder="1" applyAlignment="1">
      <alignment horizontal="left" vertical="center" wrapText="1"/>
    </xf>
    <xf numFmtId="0" fontId="72" fillId="22" borderId="97" xfId="0" applyFont="1" applyFill="1" applyBorder="1" applyAlignment="1">
      <alignment horizontal="left" vertical="center" wrapText="1"/>
    </xf>
    <xf numFmtId="0" fontId="72" fillId="22" borderId="94" xfId="0" applyFont="1" applyFill="1" applyBorder="1" applyAlignment="1">
      <alignment horizontal="justify" vertical="center" wrapText="1"/>
    </xf>
    <xf numFmtId="0" fontId="72" fillId="22" borderId="97" xfId="0" applyFont="1" applyFill="1" applyBorder="1" applyAlignment="1">
      <alignment horizontal="justify" vertical="center" wrapText="1"/>
    </xf>
    <xf numFmtId="0" fontId="72" fillId="22" borderId="98" xfId="0" applyFont="1" applyFill="1" applyBorder="1" applyAlignment="1">
      <alignment horizontal="justify" vertical="center" wrapText="1"/>
    </xf>
    <xf numFmtId="0" fontId="72" fillId="22" borderId="94" xfId="7" applyFont="1" applyFill="1" applyBorder="1" applyAlignment="1">
      <alignment horizontal="left" vertical="center" wrapText="1"/>
    </xf>
    <xf numFmtId="0" fontId="72" fillId="22" borderId="98" xfId="7" applyFont="1" applyFill="1" applyBorder="1" applyAlignment="1">
      <alignment horizontal="left" vertical="center" wrapText="1"/>
    </xf>
    <xf numFmtId="0" fontId="72" fillId="22" borderId="97" xfId="7" applyFont="1" applyFill="1" applyBorder="1" applyAlignment="1">
      <alignment horizontal="left" vertical="center" wrapText="1"/>
    </xf>
    <xf numFmtId="0" fontId="61" fillId="30" borderId="104" xfId="7" applyFont="1" applyFill="1" applyBorder="1" applyAlignment="1">
      <alignment horizontal="center" vertical="center"/>
    </xf>
    <xf numFmtId="0" fontId="61" fillId="30" borderId="29" xfId="7" applyFont="1" applyFill="1" applyAlignment="1">
      <alignment horizontal="center" vertical="center"/>
    </xf>
    <xf numFmtId="0" fontId="61" fillId="30" borderId="105" xfId="7" applyFont="1" applyFill="1" applyBorder="1" applyAlignment="1">
      <alignment horizontal="center" vertical="center"/>
    </xf>
    <xf numFmtId="0" fontId="72" fillId="22" borderId="109" xfId="7" applyFont="1" applyFill="1" applyBorder="1" applyAlignment="1">
      <alignment horizontal="center" vertical="center" wrapText="1"/>
    </xf>
    <xf numFmtId="0" fontId="72" fillId="22" borderId="110" xfId="7" applyFont="1" applyFill="1" applyBorder="1" applyAlignment="1">
      <alignment horizontal="center" vertical="center" wrapText="1"/>
    </xf>
    <xf numFmtId="0" fontId="72" fillId="22" borderId="112" xfId="7" applyFont="1" applyFill="1" applyBorder="1" applyAlignment="1">
      <alignment horizontal="center" vertical="center" wrapText="1"/>
    </xf>
    <xf numFmtId="0" fontId="72" fillId="22" borderId="113" xfId="7" applyFont="1" applyFill="1" applyBorder="1" applyAlignment="1">
      <alignment horizontal="center" vertical="center" wrapText="1"/>
    </xf>
    <xf numFmtId="49" fontId="73" fillId="0" borderId="111" xfId="7" applyNumberFormat="1" applyFont="1" applyBorder="1" applyAlignment="1">
      <alignment horizontal="center" vertical="center"/>
    </xf>
    <xf numFmtId="49" fontId="73" fillId="0" borderId="114" xfId="7" applyNumberFormat="1" applyFont="1" applyBorder="1" applyAlignment="1">
      <alignment horizontal="center" vertical="center"/>
    </xf>
    <xf numFmtId="0" fontId="72" fillId="22" borderId="115" xfId="7" applyFont="1" applyFill="1" applyBorder="1" applyAlignment="1">
      <alignment horizontal="center" vertical="center" wrapText="1"/>
    </xf>
    <xf numFmtId="0" fontId="72" fillId="22" borderId="116" xfId="7" applyFont="1" applyFill="1" applyBorder="1" applyAlignment="1">
      <alignment horizontal="center" vertical="center" wrapText="1"/>
    </xf>
    <xf numFmtId="0" fontId="72" fillId="30" borderId="98" xfId="7" applyFont="1" applyFill="1" applyBorder="1" applyAlignment="1">
      <alignment horizontal="justify" vertical="center"/>
    </xf>
    <xf numFmtId="0" fontId="72" fillId="30" borderId="97" xfId="7" applyFont="1" applyFill="1" applyBorder="1" applyAlignment="1">
      <alignment horizontal="justify" vertical="center"/>
    </xf>
    <xf numFmtId="0" fontId="61" fillId="30" borderId="99" xfId="7" applyFont="1" applyFill="1" applyBorder="1" applyAlignment="1">
      <alignment horizontal="center" vertical="center"/>
    </xf>
    <xf numFmtId="0" fontId="61" fillId="30" borderId="102" xfId="7" applyFont="1" applyFill="1" applyBorder="1" applyAlignment="1">
      <alignment horizontal="center" vertical="center"/>
    </xf>
    <xf numFmtId="0" fontId="61" fillId="30" borderId="103" xfId="7" applyFont="1" applyFill="1" applyBorder="1" applyAlignment="1">
      <alignment horizontal="center" vertical="center"/>
    </xf>
    <xf numFmtId="0" fontId="61" fillId="30" borderId="106" xfId="7" applyFont="1" applyFill="1" applyBorder="1" applyAlignment="1">
      <alignment horizontal="center" vertical="center"/>
    </xf>
    <xf numFmtId="0" fontId="61" fillId="30" borderId="107" xfId="7" applyFont="1" applyFill="1" applyBorder="1" applyAlignment="1">
      <alignment horizontal="center" vertical="center"/>
    </xf>
    <xf numFmtId="0" fontId="61" fillId="30" borderId="107" xfId="7" applyFont="1" applyFill="1" applyBorder="1" applyAlignment="1">
      <alignment horizontal="right" vertical="center"/>
    </xf>
    <xf numFmtId="0" fontId="61" fillId="30" borderId="108" xfId="7" applyFont="1" applyFill="1" applyBorder="1" applyAlignment="1">
      <alignment horizontal="right" vertical="center"/>
    </xf>
    <xf numFmtId="0" fontId="26" fillId="2" borderId="4" xfId="0" applyFont="1" applyFill="1" applyBorder="1" applyAlignment="1">
      <alignment horizontal="center" vertical="center" wrapText="1"/>
    </xf>
    <xf numFmtId="0" fontId="4" fillId="0" borderId="93" xfId="0" applyFont="1" applyBorder="1" applyAlignment="1">
      <alignment horizontal="center"/>
    </xf>
    <xf numFmtId="0" fontId="4" fillId="0" borderId="6" xfId="0" applyFont="1" applyBorder="1" applyAlignment="1">
      <alignment horizontal="center"/>
    </xf>
    <xf numFmtId="0" fontId="25" fillId="8" borderId="92" xfId="0" applyFont="1" applyFill="1" applyBorder="1" applyAlignment="1">
      <alignment horizontal="center" vertical="center" wrapText="1"/>
    </xf>
    <xf numFmtId="0" fontId="4" fillId="0" borderId="32" xfId="0" applyFont="1" applyBorder="1" applyAlignment="1">
      <alignment horizontal="center"/>
    </xf>
    <xf numFmtId="0" fontId="4" fillId="0" borderId="52" xfId="0" applyFont="1" applyBorder="1" applyAlignment="1">
      <alignment horizontal="center"/>
    </xf>
    <xf numFmtId="0" fontId="24" fillId="2" borderId="11" xfId="0" applyFont="1" applyFill="1" applyBorder="1" applyAlignment="1">
      <alignment horizontal="center" vertical="center" wrapText="1"/>
    </xf>
    <xf numFmtId="0" fontId="4" fillId="0" borderId="12" xfId="0" applyFont="1" applyBorder="1" applyAlignment="1">
      <alignment horizontal="center"/>
    </xf>
    <xf numFmtId="0" fontId="4" fillId="0" borderId="29" xfId="0" applyFont="1" applyBorder="1" applyAlignment="1">
      <alignment horizontal="center"/>
    </xf>
    <xf numFmtId="0" fontId="4" fillId="0" borderId="13" xfId="0" applyFont="1" applyBorder="1" applyAlignment="1">
      <alignment horizontal="center"/>
    </xf>
    <xf numFmtId="0" fontId="25" fillId="7" borderId="92" xfId="0" applyFont="1" applyFill="1" applyBorder="1" applyAlignment="1">
      <alignment horizontal="center" vertical="center" wrapText="1"/>
    </xf>
    <xf numFmtId="0" fontId="4" fillId="0" borderId="32" xfId="0" applyFont="1" applyBorder="1"/>
    <xf numFmtId="0" fontId="4" fillId="0" borderId="52" xfId="0" applyFont="1" applyBorder="1"/>
    <xf numFmtId="0" fontId="25" fillId="8" borderId="4" xfId="0" applyFont="1" applyFill="1" applyBorder="1" applyAlignment="1">
      <alignment horizontal="center" vertical="center" wrapText="1"/>
    </xf>
    <xf numFmtId="0" fontId="25" fillId="7" borderId="44" xfId="0" applyFont="1" applyFill="1" applyBorder="1" applyAlignment="1">
      <alignment horizontal="center" vertical="center" wrapText="1"/>
    </xf>
    <xf numFmtId="0" fontId="25" fillId="7" borderId="29" xfId="0" applyFont="1" applyFill="1" applyBorder="1" applyAlignment="1">
      <alignment horizontal="center" vertical="center" wrapText="1"/>
    </xf>
    <xf numFmtId="0" fontId="25" fillId="7" borderId="51" xfId="0" applyFont="1" applyFill="1" applyBorder="1" applyAlignment="1">
      <alignment horizontal="center" vertical="center" wrapText="1"/>
    </xf>
    <xf numFmtId="9" fontId="61" fillId="34" borderId="95" xfId="0" applyNumberFormat="1" applyFont="1" applyFill="1" applyBorder="1" applyAlignment="1">
      <alignment horizontal="center" vertical="center"/>
    </xf>
    <xf numFmtId="9" fontId="0" fillId="34" borderId="95" xfId="0" applyNumberFormat="1" applyFill="1" applyBorder="1" applyAlignment="1">
      <alignment horizontal="center" vertical="center"/>
    </xf>
    <xf numFmtId="165" fontId="23" fillId="6" borderId="35" xfId="0" applyNumberFormat="1" applyFont="1" applyFill="1" applyBorder="1" applyAlignment="1">
      <alignment horizontal="center" vertical="center" wrapText="1"/>
    </xf>
    <xf numFmtId="165" fontId="23" fillId="6" borderId="34" xfId="0" applyNumberFormat="1" applyFont="1" applyFill="1" applyBorder="1" applyAlignment="1">
      <alignment horizontal="center" vertical="center" wrapText="1"/>
    </xf>
    <xf numFmtId="0" fontId="23" fillId="2" borderId="94" xfId="0" applyFont="1" applyFill="1" applyBorder="1" applyAlignment="1">
      <alignment horizontal="center" vertical="center"/>
    </xf>
    <xf numFmtId="0" fontId="23" fillId="2" borderId="123" xfId="0" applyFont="1" applyFill="1" applyBorder="1" applyAlignment="1">
      <alignment horizontal="center" vertical="center"/>
    </xf>
    <xf numFmtId="0" fontId="23" fillId="2" borderId="95" xfId="0" applyFont="1" applyFill="1" applyBorder="1" applyAlignment="1">
      <alignment vertical="center" wrapText="1"/>
    </xf>
    <xf numFmtId="0" fontId="0" fillId="0" borderId="95" xfId="0" applyBorder="1" applyAlignment="1">
      <alignment vertical="center" wrapText="1"/>
    </xf>
    <xf numFmtId="0" fontId="23" fillId="2" borderId="117" xfId="0" applyFont="1" applyFill="1" applyBorder="1" applyAlignment="1">
      <alignment vertical="center" wrapText="1"/>
    </xf>
    <xf numFmtId="0" fontId="4" fillId="0" borderId="120" xfId="0" applyFont="1" applyBorder="1"/>
    <xf numFmtId="0" fontId="4" fillId="0" borderId="121" xfId="0" applyFont="1" applyBorder="1"/>
    <xf numFmtId="0" fontId="23" fillId="2" borderId="118" xfId="0" applyFont="1" applyFill="1" applyBorder="1" applyAlignment="1">
      <alignment horizontal="left" vertical="center" wrapText="1"/>
    </xf>
    <xf numFmtId="0" fontId="4" fillId="0" borderId="95" xfId="0" applyFont="1" applyBorder="1"/>
    <xf numFmtId="0" fontId="4" fillId="0" borderId="122" xfId="0" applyFont="1" applyBorder="1"/>
    <xf numFmtId="9" fontId="23" fillId="33" borderId="118" xfId="0" applyNumberFormat="1" applyFont="1" applyFill="1" applyBorder="1" applyAlignment="1">
      <alignment horizontal="center" vertical="center" wrapText="1"/>
    </xf>
    <xf numFmtId="0" fontId="4" fillId="34" borderId="95" xfId="0" applyFont="1" applyFill="1" applyBorder="1" applyAlignment="1">
      <alignment horizontal="center"/>
    </xf>
    <xf numFmtId="0" fontId="4" fillId="34" borderId="122" xfId="0" applyFont="1" applyFill="1" applyBorder="1" applyAlignment="1">
      <alignment horizontal="center"/>
    </xf>
    <xf numFmtId="0" fontId="23" fillId="2" borderId="119" xfId="0" applyFont="1" applyFill="1" applyBorder="1" applyAlignment="1">
      <alignment horizontal="center" vertical="center" wrapText="1"/>
    </xf>
    <xf numFmtId="0" fontId="23" fillId="2" borderId="94" xfId="0" applyFont="1" applyFill="1" applyBorder="1" applyAlignment="1">
      <alignment horizontal="center" vertical="center" wrapText="1"/>
    </xf>
    <xf numFmtId="0" fontId="23" fillId="2" borderId="95" xfId="0" applyFont="1" applyFill="1" applyBorder="1" applyAlignment="1">
      <alignment horizontal="left" vertical="center" wrapText="1"/>
    </xf>
    <xf numFmtId="9" fontId="23" fillId="2" borderId="95" xfId="0" applyNumberFormat="1" applyFont="1" applyFill="1" applyBorder="1" applyAlignment="1">
      <alignment horizontal="center" vertical="center"/>
    </xf>
    <xf numFmtId="0" fontId="23" fillId="2" borderId="95" xfId="0" applyFont="1" applyFill="1" applyBorder="1" applyAlignment="1">
      <alignment horizontal="center" vertical="center"/>
    </xf>
    <xf numFmtId="10" fontId="23" fillId="2" borderId="95" xfId="0" applyNumberFormat="1" applyFont="1" applyFill="1" applyBorder="1" applyAlignment="1">
      <alignment horizontal="center" vertical="center"/>
    </xf>
    <xf numFmtId="9" fontId="23" fillId="2" borderId="95" xfId="5" applyFont="1" applyFill="1" applyBorder="1" applyAlignment="1">
      <alignment horizontal="center" vertical="center"/>
    </xf>
    <xf numFmtId="165" fontId="23" fillId="2" borderId="95" xfId="0" applyNumberFormat="1" applyFont="1" applyFill="1" applyBorder="1" applyAlignment="1">
      <alignment horizontal="center" vertical="center"/>
    </xf>
    <xf numFmtId="9" fontId="23" fillId="2" borderId="35" xfId="0" applyNumberFormat="1" applyFont="1" applyFill="1" applyBorder="1" applyAlignment="1">
      <alignment horizontal="center" vertical="center"/>
    </xf>
    <xf numFmtId="9" fontId="23" fillId="2" borderId="34" xfId="0" applyNumberFormat="1" applyFont="1" applyFill="1" applyBorder="1" applyAlignment="1">
      <alignment horizontal="center" vertical="center"/>
    </xf>
    <xf numFmtId="0" fontId="23" fillId="2" borderId="117" xfId="0" applyFont="1" applyFill="1" applyBorder="1" applyAlignment="1">
      <alignment vertical="center"/>
    </xf>
    <xf numFmtId="0" fontId="23" fillId="2" borderId="94" xfId="0" applyFont="1" applyFill="1" applyBorder="1" applyAlignment="1">
      <alignment vertical="center" wrapText="1"/>
    </xf>
    <xf numFmtId="0" fontId="0" fillId="0" borderId="123" xfId="0" applyBorder="1" applyAlignment="1">
      <alignment vertical="center" wrapText="1"/>
    </xf>
    <xf numFmtId="0" fontId="27" fillId="10" borderId="36" xfId="0" applyFont="1" applyFill="1" applyBorder="1" applyAlignment="1">
      <alignment horizontal="center" vertical="center" wrapText="1"/>
    </xf>
    <xf numFmtId="0" fontId="4" fillId="0" borderId="37" xfId="0" applyFont="1" applyBorder="1"/>
    <xf numFmtId="0" fontId="4" fillId="0" borderId="38" xfId="0" applyFont="1" applyBorder="1"/>
    <xf numFmtId="0" fontId="63" fillId="26" borderId="39" xfId="0" applyFont="1" applyFill="1" applyBorder="1" applyAlignment="1">
      <alignment horizontal="center" vertical="center" wrapText="1"/>
    </xf>
    <xf numFmtId="0" fontId="27" fillId="8" borderId="41" xfId="0" applyFont="1" applyFill="1" applyBorder="1" applyAlignment="1">
      <alignment horizontal="center" vertical="center" wrapText="1"/>
    </xf>
    <xf numFmtId="0" fontId="4" fillId="0" borderId="42" xfId="0" applyFont="1" applyBorder="1"/>
    <xf numFmtId="0" fontId="4" fillId="0" borderId="43" xfId="0" applyFont="1" applyBorder="1"/>
    <xf numFmtId="0" fontId="4" fillId="0" borderId="45" xfId="0" applyFont="1" applyBorder="1"/>
    <xf numFmtId="0" fontId="4" fillId="0" borderId="46" xfId="0" applyFont="1" applyBorder="1"/>
    <xf numFmtId="0" fontId="4" fillId="0" borderId="47" xfId="0" applyFont="1" applyBorder="1"/>
    <xf numFmtId="0" fontId="27" fillId="11" borderId="41" xfId="0" applyFont="1" applyFill="1" applyBorder="1" applyAlignment="1">
      <alignment horizontal="center" vertical="center" wrapText="1"/>
    </xf>
    <xf numFmtId="0" fontId="27" fillId="10" borderId="44" xfId="0" applyFont="1" applyFill="1" applyBorder="1" applyAlignment="1">
      <alignment horizontal="center" vertical="center" wrapText="1"/>
    </xf>
    <xf numFmtId="0" fontId="4" fillId="0" borderId="51" xfId="0" applyFont="1" applyBorder="1"/>
    <xf numFmtId="0" fontId="4" fillId="0" borderId="92" xfId="0" applyFont="1" applyBorder="1"/>
    <xf numFmtId="0" fontId="27" fillId="12" borderId="41"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3" fillId="2" borderId="40" xfId="0" applyFont="1" applyFill="1" applyBorder="1" applyAlignment="1">
      <alignment vertical="center" wrapText="1"/>
    </xf>
    <xf numFmtId="0" fontId="0" fillId="0" borderId="48" xfId="0" applyBorder="1" applyAlignment="1">
      <alignment vertical="center" wrapText="1"/>
    </xf>
    <xf numFmtId="0" fontId="27" fillId="14" borderId="41" xfId="0" applyFont="1" applyFill="1" applyBorder="1" applyAlignment="1">
      <alignment horizontal="center" vertical="center" wrapText="1"/>
    </xf>
    <xf numFmtId="0" fontId="27" fillId="13" borderId="40" xfId="0" applyFont="1" applyFill="1" applyBorder="1" applyAlignment="1">
      <alignment horizontal="center" vertical="center" wrapText="1"/>
    </xf>
    <xf numFmtId="0" fontId="4" fillId="0" borderId="48" xfId="0" applyFont="1" applyBorder="1"/>
    <xf numFmtId="0" fontId="24" fillId="15" borderId="4" xfId="0" applyFont="1" applyFill="1" applyBorder="1" applyAlignment="1">
      <alignment horizontal="center" vertical="center" wrapText="1"/>
    </xf>
    <xf numFmtId="0" fontId="24" fillId="15" borderId="93" xfId="0" applyFont="1" applyFill="1" applyBorder="1" applyAlignment="1">
      <alignment horizontal="center" vertical="center" wrapText="1"/>
    </xf>
    <xf numFmtId="0" fontId="24" fillId="15" borderId="6" xfId="0" applyFont="1" applyFill="1" applyBorder="1" applyAlignment="1">
      <alignment horizontal="center" vertical="center" wrapText="1"/>
    </xf>
    <xf numFmtId="0" fontId="25" fillId="7" borderId="30" xfId="0" applyFont="1" applyFill="1" applyBorder="1" applyAlignment="1">
      <alignment horizontal="center" vertical="center" wrapText="1"/>
    </xf>
    <xf numFmtId="0" fontId="25" fillId="7" borderId="31" xfId="0" applyFont="1" applyFill="1" applyBorder="1" applyAlignment="1">
      <alignment horizontal="center" vertical="center" wrapText="1"/>
    </xf>
    <xf numFmtId="0" fontId="28" fillId="0" borderId="35"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34" xfId="0" applyFont="1" applyBorder="1" applyAlignment="1">
      <alignment horizontal="justify" vertical="center" wrapText="1"/>
    </xf>
    <xf numFmtId="0" fontId="28" fillId="0" borderId="35" xfId="0" applyFont="1" applyBorder="1" applyAlignment="1">
      <alignment horizontal="left" vertical="center" wrapText="1"/>
    </xf>
    <xf numFmtId="0" fontId="4" fillId="0" borderId="50" xfId="0" applyFont="1" applyBorder="1"/>
    <xf numFmtId="0" fontId="4" fillId="0" borderId="34" xfId="0" applyFont="1" applyBorder="1"/>
    <xf numFmtId="0" fontId="28" fillId="0" borderId="35" xfId="0" applyFont="1" applyBorder="1" applyAlignment="1">
      <alignment horizontal="center" vertical="center" wrapText="1"/>
    </xf>
    <xf numFmtId="0" fontId="27" fillId="46" borderId="21"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4" fillId="30" borderId="93" xfId="0" applyFont="1" applyFill="1" applyBorder="1"/>
    <xf numFmtId="0" fontId="27" fillId="4" borderId="4" xfId="0" applyFont="1" applyFill="1" applyBorder="1" applyAlignment="1">
      <alignment horizontal="center" vertical="center" wrapText="1"/>
    </xf>
    <xf numFmtId="0" fontId="25" fillId="10" borderId="32" xfId="0" applyFont="1" applyFill="1" applyBorder="1" applyAlignment="1">
      <alignment horizontal="center" vertical="center"/>
    </xf>
    <xf numFmtId="0" fontId="27" fillId="8" borderId="32" xfId="0" applyFont="1" applyFill="1" applyBorder="1" applyAlignment="1">
      <alignment horizontal="center" vertical="center"/>
    </xf>
    <xf numFmtId="0" fontId="23" fillId="2" borderId="51" xfId="0" applyFont="1" applyFill="1" applyBorder="1" applyAlignment="1">
      <alignment horizontal="center" vertical="center" wrapText="1"/>
    </xf>
    <xf numFmtId="0" fontId="4" fillId="30" borderId="51" xfId="0" applyFont="1" applyFill="1" applyBorder="1"/>
    <xf numFmtId="0" fontId="4" fillId="30" borderId="52" xfId="0" applyFont="1" applyFill="1" applyBorder="1"/>
    <xf numFmtId="0" fontId="23" fillId="2" borderId="50" xfId="0" applyFont="1" applyFill="1" applyBorder="1" applyAlignment="1">
      <alignment horizontal="left" vertical="center" wrapText="1"/>
    </xf>
    <xf numFmtId="0" fontId="4" fillId="30" borderId="50" xfId="0" applyFont="1" applyFill="1" applyBorder="1"/>
    <xf numFmtId="0" fontId="4" fillId="30" borderId="34" xfId="0" applyFont="1" applyFill="1" applyBorder="1"/>
    <xf numFmtId="0" fontId="23" fillId="2" borderId="50" xfId="0" applyFont="1" applyFill="1" applyBorder="1" applyAlignment="1">
      <alignment horizontal="center" vertical="center" wrapText="1"/>
    </xf>
    <xf numFmtId="0" fontId="28" fillId="39" borderId="50" xfId="0" applyFont="1" applyFill="1" applyBorder="1" applyAlignment="1">
      <alignment horizontal="left" vertical="center" wrapText="1"/>
    </xf>
    <xf numFmtId="0" fontId="4" fillId="37" borderId="50" xfId="0" applyFont="1" applyFill="1" applyBorder="1"/>
    <xf numFmtId="0" fontId="4" fillId="37" borderId="34" xfId="0" applyFont="1" applyFill="1" applyBorder="1"/>
    <xf numFmtId="168" fontId="23" fillId="30" borderId="50" xfId="0" applyNumberFormat="1" applyFont="1" applyFill="1" applyBorder="1" applyAlignment="1">
      <alignment horizontal="right" vertical="center" wrapText="1"/>
    </xf>
    <xf numFmtId="0" fontId="28" fillId="50" borderId="50" xfId="0" applyFont="1" applyFill="1" applyBorder="1" applyAlignment="1">
      <alignment horizontal="left" vertical="center" wrapText="1"/>
    </xf>
    <xf numFmtId="0" fontId="4" fillId="51" borderId="50" xfId="0" applyFont="1" applyFill="1" applyBorder="1"/>
    <xf numFmtId="0" fontId="4" fillId="51" borderId="34" xfId="0" applyFont="1" applyFill="1" applyBorder="1"/>
    <xf numFmtId="0" fontId="28" fillId="39" borderId="51" xfId="0" applyFont="1" applyFill="1" applyBorder="1" applyAlignment="1">
      <alignment horizontal="center" vertical="center" wrapText="1"/>
    </xf>
    <xf numFmtId="0" fontId="4" fillId="37" borderId="51" xfId="0" applyFont="1" applyFill="1" applyBorder="1" applyAlignment="1">
      <alignment horizontal="center"/>
    </xf>
    <xf numFmtId="0" fontId="4" fillId="37" borderId="52" xfId="0" applyFont="1" applyFill="1" applyBorder="1" applyAlignment="1">
      <alignment horizontal="center"/>
    </xf>
    <xf numFmtId="180" fontId="23" fillId="30" borderId="50" xfId="0" applyNumberFormat="1" applyFont="1" applyFill="1" applyBorder="1" applyAlignment="1">
      <alignment horizontal="right" vertical="center" wrapText="1"/>
    </xf>
    <xf numFmtId="180" fontId="4" fillId="30" borderId="50" xfId="0" applyNumberFormat="1" applyFont="1" applyFill="1" applyBorder="1"/>
    <xf numFmtId="180" fontId="4" fillId="30" borderId="34" xfId="0" applyNumberFormat="1" applyFont="1" applyFill="1" applyBorder="1"/>
    <xf numFmtId="168" fontId="23" fillId="38" borderId="50" xfId="0" applyNumberFormat="1" applyFont="1" applyFill="1" applyBorder="1" applyAlignment="1">
      <alignment horizontal="center" vertical="center" wrapText="1"/>
    </xf>
    <xf numFmtId="0" fontId="10" fillId="30" borderId="50" xfId="0" applyFont="1" applyFill="1" applyBorder="1" applyAlignment="1">
      <alignment horizontal="center" vertical="center" wrapText="1"/>
    </xf>
    <xf numFmtId="0" fontId="10" fillId="30" borderId="34" xfId="0" applyFont="1" applyFill="1" applyBorder="1" applyAlignment="1">
      <alignment horizontal="center" vertical="center" wrapText="1"/>
    </xf>
    <xf numFmtId="0" fontId="25" fillId="8" borderId="32" xfId="0" applyFont="1" applyFill="1" applyBorder="1" applyAlignment="1">
      <alignment horizontal="center" vertical="center"/>
    </xf>
    <xf numFmtId="0" fontId="4" fillId="30" borderId="50" xfId="0" applyFont="1" applyFill="1" applyBorder="1" applyAlignment="1">
      <alignment horizontal="center" vertical="center" wrapText="1"/>
    </xf>
    <xf numFmtId="0" fontId="4" fillId="30" borderId="34" xfId="0" applyFont="1" applyFill="1" applyBorder="1" applyAlignment="1">
      <alignment horizontal="center" vertical="center" wrapText="1"/>
    </xf>
    <xf numFmtId="0" fontId="0" fillId="0" borderId="21" xfId="0" applyBorder="1" applyAlignment="1">
      <alignment horizontal="center" vertical="center"/>
    </xf>
    <xf numFmtId="0" fontId="4" fillId="30" borderId="21" xfId="0" applyFont="1" applyFill="1" applyBorder="1" applyAlignment="1">
      <alignment horizontal="center" vertical="center" wrapText="1"/>
    </xf>
    <xf numFmtId="0" fontId="31" fillId="5" borderId="54" xfId="0" applyFont="1" applyFill="1" applyBorder="1" applyAlignment="1">
      <alignment horizontal="center" vertical="center" wrapText="1"/>
    </xf>
    <xf numFmtId="0" fontId="4" fillId="0" borderId="55" xfId="0" applyFont="1" applyBorder="1"/>
    <xf numFmtId="0" fontId="10" fillId="2" borderId="53" xfId="0" applyFont="1" applyFill="1" applyBorder="1" applyAlignment="1">
      <alignment horizontal="center" vertical="center"/>
    </xf>
    <xf numFmtId="0" fontId="4" fillId="0" borderId="56" xfId="0" applyFont="1" applyBorder="1"/>
    <xf numFmtId="0" fontId="4" fillId="0" borderId="58" xfId="0" applyFont="1" applyBorder="1"/>
    <xf numFmtId="0" fontId="33" fillId="0" borderId="63" xfId="0" applyFont="1" applyBorder="1" applyAlignment="1">
      <alignment horizontal="center" vertical="center" wrapText="1"/>
    </xf>
    <xf numFmtId="0" fontId="4" fillId="0" borderId="64" xfId="0" applyFont="1" applyBorder="1"/>
    <xf numFmtId="0" fontId="4" fillId="0" borderId="65" xfId="0" applyFont="1" applyBorder="1"/>
    <xf numFmtId="0" fontId="35" fillId="17" borderId="82" xfId="0" applyFont="1" applyFill="1" applyBorder="1" applyAlignment="1">
      <alignment horizontal="center" vertical="center"/>
    </xf>
    <xf numFmtId="0" fontId="4" fillId="0" borderId="83" xfId="0" applyFont="1" applyBorder="1"/>
    <xf numFmtId="0" fontId="4" fillId="0" borderId="84" xfId="0" applyFont="1" applyBorder="1"/>
    <xf numFmtId="0" fontId="33" fillId="0" borderId="59" xfId="0" applyFont="1" applyBorder="1" applyAlignment="1">
      <alignment horizontal="center" vertical="center" wrapText="1"/>
    </xf>
    <xf numFmtId="0" fontId="4" fillId="0" borderId="60" xfId="0" applyFont="1" applyBorder="1"/>
    <xf numFmtId="0" fontId="4" fillId="0" borderId="61" xfId="0" applyFont="1" applyBorder="1"/>
    <xf numFmtId="3" fontId="33" fillId="16" borderId="62" xfId="0" applyNumberFormat="1" applyFont="1" applyFill="1" applyBorder="1" applyAlignment="1">
      <alignment horizontal="center" vertical="center"/>
    </xf>
    <xf numFmtId="0" fontId="33" fillId="16" borderId="59" xfId="0" applyFont="1" applyFill="1" applyBorder="1" applyAlignment="1">
      <alignment horizontal="center" vertical="center"/>
    </xf>
    <xf numFmtId="49" fontId="35" fillId="17" borderId="68" xfId="0" applyNumberFormat="1" applyFont="1" applyFill="1" applyBorder="1" applyAlignment="1">
      <alignment horizontal="center" vertical="center" wrapText="1"/>
    </xf>
    <xf numFmtId="0" fontId="4" fillId="0" borderId="72" xfId="0" applyFont="1" applyBorder="1"/>
    <xf numFmtId="0" fontId="33" fillId="0" borderId="79" xfId="0" applyFont="1" applyBorder="1" applyAlignment="1">
      <alignment horizontal="center" vertical="center" wrapText="1"/>
    </xf>
    <xf numFmtId="0" fontId="4" fillId="0" borderId="80" xfId="0" applyFont="1" applyBorder="1"/>
    <xf numFmtId="0" fontId="4" fillId="0" borderId="81" xfId="0" applyFont="1" applyBorder="1"/>
    <xf numFmtId="0" fontId="38" fillId="19" borderId="11" xfId="0" applyFont="1" applyFill="1" applyBorder="1" applyAlignment="1">
      <alignment horizontal="center"/>
    </xf>
    <xf numFmtId="0" fontId="41" fillId="0" borderId="4" xfId="0" applyFont="1" applyBorder="1" applyAlignment="1">
      <alignment horizontal="left" vertical="top"/>
    </xf>
    <xf numFmtId="0" fontId="41" fillId="0" borderId="4" xfId="0" applyFont="1" applyBorder="1" applyAlignment="1">
      <alignment horizontal="left" vertical="center" wrapText="1"/>
    </xf>
    <xf numFmtId="0" fontId="38" fillId="19" borderId="11" xfId="0" applyFont="1" applyFill="1" applyBorder="1" applyAlignment="1">
      <alignment horizontal="center" vertical="center"/>
    </xf>
    <xf numFmtId="0" fontId="68" fillId="8" borderId="33" xfId="0" applyFont="1" applyFill="1" applyBorder="1" applyAlignment="1">
      <alignment horizontal="center" vertical="center" wrapText="1"/>
    </xf>
    <xf numFmtId="0" fontId="69" fillId="0" borderId="49" xfId="0" applyFont="1" applyBorder="1"/>
    <xf numFmtId="0" fontId="69" fillId="0" borderId="34" xfId="0" applyFont="1" applyBorder="1"/>
    <xf numFmtId="0" fontId="66" fillId="8" borderId="33" xfId="0" applyFont="1" applyFill="1" applyBorder="1" applyAlignment="1">
      <alignment horizontal="center" vertical="center" wrapText="1"/>
    </xf>
    <xf numFmtId="0" fontId="67" fillId="0" borderId="34" xfId="0" applyFont="1" applyBorder="1"/>
    <xf numFmtId="0" fontId="27" fillId="8" borderId="92"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7" borderId="92" xfId="0" applyFont="1" applyFill="1" applyBorder="1" applyAlignment="1">
      <alignment horizontal="center" vertical="center" wrapText="1"/>
    </xf>
    <xf numFmtId="0" fontId="93" fillId="0" borderId="32" xfId="0" applyFont="1" applyBorder="1"/>
    <xf numFmtId="0" fontId="68" fillId="8" borderId="4" xfId="0" applyFont="1" applyFill="1" applyBorder="1" applyAlignment="1">
      <alignment horizontal="center" vertical="center" wrapText="1"/>
    </xf>
    <xf numFmtId="0" fontId="69" fillId="0" borderId="6" xfId="0" applyFont="1" applyBorder="1"/>
    <xf numFmtId="0" fontId="23" fillId="30" borderId="96" xfId="0" applyFont="1" applyFill="1" applyBorder="1" applyAlignment="1">
      <alignment horizontal="center" vertical="center"/>
    </xf>
    <xf numFmtId="0" fontId="23" fillId="30" borderId="101" xfId="0" applyFont="1" applyFill="1" applyBorder="1" applyAlignment="1">
      <alignment horizontal="center" vertical="center"/>
    </xf>
    <xf numFmtId="0" fontId="23" fillId="30" borderId="100" xfId="0" applyFont="1" applyFill="1" applyBorder="1" applyAlignment="1">
      <alignment horizontal="center" vertical="center"/>
    </xf>
    <xf numFmtId="0" fontId="66" fillId="0" borderId="124" xfId="0" applyFont="1" applyBorder="1" applyAlignment="1">
      <alignment horizontal="justify" vertical="center" wrapText="1"/>
    </xf>
    <xf numFmtId="0" fontId="66" fillId="0" borderId="125" xfId="0" applyFont="1" applyBorder="1" applyAlignment="1">
      <alignment horizontal="justify" vertical="center" wrapText="1"/>
    </xf>
    <xf numFmtId="0" fontId="66" fillId="0" borderId="126" xfId="0" applyFont="1" applyBorder="1" applyAlignment="1">
      <alignment horizontal="justify" vertical="center" wrapText="1"/>
    </xf>
    <xf numFmtId="0" fontId="66" fillId="9" borderId="93" xfId="0" applyFont="1" applyFill="1" applyBorder="1" applyAlignment="1">
      <alignment horizontal="center" vertical="center"/>
    </xf>
    <xf numFmtId="0" fontId="67" fillId="0" borderId="93" xfId="0" applyFont="1" applyBorder="1"/>
    <xf numFmtId="0" fontId="67" fillId="0" borderId="6" xfId="0" applyFont="1" applyBorder="1"/>
    <xf numFmtId="0" fontId="66" fillId="0" borderId="127" xfId="0" applyFont="1" applyBorder="1" applyAlignment="1">
      <alignment horizontal="justify" vertical="center" wrapText="1"/>
    </xf>
    <xf numFmtId="0" fontId="5" fillId="2" borderId="93" xfId="0" applyFont="1" applyFill="1" applyBorder="1" applyAlignment="1">
      <alignment horizontal="center" vertical="center"/>
    </xf>
    <xf numFmtId="0" fontId="63" fillId="26" borderId="104" xfId="0" applyFont="1" applyFill="1" applyBorder="1" applyAlignment="1">
      <alignment horizontal="center" vertical="center" wrapText="1"/>
    </xf>
    <xf numFmtId="0" fontId="63" fillId="26" borderId="29" xfId="0" applyFont="1" applyFill="1" applyBorder="1" applyAlignment="1">
      <alignment horizontal="center" vertical="center" wrapText="1"/>
    </xf>
    <xf numFmtId="0" fontId="63" fillId="26" borderId="51" xfId="0" applyFont="1" applyFill="1" applyBorder="1" applyAlignment="1">
      <alignment horizontal="center" vertical="center" wrapText="1"/>
    </xf>
    <xf numFmtId="0" fontId="27" fillId="47" borderId="92" xfId="0" applyFont="1" applyFill="1" applyBorder="1" applyAlignment="1">
      <alignment horizontal="center" vertical="center" wrapText="1"/>
    </xf>
    <xf numFmtId="0" fontId="94" fillId="26" borderId="32" xfId="0" applyFont="1" applyFill="1" applyBorder="1"/>
    <xf numFmtId="0" fontId="23" fillId="0" borderId="4" xfId="0" applyFont="1" applyBorder="1" applyAlignment="1">
      <alignment horizontal="left" vertical="center" wrapText="1"/>
    </xf>
    <xf numFmtId="0" fontId="25" fillId="20" borderId="4" xfId="0" applyFont="1" applyFill="1" applyBorder="1" applyAlignment="1">
      <alignment horizontal="center" vertical="center" wrapText="1"/>
    </xf>
    <xf numFmtId="0" fontId="23" fillId="0" borderId="4" xfId="0" applyFont="1" applyBorder="1" applyAlignment="1">
      <alignment horizontal="left" vertical="top"/>
    </xf>
  </cellXfs>
  <cellStyles count="10">
    <cellStyle name="Millares" xfId="8" builtinId="3"/>
    <cellStyle name="Millares [0]" xfId="4" builtinId="6"/>
    <cellStyle name="Moneda" xfId="6" builtinId="4"/>
    <cellStyle name="Neutral" xfId="1" builtinId="28"/>
    <cellStyle name="Normal" xfId="0" builtinId="0"/>
    <cellStyle name="Normal 2" xfId="7" xr:uid="{9CDAF21D-52A0-4665-8463-348DAD5D997F}"/>
    <cellStyle name="Normal 2 2" xfId="9" xr:uid="{F24FDB64-3897-4597-AC56-FACC6C01E90F}"/>
    <cellStyle name="Normal 4" xfId="2" xr:uid="{045AF406-41D9-4213-B5C8-B6FE20756FB8}"/>
    <cellStyle name="Porcentaje" xfId="5" builtinId="5"/>
    <cellStyle name="Porcentual 2" xfId="3" xr:uid="{61872ED0-88AE-4673-B617-18F8A9A13134}"/>
  </cellStyles>
  <dxfs count="6">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tableStyle name="LISTAS_1-style" pivot="0" count="3" xr9:uid="{00000000-0011-0000-FFFF-FFFF00000000}">
      <tableStyleElement type="headerRow" dxfId="5"/>
      <tableStyleElement type="firstRowStripe" dxfId="4"/>
      <tableStyleElement type="secondRowStripe" dxfId="3"/>
    </tableStyle>
    <tableStyle name="LISTAS_1-style 2" pivot="0" count="3" xr9:uid="{00000000-0011-0000-FFFF-FFFF01000000}">
      <tableStyleElement type="headerRow" dxfId="2"/>
      <tableStyleElement type="firstRowStripe" dxfId="1"/>
      <tableStyleElement type="secondRowStripe" dxfId="0"/>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4.Magnitud_Presupuesto'!A1"/><Relationship Id="rId7" Type="http://schemas.openxmlformats.org/officeDocument/2006/relationships/image" Target="../media/image2.png"/><Relationship Id="rId2" Type="http://schemas.openxmlformats.org/officeDocument/2006/relationships/hyperlink" Target="#'3. Metas Proyecto de Inv'!A1"/><Relationship Id="rId1" Type="http://schemas.openxmlformats.org/officeDocument/2006/relationships/hyperlink" Target="#'2.Actividades_Tareas_vig'!A1"/><Relationship Id="rId6" Type="http://schemas.openxmlformats.org/officeDocument/2006/relationships/image" Target="../media/image1.png"/><Relationship Id="rId5" Type="http://schemas.openxmlformats.org/officeDocument/2006/relationships/hyperlink" Target="#'6. Territorializaci&#243;n'!A1"/><Relationship Id="rId4"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04800" cy="30480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333375</xdr:colOff>
      <xdr:row>13</xdr:row>
      <xdr:rowOff>85725</xdr:rowOff>
    </xdr:from>
    <xdr:ext cx="2743200" cy="40005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s-CO" sz="1400" b="1">
              <a:solidFill>
                <a:schemeClr val="bg1"/>
              </a:solidFill>
            </a:rPr>
            <a:t>2.Actividad_tareas_subtareas</a:t>
          </a:r>
          <a:endParaRPr sz="1400" b="1">
            <a:solidFill>
              <a:schemeClr val="bg1"/>
            </a:solidFill>
          </a:endParaRPr>
        </a:p>
      </xdr:txBody>
    </xdr:sp>
    <xdr:clientData fLocksWithSheet="0"/>
  </xdr:oneCellAnchor>
  <xdr:oneCellAnchor>
    <xdr:from>
      <xdr:col>14</xdr:col>
      <xdr:colOff>333375</xdr:colOff>
      <xdr:row>14</xdr:row>
      <xdr:rowOff>104775</xdr:rowOff>
    </xdr:from>
    <xdr:ext cx="2752725" cy="40005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1">
              <a:solidFill>
                <a:schemeClr val="lt1"/>
              </a:solidFill>
              <a:latin typeface="Arial"/>
              <a:ea typeface="Arial"/>
              <a:cs typeface="Arial"/>
              <a:sym typeface="Arial"/>
            </a:rPr>
            <a:t>3. Actividades Proyecto</a:t>
          </a:r>
          <a:endParaRPr sz="1200" b="1">
            <a:solidFill>
              <a:schemeClr val="lt1"/>
            </a:solidFill>
            <a:latin typeface="Arial"/>
            <a:ea typeface="Arial"/>
            <a:cs typeface="Arial"/>
            <a:sym typeface="Arial"/>
          </a:endParaRPr>
        </a:p>
      </xdr:txBody>
    </xdr:sp>
    <xdr:clientData fLocksWithSheet="0"/>
  </xdr:oneCellAnchor>
  <xdr:oneCellAnchor>
    <xdr:from>
      <xdr:col>14</xdr:col>
      <xdr:colOff>333375</xdr:colOff>
      <xdr:row>15</xdr:row>
      <xdr:rowOff>66675</xdr:rowOff>
    </xdr:from>
    <xdr:ext cx="2752725" cy="40005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342900</xdr:colOff>
      <xdr:row>16</xdr:row>
      <xdr:rowOff>47625</xdr:rowOff>
    </xdr:from>
    <xdr:ext cx="2743200" cy="419100"/>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79163" y="3575213"/>
          <a:ext cx="273367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17</xdr:row>
      <xdr:rowOff>76200</xdr:rowOff>
    </xdr:from>
    <xdr:ext cx="2752725" cy="438150"/>
    <xdr:sp macro="" textlink="">
      <xdr:nvSpPr>
        <xdr:cNvPr id="9" name="Shape 9">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3974400" y="3565688"/>
          <a:ext cx="2743200"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109536</xdr:colOff>
      <xdr:row>0</xdr:row>
      <xdr:rowOff>261937</xdr:rowOff>
    </xdr:from>
    <xdr:ext cx="1176338" cy="98821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6" cstate="print"/>
        <a:stretch>
          <a:fillRect/>
        </a:stretch>
      </xdr:blipFill>
      <xdr:spPr>
        <a:xfrm>
          <a:off x="609599" y="261937"/>
          <a:ext cx="1176338" cy="988219"/>
        </a:xfrm>
        <a:prstGeom prst="rect">
          <a:avLst/>
        </a:prstGeom>
        <a:noFill/>
      </xdr:spPr>
    </xdr:pic>
    <xdr:clientData fLocksWithSheet="0"/>
  </xdr:oneCellAnchor>
  <xdr:oneCellAnchor>
    <xdr:from>
      <xdr:col>2</xdr:col>
      <xdr:colOff>314325</xdr:colOff>
      <xdr:row>34</xdr:row>
      <xdr:rowOff>0</xdr:rowOff>
    </xdr:from>
    <xdr:ext cx="1809750" cy="466725"/>
    <xdr:pic>
      <xdr:nvPicPr>
        <xdr:cNvPr id="10" name="image2.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0</xdr:rowOff>
    </xdr:from>
    <xdr:ext cx="771525" cy="857250"/>
    <xdr:pic>
      <xdr:nvPicPr>
        <xdr:cNvPr id="2" name="image1.png">
          <a:extLst>
            <a:ext uri="{FF2B5EF4-FFF2-40B4-BE49-F238E27FC236}">
              <a16:creationId xmlns:a16="http://schemas.microsoft.com/office/drawing/2014/main" id="{90E378BE-B0E7-4F9E-B853-C1BDBE20ACFA}"/>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oneCellAnchor>
    <xdr:from>
      <xdr:col>0</xdr:col>
      <xdr:colOff>376382</xdr:colOff>
      <xdr:row>39</xdr:row>
      <xdr:rowOff>129886</xdr:rowOff>
    </xdr:from>
    <xdr:ext cx="771525" cy="857250"/>
    <xdr:pic>
      <xdr:nvPicPr>
        <xdr:cNvPr id="4" name="image1.png">
          <a:extLst>
            <a:ext uri="{FF2B5EF4-FFF2-40B4-BE49-F238E27FC236}">
              <a16:creationId xmlns:a16="http://schemas.microsoft.com/office/drawing/2014/main" id="{78541436-C1A3-4348-89F9-FABC8C063A52}"/>
            </a:ext>
          </a:extLst>
        </xdr:cNvPr>
        <xdr:cNvPicPr preferRelativeResize="0"/>
      </xdr:nvPicPr>
      <xdr:blipFill>
        <a:blip xmlns:r="http://schemas.openxmlformats.org/officeDocument/2006/relationships" r:embed="rId1" cstate="print"/>
        <a:stretch>
          <a:fillRect/>
        </a:stretch>
      </xdr:blipFill>
      <xdr:spPr>
        <a:xfrm>
          <a:off x="376382" y="24101136"/>
          <a:ext cx="771525" cy="857250"/>
        </a:xfrm>
        <a:prstGeom prst="rect">
          <a:avLst/>
        </a:prstGeom>
        <a:noFill/>
      </xdr:spPr>
    </xdr:pic>
    <xdr:clientData fLocksWithSheet="0"/>
  </xdr:oneCellAnchor>
  <xdr:oneCellAnchor>
    <xdr:from>
      <xdr:col>0</xdr:col>
      <xdr:colOff>376381</xdr:colOff>
      <xdr:row>78</xdr:row>
      <xdr:rowOff>101023</xdr:rowOff>
    </xdr:from>
    <xdr:ext cx="771525" cy="857250"/>
    <xdr:pic>
      <xdr:nvPicPr>
        <xdr:cNvPr id="8" name="image1.png">
          <a:extLst>
            <a:ext uri="{FF2B5EF4-FFF2-40B4-BE49-F238E27FC236}">
              <a16:creationId xmlns:a16="http://schemas.microsoft.com/office/drawing/2014/main" id="{AB377F49-C1BC-4C40-BF12-457473450E8F}"/>
            </a:ext>
          </a:extLst>
        </xdr:cNvPr>
        <xdr:cNvPicPr preferRelativeResize="0"/>
      </xdr:nvPicPr>
      <xdr:blipFill>
        <a:blip xmlns:r="http://schemas.openxmlformats.org/officeDocument/2006/relationships" r:embed="rId1" cstate="print"/>
        <a:stretch>
          <a:fillRect/>
        </a:stretch>
      </xdr:blipFill>
      <xdr:spPr>
        <a:xfrm>
          <a:off x="376381" y="41794546"/>
          <a:ext cx="771525" cy="857250"/>
        </a:xfrm>
        <a:prstGeom prst="rect">
          <a:avLst/>
        </a:prstGeom>
        <a:noFill/>
      </xdr:spPr>
    </xdr:pic>
    <xdr:clientData fLocksWithSheet="0"/>
  </xdr:oneCellAnchor>
  <xdr:oneCellAnchor>
    <xdr:from>
      <xdr:col>0</xdr:col>
      <xdr:colOff>361950</xdr:colOff>
      <xdr:row>155</xdr:row>
      <xdr:rowOff>0</xdr:rowOff>
    </xdr:from>
    <xdr:ext cx="771525" cy="857250"/>
    <xdr:pic>
      <xdr:nvPicPr>
        <xdr:cNvPr id="14" name="image1.png">
          <a:extLst>
            <a:ext uri="{FF2B5EF4-FFF2-40B4-BE49-F238E27FC236}">
              <a16:creationId xmlns:a16="http://schemas.microsoft.com/office/drawing/2014/main" id="{89680734-0AD6-4593-BAF3-D52EB9562D49}"/>
            </a:ext>
          </a:extLst>
        </xdr:cNvPr>
        <xdr:cNvPicPr preferRelativeResize="0"/>
      </xdr:nvPicPr>
      <xdr:blipFill>
        <a:blip xmlns:r="http://schemas.openxmlformats.org/officeDocument/2006/relationships" r:embed="rId1" cstate="print"/>
        <a:stretch>
          <a:fillRect/>
        </a:stretch>
      </xdr:blipFill>
      <xdr:spPr>
        <a:xfrm>
          <a:off x="361950" y="59964205"/>
          <a:ext cx="771525" cy="857250"/>
        </a:xfrm>
        <a:prstGeom prst="rect">
          <a:avLst/>
        </a:prstGeom>
        <a:noFill/>
      </xdr:spPr>
    </xdr:pic>
    <xdr:clientData fLocksWithSheet="0"/>
  </xdr:oneCellAnchor>
  <xdr:twoCellAnchor>
    <xdr:from>
      <xdr:col>0</xdr:col>
      <xdr:colOff>370417</xdr:colOff>
      <xdr:row>155</xdr:row>
      <xdr:rowOff>986</xdr:rowOff>
    </xdr:from>
    <xdr:to>
      <xdr:col>0</xdr:col>
      <xdr:colOff>1143000</xdr:colOff>
      <xdr:row>158</xdr:row>
      <xdr:rowOff>152568</xdr:rowOff>
    </xdr:to>
    <xdr:pic>
      <xdr:nvPicPr>
        <xdr:cNvPr id="15" name="Imagen 1">
          <a:extLst>
            <a:ext uri="{FF2B5EF4-FFF2-40B4-BE49-F238E27FC236}">
              <a16:creationId xmlns:a16="http://schemas.microsoft.com/office/drawing/2014/main" id="{F7081C37-EBA4-4DC9-B70F-1642E1A722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59965191"/>
          <a:ext cx="772583" cy="887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323850</xdr:colOff>
      <xdr:row>157</xdr:row>
      <xdr:rowOff>19050</xdr:rowOff>
    </xdr:from>
    <xdr:ext cx="1114425" cy="847725"/>
    <xdr:pic>
      <xdr:nvPicPr>
        <xdr:cNvPr id="17" name="image2.png">
          <a:extLst>
            <a:ext uri="{FF2B5EF4-FFF2-40B4-BE49-F238E27FC236}">
              <a16:creationId xmlns:a16="http://schemas.microsoft.com/office/drawing/2014/main" id="{C78018D0-45BB-4DE7-948F-0994018C77D4}"/>
            </a:ext>
          </a:extLst>
        </xdr:cNvPr>
        <xdr:cNvPicPr preferRelativeResize="0"/>
      </xdr:nvPicPr>
      <xdr:blipFill>
        <a:blip xmlns:r="http://schemas.openxmlformats.org/officeDocument/2006/relationships" r:embed="rId1" cstate="print"/>
        <a:stretch>
          <a:fillRect/>
        </a:stretch>
      </xdr:blipFill>
      <xdr:spPr>
        <a:xfrm>
          <a:off x="323850" y="60093225"/>
          <a:ext cx="1114425" cy="847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232000</xdr:colOff>
      <xdr:row>0</xdr:row>
      <xdr:rowOff>95250</xdr:rowOff>
    </xdr:from>
    <xdr:ext cx="1176338" cy="988219"/>
    <xdr:pic>
      <xdr:nvPicPr>
        <xdr:cNvPr id="2" name="image1.png">
          <a:extLst>
            <a:ext uri="{FF2B5EF4-FFF2-40B4-BE49-F238E27FC236}">
              <a16:creationId xmlns:a16="http://schemas.microsoft.com/office/drawing/2014/main" id="{556CFFBE-A980-4CFC-9AB9-AEBCF8A7EE4A}"/>
            </a:ext>
          </a:extLst>
        </xdr:cNvPr>
        <xdr:cNvPicPr preferRelativeResize="0"/>
      </xdr:nvPicPr>
      <xdr:blipFill>
        <a:blip xmlns:r="http://schemas.openxmlformats.org/officeDocument/2006/relationships" r:embed="rId1" cstate="print"/>
        <a:stretch>
          <a:fillRect/>
        </a:stretch>
      </xdr:blipFill>
      <xdr:spPr>
        <a:xfrm>
          <a:off x="817107" y="95250"/>
          <a:ext cx="1176338" cy="98821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188911</xdr:colOff>
      <xdr:row>0</xdr:row>
      <xdr:rowOff>103187</xdr:rowOff>
    </xdr:from>
    <xdr:ext cx="1176338" cy="988219"/>
    <xdr:pic>
      <xdr:nvPicPr>
        <xdr:cNvPr id="2" name="image1.png">
          <a:extLst>
            <a:ext uri="{FF2B5EF4-FFF2-40B4-BE49-F238E27FC236}">
              <a16:creationId xmlns:a16="http://schemas.microsoft.com/office/drawing/2014/main" id="{5BA04201-F304-4AD3-8762-31E5D0B570B0}"/>
            </a:ext>
          </a:extLst>
        </xdr:cNvPr>
        <xdr:cNvPicPr preferRelativeResize="0"/>
      </xdr:nvPicPr>
      <xdr:blipFill>
        <a:blip xmlns:r="http://schemas.openxmlformats.org/officeDocument/2006/relationships" r:embed="rId1" cstate="print"/>
        <a:stretch>
          <a:fillRect/>
        </a:stretch>
      </xdr:blipFill>
      <xdr:spPr>
        <a:xfrm>
          <a:off x="1728786" y="103187"/>
          <a:ext cx="1176338" cy="98821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109536</xdr:colOff>
      <xdr:row>0</xdr:row>
      <xdr:rowOff>261937</xdr:rowOff>
    </xdr:from>
    <xdr:ext cx="1176338" cy="988219"/>
    <xdr:pic>
      <xdr:nvPicPr>
        <xdr:cNvPr id="3" name="image1.png">
          <a:extLst>
            <a:ext uri="{FF2B5EF4-FFF2-40B4-BE49-F238E27FC236}">
              <a16:creationId xmlns:a16="http://schemas.microsoft.com/office/drawing/2014/main" id="{298D375B-F6B2-42C7-A005-D48B4E48CD30}"/>
            </a:ext>
          </a:extLst>
        </xdr:cNvPr>
        <xdr:cNvPicPr preferRelativeResize="0"/>
      </xdr:nvPicPr>
      <xdr:blipFill>
        <a:blip xmlns:r="http://schemas.openxmlformats.org/officeDocument/2006/relationships" r:embed="rId1" cstate="print"/>
        <a:stretch>
          <a:fillRect/>
        </a:stretch>
      </xdr:blipFill>
      <xdr:spPr>
        <a:xfrm>
          <a:off x="614361" y="261937"/>
          <a:ext cx="1176338" cy="988219"/>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1041625</xdr:colOff>
      <xdr:row>0</xdr:row>
      <xdr:rowOff>19050</xdr:rowOff>
    </xdr:from>
    <xdr:ext cx="977675" cy="771525"/>
    <xdr:pic>
      <xdr:nvPicPr>
        <xdr:cNvPr id="2" name="image1.png">
          <a:extLst>
            <a:ext uri="{FF2B5EF4-FFF2-40B4-BE49-F238E27FC236}">
              <a16:creationId xmlns:a16="http://schemas.microsoft.com/office/drawing/2014/main" id="{13326292-91BA-4C54-9B08-38DD13090A7A}"/>
            </a:ext>
          </a:extLst>
        </xdr:cNvPr>
        <xdr:cNvPicPr preferRelativeResize="0"/>
      </xdr:nvPicPr>
      <xdr:blipFill>
        <a:blip xmlns:r="http://schemas.openxmlformats.org/officeDocument/2006/relationships" r:embed="rId1" cstate="print"/>
        <a:stretch>
          <a:fillRect/>
        </a:stretch>
      </xdr:blipFill>
      <xdr:spPr>
        <a:xfrm>
          <a:off x="1041625" y="19050"/>
          <a:ext cx="977675" cy="7715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679674</xdr:colOff>
      <xdr:row>0</xdr:row>
      <xdr:rowOff>71437</xdr:rowOff>
    </xdr:from>
    <xdr:ext cx="1530125" cy="1185863"/>
    <xdr:pic>
      <xdr:nvPicPr>
        <xdr:cNvPr id="2" name="image1.png">
          <a:extLst>
            <a:ext uri="{FF2B5EF4-FFF2-40B4-BE49-F238E27FC236}">
              <a16:creationId xmlns:a16="http://schemas.microsoft.com/office/drawing/2014/main" id="{E4097D4A-50DA-455A-8BA3-AC956D4BDAF4}"/>
            </a:ext>
          </a:extLst>
        </xdr:cNvPr>
        <xdr:cNvPicPr preferRelativeResize="0"/>
      </xdr:nvPicPr>
      <xdr:blipFill>
        <a:blip xmlns:r="http://schemas.openxmlformats.org/officeDocument/2006/relationships" r:embed="rId1" cstate="print"/>
        <a:stretch>
          <a:fillRect/>
        </a:stretch>
      </xdr:blipFill>
      <xdr:spPr>
        <a:xfrm>
          <a:off x="679674" y="71437"/>
          <a:ext cx="1530125" cy="1185863"/>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4E29E3F9-7407-4C3A-A631-0134D57E0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74F32F87-42E8-4A25-B7F8-BEF7C9737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BF289E53-0974-44DB-8FEB-4783D60BB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A310C11-16A8-49D8-A9ED-691CD718A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E946C44B-CC3B-4540-BD1D-107F7A409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BBEF689B-0307-4AF9-AC7B-2C5D93CCF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400FA6F5-4E9A-4756-9558-98F8A5F3C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3A45DD96-A488-40AB-851A-7AE99856F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CB59271-F962-4849-BCC8-D7A5B18CC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E9ABB48E-2974-4D43-93A2-06D75A41F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DD56C9C5-B29A-40B1-85E8-B60C959A2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7F7008D9-CC1C-410A-A7E8-CA277B182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7EA2D7F7-8733-4F62-B491-FF12FDE5D3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56507A19-57B6-4C90-8FE2-7236DF186E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A8C2762E-A11B-4917-9A2A-41A6F16C6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D6516343-BBF9-415E-BF3C-573C98A06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92409284-CDF8-476A-BC89-71B57CBFE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F865AC62-3835-4D78-8BF7-3F523B59B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56337487-8D26-4CBE-993B-F2947EA18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704499A4-EEE8-499A-965E-F7C066D82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FA1A53F0-A505-4F79-BDD1-292367244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268024DE-3DC5-4D04-AB5F-7631AA246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8B1812C2-ED86-412B-91C4-A7B931E38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85ECE16B-AF42-4704-A405-024F514B7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993926BF-DC25-4F37-9596-86F4FDB7D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55AC4F09-8921-4E37-A436-CFA0BE1A0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7BC178FC-AE60-4A34-BF44-BB02F0E994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1857583E-09DE-4813-86EE-A442728393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Secretar&#237;a%20de%20Movilidad/Tr&#225;mites/2024/POA%207998/POA_Proyecto_7998_III%20trim_24-PICO%20AJUSTADO%2015%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ades"/>
      <sheetName val="Anexo_Hoja de vida Indicador"/>
      <sheetName val="2. Tareas"/>
      <sheetName val="3. Actividades"/>
      <sheetName val="4.Magnitud_Presupuesto"/>
      <sheetName val="5. Metas_PDD"/>
      <sheetName val="ANEXO_ODS"/>
      <sheetName val="ANEXO_VARIABLES"/>
      <sheetName val="GLOSARIO"/>
      <sheetName val="INSTRUCCIÓN DE DILIGENCIAMIENTO"/>
      <sheetName val="6. Territorialización"/>
      <sheetName val="INSTRUCTIVO DE DILIGENCIAMIENTO"/>
      <sheetName val="LISTAS_1"/>
    </sheetNames>
    <sheetDataSet>
      <sheetData sheetId="0"/>
      <sheetData sheetId="1">
        <row r="87">
          <cell r="C87"/>
        </row>
      </sheetData>
      <sheetData sheetId="2">
        <row r="8">
          <cell r="A8">
            <v>1</v>
          </cell>
          <cell r="B8" t="str">
            <v>Implementar 60km de mantenimiento de señalización y/o demarcación en cicloinfraestructura en la ciudad</v>
          </cell>
        </row>
        <row r="12">
          <cell r="B12" t="str">
            <v>Implementar 28 km de señalización y/o demarcación de cicloinfraestructura en la ciudad</v>
          </cell>
        </row>
      </sheetData>
      <sheetData sheetId="3">
        <row r="10">
          <cell r="W10">
            <v>2</v>
          </cell>
          <cell r="X10" t="str">
            <v>Implementar 28 km de señalización y/o demarcación de cicloinfraestructura en la ciudad</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B1:R38"/>
  <sheetViews>
    <sheetView showGridLines="0" topLeftCell="A16" zoomScale="70" zoomScaleNormal="70" workbookViewId="0">
      <selection activeCell="L5" sqref="L5"/>
    </sheetView>
  </sheetViews>
  <sheetFormatPr baseColWidth="10" defaultColWidth="14.44140625" defaultRowHeight="15" customHeight="1" x14ac:dyDescent="0.3"/>
  <cols>
    <col min="1" max="1" width="7.5546875" customWidth="1"/>
    <col min="2" max="5" width="10.33203125" customWidth="1"/>
    <col min="6" max="13" width="10.109375" customWidth="1"/>
    <col min="14" max="14" width="17" customWidth="1"/>
    <col min="15" max="18" width="12.88671875" customWidth="1"/>
  </cols>
  <sheetData>
    <row r="1" spans="2:18" ht="32.25" customHeight="1" x14ac:dyDescent="0.3">
      <c r="B1" s="446"/>
      <c r="C1" s="431"/>
      <c r="D1" s="449" t="s">
        <v>0</v>
      </c>
      <c r="E1" s="450"/>
      <c r="F1" s="450"/>
      <c r="G1" s="450"/>
      <c r="H1" s="450"/>
      <c r="I1" s="450"/>
      <c r="J1" s="450"/>
      <c r="K1" s="450"/>
      <c r="L1" s="450"/>
      <c r="M1" s="450"/>
      <c r="N1" s="450"/>
      <c r="O1" s="450"/>
      <c r="P1" s="450"/>
      <c r="Q1" s="450"/>
      <c r="R1" s="451"/>
    </row>
    <row r="2" spans="2:18" ht="32.25" customHeight="1" x14ac:dyDescent="0.3">
      <c r="B2" s="447"/>
      <c r="C2" s="448"/>
      <c r="D2" s="449" t="s">
        <v>1</v>
      </c>
      <c r="E2" s="450"/>
      <c r="F2" s="450"/>
      <c r="G2" s="450"/>
      <c r="H2" s="450"/>
      <c r="I2" s="450"/>
      <c r="J2" s="450"/>
      <c r="K2" s="450"/>
      <c r="L2" s="450"/>
      <c r="M2" s="450"/>
      <c r="N2" s="450"/>
      <c r="O2" s="450"/>
      <c r="P2" s="450"/>
      <c r="Q2" s="450"/>
      <c r="R2" s="451"/>
    </row>
    <row r="3" spans="2:18" ht="32.25" customHeight="1" x14ac:dyDescent="0.3">
      <c r="B3" s="447"/>
      <c r="C3" s="448"/>
      <c r="D3" s="449" t="s">
        <v>2</v>
      </c>
      <c r="E3" s="450"/>
      <c r="F3" s="450"/>
      <c r="G3" s="450"/>
      <c r="H3" s="450"/>
      <c r="I3" s="450"/>
      <c r="J3" s="450"/>
      <c r="K3" s="450"/>
      <c r="L3" s="450"/>
      <c r="M3" s="450"/>
      <c r="N3" s="450"/>
      <c r="O3" s="450"/>
      <c r="P3" s="450"/>
      <c r="Q3" s="450"/>
      <c r="R3" s="451"/>
    </row>
    <row r="4" spans="2:18" ht="32.25" customHeight="1" x14ac:dyDescent="0.3">
      <c r="B4" s="432"/>
      <c r="C4" s="434"/>
      <c r="D4" s="449" t="s">
        <v>1032</v>
      </c>
      <c r="E4" s="450"/>
      <c r="F4" s="450"/>
      <c r="G4" s="450"/>
      <c r="H4" s="450"/>
      <c r="I4" s="450"/>
      <c r="J4" s="450"/>
      <c r="K4" s="451"/>
      <c r="L4" s="452" t="s">
        <v>1033</v>
      </c>
      <c r="M4" s="453"/>
      <c r="N4" s="453"/>
      <c r="O4" s="453"/>
      <c r="P4" s="453"/>
      <c r="Q4" s="453"/>
      <c r="R4" s="454"/>
    </row>
    <row r="5" spans="2:18" ht="15.75" customHeight="1" x14ac:dyDescent="0.3">
      <c r="B5" s="1"/>
      <c r="C5" s="1"/>
      <c r="D5" s="1"/>
      <c r="E5" s="1"/>
      <c r="F5" s="1"/>
      <c r="G5" s="1"/>
      <c r="H5" s="1"/>
      <c r="I5" s="1"/>
      <c r="J5" s="1"/>
      <c r="K5" s="1"/>
      <c r="L5" s="1"/>
      <c r="M5" s="1"/>
      <c r="N5" s="1"/>
      <c r="O5" s="2"/>
      <c r="P5" s="2"/>
      <c r="Q5" s="2"/>
      <c r="R5" s="2"/>
    </row>
    <row r="6" spans="2:18" ht="15.75" customHeight="1" x14ac:dyDescent="0.3">
      <c r="B6" s="3"/>
      <c r="C6" s="1"/>
      <c r="D6" s="1"/>
      <c r="E6" s="1"/>
      <c r="F6" s="1"/>
      <c r="G6" s="1"/>
      <c r="H6" s="1"/>
      <c r="I6" s="1"/>
      <c r="J6" s="1"/>
      <c r="K6" s="1"/>
      <c r="L6" s="1"/>
      <c r="M6" s="1"/>
      <c r="N6" s="1"/>
      <c r="O6" s="2"/>
      <c r="P6" s="2"/>
      <c r="Q6" s="2"/>
      <c r="R6" s="2"/>
    </row>
    <row r="7" spans="2:18" ht="15.75" customHeight="1" x14ac:dyDescent="0.3">
      <c r="B7" s="444"/>
      <c r="C7" s="439"/>
      <c r="D7" s="439"/>
      <c r="E7" s="439"/>
      <c r="F7" s="439"/>
      <c r="G7" s="439"/>
      <c r="H7" s="439"/>
      <c r="I7" s="439"/>
      <c r="J7" s="439"/>
      <c r="K7" s="439"/>
      <c r="L7" s="439"/>
      <c r="M7" s="439"/>
      <c r="N7" s="439"/>
      <c r="O7" s="439"/>
      <c r="P7" s="439"/>
      <c r="Q7" s="439"/>
      <c r="R7" s="440"/>
    </row>
    <row r="8" spans="2:18" ht="15.75" customHeight="1" x14ac:dyDescent="0.3">
      <c r="B8" s="1"/>
      <c r="C8" s="1"/>
      <c r="D8" s="1"/>
      <c r="E8" s="1"/>
      <c r="F8" s="1"/>
      <c r="G8" s="1"/>
      <c r="H8" s="1"/>
      <c r="I8" s="1"/>
      <c r="J8" s="1"/>
      <c r="K8" s="1"/>
      <c r="L8" s="1"/>
      <c r="M8" s="1"/>
      <c r="N8" s="1"/>
      <c r="O8" s="2"/>
      <c r="P8" s="2"/>
      <c r="Q8" s="2"/>
      <c r="R8" s="2"/>
    </row>
    <row r="9" spans="2:18" ht="20.25" customHeight="1" x14ac:dyDescent="0.3">
      <c r="B9" s="1"/>
      <c r="C9" s="1"/>
      <c r="D9" s="1"/>
      <c r="E9" s="1"/>
      <c r="F9" s="1"/>
      <c r="G9" s="1"/>
      <c r="H9" s="1"/>
      <c r="I9" s="1"/>
      <c r="J9" s="1"/>
      <c r="K9" s="4"/>
      <c r="L9" s="5"/>
      <c r="M9" s="1"/>
      <c r="N9" s="4"/>
      <c r="O9" s="2"/>
      <c r="P9" s="2"/>
      <c r="Q9" s="2"/>
      <c r="R9" s="2"/>
    </row>
    <row r="10" spans="2:18" ht="39" customHeight="1" x14ac:dyDescent="0.3">
      <c r="B10" s="426" t="s">
        <v>3</v>
      </c>
      <c r="C10" s="427"/>
      <c r="D10" s="427"/>
      <c r="E10" s="428"/>
      <c r="F10" s="415" t="s">
        <v>4</v>
      </c>
      <c r="G10" s="427"/>
      <c r="H10" s="427"/>
      <c r="I10" s="427"/>
      <c r="J10" s="427"/>
      <c r="K10" s="427"/>
      <c r="L10" s="427"/>
      <c r="M10" s="428"/>
      <c r="N10" s="4"/>
      <c r="O10" s="445"/>
      <c r="P10" s="439"/>
      <c r="Q10" s="439"/>
      <c r="R10" s="440"/>
    </row>
    <row r="11" spans="2:18" ht="39" customHeight="1" x14ac:dyDescent="0.3">
      <c r="B11" s="426" t="s">
        <v>5</v>
      </c>
      <c r="C11" s="427"/>
      <c r="D11" s="427"/>
      <c r="E11" s="428"/>
      <c r="F11" s="415" t="s">
        <v>1024</v>
      </c>
      <c r="G11" s="427"/>
      <c r="H11" s="427"/>
      <c r="I11" s="427"/>
      <c r="J11" s="427"/>
      <c r="K11" s="427"/>
      <c r="L11" s="427"/>
      <c r="M11" s="428"/>
      <c r="N11" s="418"/>
      <c r="O11" s="445"/>
      <c r="P11" s="439"/>
      <c r="Q11" s="439"/>
      <c r="R11" s="440"/>
    </row>
    <row r="12" spans="2:18" ht="39" customHeight="1" x14ac:dyDescent="0.3">
      <c r="B12" s="426" t="s">
        <v>6</v>
      </c>
      <c r="C12" s="427"/>
      <c r="D12" s="427"/>
      <c r="E12" s="428"/>
      <c r="F12" s="415" t="s">
        <v>1025</v>
      </c>
      <c r="G12" s="427"/>
      <c r="H12" s="427"/>
      <c r="I12" s="427"/>
      <c r="J12" s="427"/>
      <c r="K12" s="427"/>
      <c r="L12" s="427"/>
      <c r="M12" s="428"/>
      <c r="N12" s="419"/>
      <c r="O12" s="445" t="s">
        <v>7</v>
      </c>
      <c r="P12" s="439"/>
      <c r="Q12" s="439"/>
      <c r="R12" s="440"/>
    </row>
    <row r="13" spans="2:18" ht="51.75" customHeight="1" x14ac:dyDescent="0.35">
      <c r="B13" s="426" t="s">
        <v>8</v>
      </c>
      <c r="C13" s="427"/>
      <c r="D13" s="427"/>
      <c r="E13" s="428"/>
      <c r="F13" s="415" t="s">
        <v>672</v>
      </c>
      <c r="G13" s="427"/>
      <c r="H13" s="427"/>
      <c r="I13" s="427"/>
      <c r="J13" s="427"/>
      <c r="K13" s="427"/>
      <c r="L13" s="427"/>
      <c r="M13" s="428"/>
      <c r="N13" s="418"/>
      <c r="O13" s="424"/>
      <c r="P13" s="8"/>
      <c r="Q13" s="8"/>
      <c r="R13" s="8"/>
    </row>
    <row r="14" spans="2:18" ht="39" customHeight="1" x14ac:dyDescent="0.35">
      <c r="B14" s="426" t="s">
        <v>9</v>
      </c>
      <c r="C14" s="427"/>
      <c r="D14" s="427"/>
      <c r="E14" s="428"/>
      <c r="F14" s="415" t="s">
        <v>714</v>
      </c>
      <c r="G14" s="427"/>
      <c r="H14" s="427"/>
      <c r="I14" s="427"/>
      <c r="J14" s="427"/>
      <c r="K14" s="427"/>
      <c r="L14" s="427"/>
      <c r="M14" s="428"/>
      <c r="N14" s="419"/>
      <c r="O14" s="419"/>
      <c r="P14" s="8"/>
      <c r="Q14" s="8"/>
      <c r="R14" s="8"/>
    </row>
    <row r="15" spans="2:18" ht="55.5" customHeight="1" x14ac:dyDescent="0.35">
      <c r="B15" s="426" t="s">
        <v>10</v>
      </c>
      <c r="C15" s="427"/>
      <c r="D15" s="427"/>
      <c r="E15" s="428"/>
      <c r="F15" s="415" t="s">
        <v>898</v>
      </c>
      <c r="G15" s="427"/>
      <c r="H15" s="427"/>
      <c r="I15" s="427"/>
      <c r="J15" s="427"/>
      <c r="K15" s="427"/>
      <c r="L15" s="427"/>
      <c r="M15" s="428"/>
      <c r="N15" s="6"/>
      <c r="O15" s="9"/>
      <c r="P15" s="8"/>
      <c r="Q15" s="8"/>
      <c r="R15" s="8"/>
    </row>
    <row r="16" spans="2:18" ht="39" customHeight="1" x14ac:dyDescent="0.35">
      <c r="B16" s="426" t="s">
        <v>11</v>
      </c>
      <c r="C16" s="427"/>
      <c r="D16" s="427"/>
      <c r="E16" s="428"/>
      <c r="F16" s="441" t="s">
        <v>713</v>
      </c>
      <c r="G16" s="427"/>
      <c r="H16" s="427"/>
      <c r="I16" s="427"/>
      <c r="J16" s="427"/>
      <c r="K16" s="427"/>
      <c r="L16" s="427"/>
      <c r="M16" s="428"/>
      <c r="N16" s="6"/>
      <c r="O16" s="9"/>
      <c r="P16" s="8"/>
      <c r="Q16" s="8"/>
      <c r="R16" s="8"/>
    </row>
    <row r="17" spans="2:18" ht="39" customHeight="1" x14ac:dyDescent="0.35">
      <c r="B17" s="426" t="s">
        <v>12</v>
      </c>
      <c r="C17" s="427"/>
      <c r="D17" s="427"/>
      <c r="E17" s="428"/>
      <c r="F17" s="441" t="s">
        <v>651</v>
      </c>
      <c r="G17" s="442"/>
      <c r="H17" s="442"/>
      <c r="I17" s="442"/>
      <c r="J17" s="442"/>
      <c r="K17" s="442"/>
      <c r="L17" s="442"/>
      <c r="M17" s="443"/>
      <c r="N17" s="6"/>
      <c r="O17" s="9"/>
      <c r="P17" s="8"/>
      <c r="Q17" s="8"/>
      <c r="R17" s="8"/>
    </row>
    <row r="18" spans="2:18" ht="39" customHeight="1" x14ac:dyDescent="0.35">
      <c r="B18" s="426" t="s">
        <v>13</v>
      </c>
      <c r="C18" s="427"/>
      <c r="D18" s="427"/>
      <c r="E18" s="428"/>
      <c r="F18" s="441" t="s">
        <v>710</v>
      </c>
      <c r="G18" s="442"/>
      <c r="H18" s="442"/>
      <c r="I18" s="442"/>
      <c r="J18" s="442"/>
      <c r="K18" s="442"/>
      <c r="L18" s="442"/>
      <c r="M18" s="443"/>
      <c r="N18" s="6"/>
      <c r="O18" s="9"/>
      <c r="P18" s="8"/>
      <c r="Q18" s="8"/>
      <c r="R18" s="8"/>
    </row>
    <row r="19" spans="2:18" ht="39" customHeight="1" x14ac:dyDescent="0.35">
      <c r="B19" s="426" t="s">
        <v>14</v>
      </c>
      <c r="C19" s="427"/>
      <c r="D19" s="427"/>
      <c r="E19" s="428"/>
      <c r="F19" s="415" t="s">
        <v>629</v>
      </c>
      <c r="G19" s="416"/>
      <c r="H19" s="416"/>
      <c r="I19" s="416"/>
      <c r="J19" s="416"/>
      <c r="K19" s="416"/>
      <c r="L19" s="416"/>
      <c r="M19" s="417"/>
      <c r="N19" s="418"/>
      <c r="O19" s="424"/>
      <c r="P19" s="8"/>
      <c r="Q19" s="8"/>
      <c r="R19" s="8"/>
    </row>
    <row r="20" spans="2:18" ht="39" customHeight="1" x14ac:dyDescent="0.35">
      <c r="B20" s="426" t="s">
        <v>15</v>
      </c>
      <c r="C20" s="427"/>
      <c r="D20" s="427"/>
      <c r="E20" s="428"/>
      <c r="F20" s="415" t="s">
        <v>758</v>
      </c>
      <c r="G20" s="416"/>
      <c r="H20" s="416"/>
      <c r="I20" s="416"/>
      <c r="J20" s="416"/>
      <c r="K20" s="416"/>
      <c r="L20" s="416"/>
      <c r="M20" s="417"/>
      <c r="N20" s="419"/>
      <c r="O20" s="419"/>
      <c r="P20" s="8"/>
      <c r="Q20" s="8"/>
      <c r="R20" s="8"/>
    </row>
    <row r="21" spans="2:18" ht="39" customHeight="1" x14ac:dyDescent="0.3">
      <c r="B21" s="426" t="s">
        <v>17</v>
      </c>
      <c r="C21" s="427"/>
      <c r="D21" s="427"/>
      <c r="E21" s="428"/>
      <c r="F21" s="415" t="s">
        <v>899</v>
      </c>
      <c r="G21" s="416"/>
      <c r="H21" s="416"/>
      <c r="I21" s="416"/>
      <c r="J21" s="416"/>
      <c r="K21" s="416"/>
      <c r="L21" s="416"/>
      <c r="M21" s="417"/>
      <c r="N21" s="418"/>
      <c r="O21" s="420"/>
      <c r="P21" s="10"/>
      <c r="Q21" s="10"/>
      <c r="R21" s="10"/>
    </row>
    <row r="22" spans="2:18" ht="27.75" customHeight="1" x14ac:dyDescent="0.3">
      <c r="B22" s="429" t="s">
        <v>18</v>
      </c>
      <c r="C22" s="430"/>
      <c r="D22" s="430"/>
      <c r="E22" s="431"/>
      <c r="F22" s="11" t="s">
        <v>19</v>
      </c>
      <c r="G22" s="415" t="s">
        <v>614</v>
      </c>
      <c r="H22" s="416"/>
      <c r="I22" s="416"/>
      <c r="J22" s="416"/>
      <c r="K22" s="416"/>
      <c r="L22" s="421">
        <v>2025</v>
      </c>
      <c r="M22" s="422"/>
      <c r="N22" s="419"/>
      <c r="O22" s="419"/>
      <c r="P22" s="10"/>
      <c r="Q22" s="10"/>
      <c r="R22" s="10"/>
    </row>
    <row r="23" spans="2:18" ht="27.75" customHeight="1" x14ac:dyDescent="0.3">
      <c r="B23" s="432"/>
      <c r="C23" s="433"/>
      <c r="D23" s="433"/>
      <c r="E23" s="434"/>
      <c r="F23" s="12" t="s">
        <v>20</v>
      </c>
      <c r="G23" s="415" t="s">
        <v>711</v>
      </c>
      <c r="H23" s="416"/>
      <c r="I23" s="416"/>
      <c r="J23" s="416"/>
      <c r="K23" s="416"/>
      <c r="L23" s="412"/>
      <c r="M23" s="423"/>
      <c r="N23" s="6"/>
      <c r="O23" s="13"/>
      <c r="P23" s="10"/>
      <c r="Q23" s="14"/>
      <c r="R23" s="14"/>
    </row>
    <row r="24" spans="2:18" ht="20.25" customHeight="1" x14ac:dyDescent="0.3">
      <c r="B24" s="1"/>
      <c r="C24" s="1"/>
      <c r="D24" s="1"/>
      <c r="E24" s="1"/>
      <c r="F24" s="1"/>
      <c r="G24" s="1"/>
      <c r="H24" s="1"/>
      <c r="I24" s="1"/>
      <c r="J24" s="1"/>
      <c r="K24" s="1"/>
      <c r="L24" s="1"/>
      <c r="M24" s="1"/>
      <c r="N24" s="7"/>
      <c r="O24" s="10"/>
      <c r="P24" s="10"/>
      <c r="Q24" s="10"/>
      <c r="R24" s="10"/>
    </row>
    <row r="25" spans="2:18" ht="15.75" customHeight="1" x14ac:dyDescent="0.3">
      <c r="B25" s="15"/>
      <c r="C25" s="15"/>
      <c r="D25" s="15"/>
      <c r="E25" s="15"/>
      <c r="F25" s="15"/>
      <c r="G25" s="15"/>
      <c r="H25" s="1"/>
      <c r="I25" s="436" t="s">
        <v>21</v>
      </c>
      <c r="J25" s="407"/>
      <c r="K25" s="407"/>
      <c r="L25" s="407"/>
      <c r="M25" s="408"/>
      <c r="N25" s="7"/>
      <c r="O25" s="10"/>
      <c r="P25" s="10"/>
      <c r="Q25" s="10"/>
      <c r="R25" s="10"/>
    </row>
    <row r="26" spans="2:18" ht="15.75" customHeight="1" x14ac:dyDescent="0.3">
      <c r="B26" s="15"/>
      <c r="C26" s="15"/>
      <c r="D26" s="15"/>
      <c r="E26" s="15"/>
      <c r="F26" s="15"/>
      <c r="G26" s="15"/>
      <c r="H26" s="1"/>
      <c r="I26" s="409"/>
      <c r="J26" s="410"/>
      <c r="K26" s="410"/>
      <c r="L26" s="410"/>
      <c r="M26" s="411"/>
      <c r="N26" s="7"/>
      <c r="O26" s="10"/>
      <c r="P26" s="10"/>
      <c r="Q26" s="10"/>
      <c r="R26" s="10"/>
    </row>
    <row r="27" spans="2:18" ht="19.5" customHeight="1" x14ac:dyDescent="0.3">
      <c r="B27" s="16"/>
      <c r="C27" s="16"/>
      <c r="D27" s="16"/>
      <c r="E27" s="16"/>
      <c r="F27" s="16"/>
      <c r="G27" s="16"/>
      <c r="H27" s="1"/>
      <c r="I27" s="412"/>
      <c r="J27" s="413"/>
      <c r="K27" s="413"/>
      <c r="L27" s="413"/>
      <c r="M27" s="414"/>
      <c r="N27" s="7"/>
      <c r="O27" s="425"/>
      <c r="P27" s="407"/>
      <c r="Q27" s="407"/>
      <c r="R27" s="408"/>
    </row>
    <row r="28" spans="2:18" ht="20.25" customHeight="1" x14ac:dyDescent="0.3">
      <c r="B28" s="16"/>
      <c r="C28" s="17"/>
      <c r="D28" s="17"/>
      <c r="E28" s="17"/>
      <c r="F28" s="17"/>
      <c r="G28" s="17"/>
      <c r="H28" s="1"/>
      <c r="I28" s="437" t="s">
        <v>22</v>
      </c>
      <c r="J28" s="407"/>
      <c r="K28" s="407"/>
      <c r="L28" s="407"/>
      <c r="M28" s="408"/>
      <c r="N28" s="5"/>
      <c r="O28" s="412"/>
      <c r="P28" s="413"/>
      <c r="Q28" s="413"/>
      <c r="R28" s="414"/>
    </row>
    <row r="29" spans="2:18" ht="20.25" customHeight="1" x14ac:dyDescent="0.3">
      <c r="B29" s="435" t="s">
        <v>23</v>
      </c>
      <c r="C29" s="407"/>
      <c r="D29" s="407"/>
      <c r="E29" s="407"/>
      <c r="F29" s="407"/>
      <c r="G29" s="408"/>
      <c r="H29" s="1"/>
      <c r="I29" s="409"/>
      <c r="J29" s="410"/>
      <c r="K29" s="410"/>
      <c r="L29" s="410"/>
      <c r="M29" s="411"/>
      <c r="N29" s="5"/>
      <c r="O29" s="15"/>
      <c r="P29" s="15"/>
      <c r="Q29" s="15"/>
      <c r="R29" s="15"/>
    </row>
    <row r="30" spans="2:18" ht="15.75" customHeight="1" x14ac:dyDescent="0.3">
      <c r="B30" s="409"/>
      <c r="C30" s="410"/>
      <c r="D30" s="410"/>
      <c r="E30" s="410"/>
      <c r="F30" s="410"/>
      <c r="G30" s="411"/>
      <c r="H30" s="1"/>
      <c r="I30" s="412"/>
      <c r="J30" s="413"/>
      <c r="K30" s="413"/>
      <c r="L30" s="413"/>
      <c r="M30" s="414"/>
      <c r="N30" s="7"/>
      <c r="O30" s="10"/>
      <c r="P30" s="10"/>
      <c r="Q30" s="10"/>
      <c r="R30" s="10"/>
    </row>
    <row r="31" spans="2:18" ht="5.25" customHeight="1" x14ac:dyDescent="0.3">
      <c r="B31" s="409"/>
      <c r="C31" s="410"/>
      <c r="D31" s="410"/>
      <c r="E31" s="410"/>
      <c r="F31" s="410"/>
      <c r="G31" s="411"/>
      <c r="H31" s="1"/>
      <c r="I31" s="18"/>
      <c r="J31" s="19"/>
      <c r="K31" s="18"/>
      <c r="L31" s="18"/>
      <c r="M31" s="18"/>
      <c r="N31" s="7"/>
      <c r="O31" s="10"/>
      <c r="P31" s="10"/>
      <c r="Q31" s="10"/>
      <c r="R31" s="10"/>
    </row>
    <row r="32" spans="2:18" ht="15.75" customHeight="1" x14ac:dyDescent="0.3">
      <c r="B32" s="409"/>
      <c r="C32" s="410"/>
      <c r="D32" s="410"/>
      <c r="E32" s="410"/>
      <c r="F32" s="410"/>
      <c r="G32" s="411"/>
      <c r="H32" s="1"/>
      <c r="I32" s="438" t="s">
        <v>24</v>
      </c>
      <c r="J32" s="439"/>
      <c r="K32" s="439"/>
      <c r="L32" s="439"/>
      <c r="M32" s="440"/>
      <c r="N32" s="7"/>
      <c r="O32" s="10"/>
      <c r="P32" s="10"/>
      <c r="Q32" s="10"/>
      <c r="R32" s="10"/>
    </row>
    <row r="33" spans="2:13" ht="15.75" customHeight="1" x14ac:dyDescent="0.3">
      <c r="B33" s="409"/>
      <c r="C33" s="410"/>
      <c r="D33" s="410"/>
      <c r="E33" s="410"/>
      <c r="F33" s="410"/>
      <c r="G33" s="411"/>
      <c r="H33" s="20"/>
      <c r="I33" s="438" t="s">
        <v>25</v>
      </c>
      <c r="J33" s="439"/>
      <c r="K33" s="439"/>
      <c r="L33" s="439"/>
      <c r="M33" s="440"/>
    </row>
    <row r="34" spans="2:13" ht="15.75" customHeight="1" x14ac:dyDescent="0.3">
      <c r="B34" s="412"/>
      <c r="C34" s="413"/>
      <c r="D34" s="413"/>
      <c r="E34" s="413"/>
      <c r="F34" s="413"/>
      <c r="G34" s="414"/>
      <c r="H34" s="1"/>
      <c r="I34" s="438" t="s">
        <v>26</v>
      </c>
      <c r="J34" s="439"/>
      <c r="K34" s="439"/>
      <c r="L34" s="439"/>
      <c r="M34" s="440"/>
    </row>
    <row r="35" spans="2:13" ht="8.25" customHeight="1" x14ac:dyDescent="0.35">
      <c r="B35" s="16"/>
      <c r="C35" s="21"/>
      <c r="D35" s="21"/>
      <c r="E35" s="21"/>
      <c r="F35" s="21"/>
      <c r="G35" s="21"/>
      <c r="H35" s="1"/>
      <c r="I35" s="22"/>
      <c r="J35" s="23"/>
      <c r="K35" s="22"/>
      <c r="L35" s="22"/>
      <c r="M35" s="22"/>
    </row>
    <row r="36" spans="2:13" ht="25.5" customHeight="1" x14ac:dyDescent="0.3">
      <c r="B36" s="16"/>
      <c r="C36" s="24"/>
      <c r="D36" s="24"/>
      <c r="E36" s="24"/>
      <c r="F36" s="24"/>
      <c r="G36" s="24"/>
      <c r="H36" s="1"/>
      <c r="I36" s="406" t="s">
        <v>27</v>
      </c>
      <c r="J36" s="407"/>
      <c r="K36" s="407"/>
      <c r="L36" s="407"/>
      <c r="M36" s="408"/>
    </row>
    <row r="37" spans="2:13" ht="15.75" customHeight="1" x14ac:dyDescent="0.3">
      <c r="B37" s="16"/>
      <c r="C37" s="24"/>
      <c r="D37" s="24"/>
      <c r="E37" s="24"/>
      <c r="F37" s="24"/>
      <c r="G37" s="24"/>
      <c r="H37" s="1"/>
      <c r="I37" s="409"/>
      <c r="J37" s="410"/>
      <c r="K37" s="410"/>
      <c r="L37" s="410"/>
      <c r="M37" s="411"/>
    </row>
    <row r="38" spans="2:13" ht="15.75" customHeight="1" x14ac:dyDescent="0.3">
      <c r="B38" s="16"/>
      <c r="C38" s="24"/>
      <c r="D38" s="24"/>
      <c r="E38" s="24"/>
      <c r="F38" s="24"/>
      <c r="G38" s="24"/>
      <c r="H38" s="1"/>
      <c r="I38" s="412"/>
      <c r="J38" s="413"/>
      <c r="K38" s="413"/>
      <c r="L38" s="413"/>
      <c r="M38" s="414"/>
    </row>
  </sheetData>
  <mergeCells count="53">
    <mergeCell ref="B1:C4"/>
    <mergeCell ref="D1:R1"/>
    <mergeCell ref="D2:R2"/>
    <mergeCell ref="D3:R3"/>
    <mergeCell ref="D4:K4"/>
    <mergeCell ref="L4:R4"/>
    <mergeCell ref="B7:R7"/>
    <mergeCell ref="B10:E10"/>
    <mergeCell ref="F10:M10"/>
    <mergeCell ref="O10:R10"/>
    <mergeCell ref="B11:E11"/>
    <mergeCell ref="F11:M11"/>
    <mergeCell ref="N11:N12"/>
    <mergeCell ref="O11:R11"/>
    <mergeCell ref="O12:R12"/>
    <mergeCell ref="B12:E12"/>
    <mergeCell ref="F12:M12"/>
    <mergeCell ref="B13:E13"/>
    <mergeCell ref="F13:M13"/>
    <mergeCell ref="N13:N14"/>
    <mergeCell ref="O13:O14"/>
    <mergeCell ref="F14:M14"/>
    <mergeCell ref="B14:E14"/>
    <mergeCell ref="F15:M15"/>
    <mergeCell ref="F16:M16"/>
    <mergeCell ref="F17:M17"/>
    <mergeCell ref="F18:M18"/>
    <mergeCell ref="F19:M19"/>
    <mergeCell ref="B21:E21"/>
    <mergeCell ref="B22:E23"/>
    <mergeCell ref="B29:G34"/>
    <mergeCell ref="B20:E20"/>
    <mergeCell ref="I25:M27"/>
    <mergeCell ref="I28:M30"/>
    <mergeCell ref="I32:M32"/>
    <mergeCell ref="I33:M33"/>
    <mergeCell ref="I34:M34"/>
    <mergeCell ref="B15:E15"/>
    <mergeCell ref="B16:E16"/>
    <mergeCell ref="B17:E17"/>
    <mergeCell ref="B18:E18"/>
    <mergeCell ref="B19:E19"/>
    <mergeCell ref="I36:M38"/>
    <mergeCell ref="F20:M20"/>
    <mergeCell ref="F21:M21"/>
    <mergeCell ref="N21:N22"/>
    <mergeCell ref="O21:O22"/>
    <mergeCell ref="G22:K22"/>
    <mergeCell ref="L22:M23"/>
    <mergeCell ref="G23:K23"/>
    <mergeCell ref="N19:N20"/>
    <mergeCell ref="O19:O20"/>
    <mergeCell ref="O27:R28"/>
  </mergeCells>
  <dataValidations count="3">
    <dataValidation type="list" allowBlank="1" showErrorMessage="1" sqref="F16:M16 F13:F14 F18:M18 F17 F19:F20 F10" xr:uid="{00000000-0002-0000-0000-000000000000}">
      <formula1>#REF!</formula1>
    </dataValidation>
    <dataValidation type="list" allowBlank="1" showInputMessage="1" showErrorMessage="1" prompt="Relacione el año vigente" sqref="L22" xr:uid="{00000000-0002-0000-0000-000002000000}">
      <formula1>#REF!</formula1>
    </dataValidation>
    <dataValidation type="list" allowBlank="1" showInputMessage="1" showErrorMessage="1" prompt="Error - Seleccione un valor de la lista desplegable" sqref="G22" xr:uid="{00000000-0002-0000-0000-000009000000}">
      <formula1>#REF!</formula1>
    </dataValidation>
  </dataValidations>
  <pageMargins left="0.7" right="0.7" top="0.75" bottom="0.75" header="0" footer="0"/>
  <pageSetup scale="55"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B1:D27"/>
  <sheetViews>
    <sheetView topLeftCell="A23" workbookViewId="0"/>
  </sheetViews>
  <sheetFormatPr baseColWidth="10" defaultColWidth="14.44140625" defaultRowHeight="15" customHeight="1" x14ac:dyDescent="0.3"/>
  <cols>
    <col min="1" max="2" width="3.6640625" customWidth="1"/>
    <col min="3" max="3" width="32.109375" customWidth="1"/>
    <col min="4" max="4" width="224" customWidth="1"/>
    <col min="5" max="5" width="3.5546875" customWidth="1"/>
    <col min="6" max="6" width="11.44140625" customWidth="1"/>
    <col min="7" max="26" width="10.6640625" customWidth="1"/>
  </cols>
  <sheetData>
    <row r="1" spans="2:4" ht="44.25" customHeight="1" x14ac:dyDescent="0.3">
      <c r="B1" s="113"/>
      <c r="C1" s="698" t="s">
        <v>534</v>
      </c>
      <c r="D1" s="440"/>
    </row>
    <row r="2" spans="2:4" ht="14.25" customHeight="1" x14ac:dyDescent="0.3">
      <c r="B2" s="113"/>
      <c r="C2" s="113"/>
      <c r="D2" s="113"/>
    </row>
    <row r="3" spans="2:4" ht="14.25" customHeight="1" x14ac:dyDescent="0.3">
      <c r="B3" s="113"/>
      <c r="C3" s="114" t="s">
        <v>535</v>
      </c>
      <c r="D3" s="115"/>
    </row>
    <row r="4" spans="2:4" ht="14.25" customHeight="1" x14ac:dyDescent="0.3">
      <c r="B4" s="113"/>
      <c r="C4" s="116"/>
      <c r="D4" s="113"/>
    </row>
    <row r="5" spans="2:4" ht="14.25" customHeight="1" x14ac:dyDescent="0.3">
      <c r="B5" s="117">
        <v>1</v>
      </c>
      <c r="C5" s="696" t="s">
        <v>536</v>
      </c>
      <c r="D5" s="428"/>
    </row>
    <row r="6" spans="2:4" ht="14.25" customHeight="1" x14ac:dyDescent="0.3">
      <c r="B6" s="117">
        <v>2</v>
      </c>
      <c r="C6" s="696" t="s">
        <v>537</v>
      </c>
      <c r="D6" s="428"/>
    </row>
    <row r="7" spans="2:4" ht="14.25" customHeight="1" x14ac:dyDescent="0.3">
      <c r="B7" s="117">
        <v>3</v>
      </c>
      <c r="C7" s="696" t="s">
        <v>538</v>
      </c>
      <c r="D7" s="428"/>
    </row>
    <row r="8" spans="2:4" ht="14.25" customHeight="1" x14ac:dyDescent="0.3">
      <c r="B8" s="117">
        <v>4</v>
      </c>
      <c r="C8" s="696" t="s">
        <v>539</v>
      </c>
      <c r="D8" s="428"/>
    </row>
    <row r="9" spans="2:4" ht="45" customHeight="1" x14ac:dyDescent="0.3">
      <c r="B9" s="117">
        <v>5</v>
      </c>
      <c r="C9" s="696" t="s">
        <v>540</v>
      </c>
      <c r="D9" s="428"/>
    </row>
    <row r="10" spans="2:4" ht="12.75" customHeight="1" x14ac:dyDescent="0.3">
      <c r="B10" s="117">
        <v>6</v>
      </c>
      <c r="C10" s="696" t="s">
        <v>541</v>
      </c>
      <c r="D10" s="428"/>
    </row>
    <row r="11" spans="2:4" ht="31.5" customHeight="1" x14ac:dyDescent="0.3">
      <c r="B11" s="117">
        <v>7</v>
      </c>
      <c r="C11" s="696" t="s">
        <v>542</v>
      </c>
      <c r="D11" s="428"/>
    </row>
    <row r="12" spans="2:4" ht="9.75" customHeight="1" x14ac:dyDescent="0.3">
      <c r="B12" s="117">
        <v>8</v>
      </c>
      <c r="C12" s="118" t="s">
        <v>543</v>
      </c>
      <c r="D12" s="118"/>
    </row>
    <row r="13" spans="2:4" ht="15.75" customHeight="1" x14ac:dyDescent="0.3">
      <c r="B13" s="117">
        <v>9</v>
      </c>
      <c r="C13" s="118" t="s">
        <v>544</v>
      </c>
      <c r="D13" s="118"/>
    </row>
    <row r="14" spans="2:4" ht="15.75" customHeight="1" x14ac:dyDescent="0.3">
      <c r="B14" s="117">
        <v>10</v>
      </c>
      <c r="C14" s="697" t="s">
        <v>545</v>
      </c>
      <c r="D14" s="428"/>
    </row>
    <row r="15" spans="2:4" ht="13.5" customHeight="1" x14ac:dyDescent="0.3">
      <c r="B15" s="117">
        <v>11</v>
      </c>
      <c r="C15" s="697" t="s">
        <v>546</v>
      </c>
      <c r="D15" s="428"/>
    </row>
    <row r="16" spans="2:4" ht="15.75" customHeight="1" x14ac:dyDescent="0.3">
      <c r="B16" s="117">
        <v>12</v>
      </c>
      <c r="C16" s="697" t="s">
        <v>547</v>
      </c>
      <c r="D16" s="428"/>
    </row>
    <row r="19" spans="3:4" ht="15" customHeight="1" x14ac:dyDescent="0.3">
      <c r="C19" s="119" t="s">
        <v>548</v>
      </c>
      <c r="D19" s="119" t="s">
        <v>549</v>
      </c>
    </row>
    <row r="20" spans="3:4" ht="147.75" customHeight="1" x14ac:dyDescent="0.3">
      <c r="C20" s="120" t="s">
        <v>550</v>
      </c>
      <c r="D20" s="121" t="s">
        <v>551</v>
      </c>
    </row>
    <row r="21" spans="3:4" ht="195" customHeight="1" x14ac:dyDescent="0.3">
      <c r="C21" s="120" t="s">
        <v>552</v>
      </c>
      <c r="D21" s="121" t="s">
        <v>553</v>
      </c>
    </row>
    <row r="22" spans="3:4" ht="245.25" customHeight="1" x14ac:dyDescent="0.3">
      <c r="C22" s="120" t="s">
        <v>554</v>
      </c>
      <c r="D22" s="121" t="s">
        <v>555</v>
      </c>
    </row>
    <row r="23" spans="3:4" ht="324.75" customHeight="1" x14ac:dyDescent="0.3">
      <c r="C23" s="122" t="s">
        <v>556</v>
      </c>
      <c r="D23" s="121" t="s">
        <v>557</v>
      </c>
    </row>
    <row r="24" spans="3:4" ht="202.5" customHeight="1" x14ac:dyDescent="0.3">
      <c r="C24" s="120" t="s">
        <v>558</v>
      </c>
      <c r="D24" s="121" t="s">
        <v>559</v>
      </c>
    </row>
    <row r="25" spans="3:4" ht="386.25" customHeight="1" x14ac:dyDescent="0.3">
      <c r="C25" s="122" t="s">
        <v>560</v>
      </c>
      <c r="D25" s="121" t="s">
        <v>561</v>
      </c>
    </row>
    <row r="26" spans="3:4" ht="14.25" customHeight="1" x14ac:dyDescent="0.3">
      <c r="C26" s="122" t="s">
        <v>562</v>
      </c>
      <c r="D26" s="123" t="s">
        <v>563</v>
      </c>
    </row>
    <row r="27" spans="3:4" ht="187.5" customHeight="1" x14ac:dyDescent="0.3">
      <c r="C27" s="125" t="s">
        <v>564</v>
      </c>
      <c r="D27" s="124" t="s">
        <v>565</v>
      </c>
    </row>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A00-000000000000}"/>
    <hyperlink ref="C25" location="null!_Toc461442754" display="'2. SEGUIMIENTO METAS PRODUCTO'!_Toc461442754" xr:uid="{00000000-0004-0000-0A00-000001000000}"/>
    <hyperlink ref="C26" location="null!Área_de_impresión" display="'4. METAS RESULTADO PDD'!Área_de_impresión" xr:uid="{00000000-0004-0000-0A00-000002000000}"/>
  </hyperlinks>
  <pageMargins left="0.25" right="0.25" top="0.75" bottom="0.75" header="0" footer="0"/>
  <pageSetup orientation="portrait"/>
  <colBreaks count="1" manualBreakCount="1">
    <brk id="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BH60"/>
  <sheetViews>
    <sheetView showGridLines="0" topLeftCell="D38" zoomScale="60" zoomScaleNormal="60" workbookViewId="0">
      <selection activeCell="Z50" sqref="Z50"/>
    </sheetView>
  </sheetViews>
  <sheetFormatPr baseColWidth="10" defaultColWidth="14.44140625" defaultRowHeight="15" customHeight="1" outlineLevelCol="1" x14ac:dyDescent="0.35"/>
  <cols>
    <col min="1" max="1" width="13.44140625" style="187" customWidth="1"/>
    <col min="2" max="3" width="13.44140625" style="143" customWidth="1"/>
    <col min="4" max="4" width="20.33203125" style="143" customWidth="1"/>
    <col min="5" max="5" width="17.6640625" style="178" hidden="1" customWidth="1"/>
    <col min="6" max="6" width="15.6640625" style="178" hidden="1" customWidth="1" outlineLevel="1"/>
    <col min="7" max="12" width="15.6640625" style="143" hidden="1" customWidth="1" outlineLevel="1"/>
    <col min="13" max="15" width="13.88671875" style="143" hidden="1" customWidth="1" outlineLevel="1"/>
    <col min="16" max="16" width="2.44140625" style="143" customWidth="1" collapsed="1"/>
    <col min="17" max="17" width="17.88671875" style="143" customWidth="1"/>
    <col min="18" max="18" width="17.88671875" style="143" customWidth="1" outlineLevel="1"/>
    <col min="19" max="19" width="21.33203125" style="143" customWidth="1" outlineLevel="1"/>
    <col min="20" max="20" width="17.88671875" style="143" customWidth="1" outlineLevel="1"/>
    <col min="21" max="23" width="20.109375" style="143" customWidth="1" outlineLevel="1"/>
    <col min="24" max="27" width="17.88671875" style="143" customWidth="1" outlineLevel="1"/>
    <col min="28" max="28" width="2.44140625" style="143" customWidth="1"/>
    <col min="29" max="29" width="18.109375" style="143" customWidth="1"/>
    <col min="30" max="39" width="18.109375" style="143" customWidth="1" outlineLevel="1"/>
    <col min="40" max="40" width="2.44140625" style="143" customWidth="1"/>
    <col min="41" max="41" width="19.5546875" style="143" customWidth="1"/>
    <col min="42" max="51" width="19.5546875" style="143" customWidth="1" outlineLevel="1"/>
    <col min="52" max="52" width="2.44140625" style="143" customWidth="1"/>
    <col min="53" max="60" width="21.88671875" style="143" customWidth="1"/>
    <col min="61" max="16384" width="14.44140625" style="143"/>
  </cols>
  <sheetData>
    <row r="1" spans="1:60" ht="27" customHeight="1" x14ac:dyDescent="0.3">
      <c r="A1" s="446"/>
      <c r="B1" s="431"/>
      <c r="C1" s="449" t="s">
        <v>0</v>
      </c>
      <c r="D1" s="450"/>
      <c r="E1" s="450"/>
      <c r="F1" s="450"/>
      <c r="G1" s="450"/>
      <c r="H1" s="450"/>
      <c r="I1" s="450"/>
      <c r="J1" s="642"/>
      <c r="K1" s="642"/>
      <c r="L1" s="450"/>
      <c r="M1" s="450"/>
      <c r="N1" s="642"/>
      <c r="O1" s="450"/>
    </row>
    <row r="2" spans="1:60" ht="27" customHeight="1" x14ac:dyDescent="0.3">
      <c r="A2" s="447"/>
      <c r="B2" s="448"/>
      <c r="C2" s="449" t="s">
        <v>1</v>
      </c>
      <c r="D2" s="450"/>
      <c r="E2" s="450"/>
      <c r="F2" s="450"/>
      <c r="G2" s="450"/>
      <c r="H2" s="450"/>
      <c r="I2" s="450"/>
      <c r="J2" s="642"/>
      <c r="K2" s="642"/>
      <c r="L2" s="450"/>
      <c r="M2" s="450"/>
      <c r="N2" s="642"/>
      <c r="O2" s="450"/>
    </row>
    <row r="3" spans="1:60" ht="27" customHeight="1" x14ac:dyDescent="0.3">
      <c r="A3" s="447"/>
      <c r="B3" s="448"/>
      <c r="C3" s="449" t="s">
        <v>2</v>
      </c>
      <c r="D3" s="450"/>
      <c r="E3" s="450"/>
      <c r="F3" s="450"/>
      <c r="G3" s="450"/>
      <c r="H3" s="450"/>
      <c r="I3" s="450"/>
      <c r="J3" s="642"/>
      <c r="K3" s="642"/>
      <c r="L3" s="450"/>
      <c r="M3" s="450"/>
      <c r="N3" s="642"/>
      <c r="O3" s="450"/>
    </row>
    <row r="4" spans="1:60" ht="27" customHeight="1" x14ac:dyDescent="0.3">
      <c r="A4" s="432"/>
      <c r="B4" s="434"/>
      <c r="C4" s="449" t="s">
        <v>1032</v>
      </c>
      <c r="D4" s="450"/>
      <c r="E4" s="450"/>
      <c r="F4" s="450"/>
      <c r="G4" s="450"/>
      <c r="H4" s="450"/>
      <c r="I4" s="450"/>
      <c r="J4" s="642"/>
      <c r="K4" s="642"/>
      <c r="L4" s="451"/>
      <c r="M4" s="452" t="s">
        <v>1033</v>
      </c>
      <c r="N4" s="720"/>
      <c r="O4" s="453"/>
    </row>
    <row r="5" spans="1:60" ht="18" customHeight="1" x14ac:dyDescent="0.35">
      <c r="B5" s="141"/>
      <c r="C5" s="141"/>
      <c r="D5" s="141"/>
      <c r="E5" s="175"/>
      <c r="F5" s="175"/>
      <c r="G5" s="141"/>
      <c r="H5" s="141"/>
      <c r="I5" s="141"/>
      <c r="J5" s="379"/>
      <c r="K5" s="379"/>
      <c r="L5" s="141"/>
      <c r="M5" s="141"/>
      <c r="N5" s="379"/>
      <c r="O5" s="141"/>
    </row>
    <row r="6" spans="1:60" s="145" customFormat="1" ht="29.25" customHeight="1" x14ac:dyDescent="0.3">
      <c r="A6" s="699" t="s">
        <v>566</v>
      </c>
      <c r="B6" s="699" t="s">
        <v>520</v>
      </c>
      <c r="C6" s="708" t="s">
        <v>29</v>
      </c>
      <c r="D6" s="709"/>
      <c r="E6" s="708" t="s">
        <v>30</v>
      </c>
      <c r="F6" s="709"/>
      <c r="G6" s="708" t="s">
        <v>31</v>
      </c>
      <c r="H6" s="709"/>
      <c r="I6" s="708" t="s">
        <v>567</v>
      </c>
      <c r="J6" s="709"/>
      <c r="K6" s="702" t="s">
        <v>568</v>
      </c>
      <c r="L6" s="702" t="s">
        <v>1017</v>
      </c>
      <c r="Q6" s="143"/>
      <c r="R6" s="143"/>
      <c r="S6" s="143"/>
      <c r="T6" s="143"/>
      <c r="U6" s="143"/>
      <c r="V6" s="143"/>
      <c r="W6" s="143"/>
      <c r="X6" s="143"/>
      <c r="Y6" s="143"/>
      <c r="Z6" s="143"/>
      <c r="AA6" s="143"/>
      <c r="AC6" s="143"/>
      <c r="AD6" s="143"/>
      <c r="AE6" s="143"/>
      <c r="AF6" s="143"/>
    </row>
    <row r="7" spans="1:60" ht="36" customHeight="1" x14ac:dyDescent="0.3">
      <c r="A7" s="701"/>
      <c r="B7" s="701"/>
      <c r="C7" s="144" t="s">
        <v>569</v>
      </c>
      <c r="D7" s="176" t="s">
        <v>570</v>
      </c>
      <c r="E7" s="176" t="s">
        <v>569</v>
      </c>
      <c r="F7" s="144" t="s">
        <v>570</v>
      </c>
      <c r="G7" s="144" t="s">
        <v>569</v>
      </c>
      <c r="H7" s="144" t="s">
        <v>570</v>
      </c>
      <c r="I7" s="144" t="s">
        <v>569</v>
      </c>
      <c r="J7" s="144" t="s">
        <v>570</v>
      </c>
      <c r="K7" s="703"/>
      <c r="L7" s="703"/>
    </row>
    <row r="8" spans="1:60" ht="22.5" customHeight="1" x14ac:dyDescent="0.3">
      <c r="A8" s="699" t="str">
        <f>+'3. Actividades Proyecto'!X9</f>
        <v>Implementar 60km de mantenimiento de señalización y/o demarcación en cicloinfraestructura en la ciudad</v>
      </c>
      <c r="B8" s="144" t="s">
        <v>66</v>
      </c>
      <c r="C8" s="349">
        <v>0</v>
      </c>
      <c r="D8" s="350">
        <v>0</v>
      </c>
      <c r="E8" s="350">
        <v>2.42</v>
      </c>
      <c r="F8" s="350">
        <v>2.42</v>
      </c>
      <c r="G8" s="350">
        <v>16</v>
      </c>
      <c r="H8" s="350">
        <v>16</v>
      </c>
      <c r="I8" s="350">
        <v>6.54</v>
      </c>
      <c r="J8" s="350">
        <v>6.54</v>
      </c>
      <c r="K8" s="343">
        <f>+C8+E8+G8+I8</f>
        <v>24.96</v>
      </c>
      <c r="L8" s="343">
        <f>+D8+F8+H8+J8</f>
        <v>24.96</v>
      </c>
    </row>
    <row r="9" spans="1:60" ht="22.5" customHeight="1" x14ac:dyDescent="0.3">
      <c r="A9" s="700"/>
      <c r="B9" s="144" t="s">
        <v>571</v>
      </c>
      <c r="C9" s="351">
        <v>0.11</v>
      </c>
      <c r="D9" s="350">
        <v>0.11</v>
      </c>
      <c r="E9" s="350">
        <v>0.33</v>
      </c>
      <c r="F9" s="350">
        <v>0.33</v>
      </c>
      <c r="G9" s="350">
        <v>0</v>
      </c>
      <c r="H9" s="350">
        <v>0</v>
      </c>
      <c r="I9" s="350">
        <v>0</v>
      </c>
      <c r="J9" s="350">
        <v>0</v>
      </c>
      <c r="K9" s="343">
        <f>+C9+E9+G9+I9</f>
        <v>0.44</v>
      </c>
      <c r="L9" s="343">
        <f>+D9+F9+H9+J9</f>
        <v>0.44</v>
      </c>
    </row>
    <row r="10" spans="1:60" ht="22.5" customHeight="1" x14ac:dyDescent="0.3">
      <c r="A10" s="701"/>
      <c r="B10" s="144" t="s">
        <v>572</v>
      </c>
      <c r="C10" s="352">
        <f>SUM(C8:C9)</f>
        <v>0.11</v>
      </c>
      <c r="D10" s="352">
        <f t="shared" ref="D10:J10" si="0">SUM(D8:D9)</f>
        <v>0.11</v>
      </c>
      <c r="E10" s="352">
        <f t="shared" si="0"/>
        <v>2.75</v>
      </c>
      <c r="F10" s="352">
        <f t="shared" si="0"/>
        <v>2.75</v>
      </c>
      <c r="G10" s="352">
        <f t="shared" si="0"/>
        <v>16</v>
      </c>
      <c r="H10" s="352">
        <f t="shared" si="0"/>
        <v>16</v>
      </c>
      <c r="I10" s="352">
        <f t="shared" si="0"/>
        <v>6.54</v>
      </c>
      <c r="J10" s="352">
        <f t="shared" si="0"/>
        <v>6.54</v>
      </c>
      <c r="K10" s="344">
        <f>SUM(K8:K9)</f>
        <v>25.400000000000002</v>
      </c>
      <c r="L10" s="344">
        <f>SUM(L8:L9)</f>
        <v>25.400000000000002</v>
      </c>
    </row>
    <row r="11" spans="1:60" ht="22.5" customHeight="1" x14ac:dyDescent="0.3">
      <c r="A11" s="699" t="str">
        <f>+'3. Actividades Proyecto'!X10</f>
        <v>Implementar 28 km de señalización y/o demarcación de cicloinfraestructura en la ciudad</v>
      </c>
      <c r="B11" s="144" t="s">
        <v>66</v>
      </c>
      <c r="C11" s="350">
        <v>0</v>
      </c>
      <c r="D11" s="350">
        <v>0</v>
      </c>
      <c r="E11" s="350">
        <v>0</v>
      </c>
      <c r="F11" s="350">
        <v>0</v>
      </c>
      <c r="G11" s="402">
        <v>0.19800000000000001</v>
      </c>
      <c r="H11" s="402">
        <v>0.19800000000000001</v>
      </c>
      <c r="I11" s="350">
        <v>3.6920000000000002</v>
      </c>
      <c r="J11" s="350">
        <v>3.6920000000000002</v>
      </c>
      <c r="K11" s="343">
        <f>+C11+E11+G11+I11</f>
        <v>3.89</v>
      </c>
      <c r="L11" s="343">
        <f>+D11+F11+H11+J11</f>
        <v>3.89</v>
      </c>
    </row>
    <row r="12" spans="1:60" ht="22.5" customHeight="1" x14ac:dyDescent="0.3">
      <c r="A12" s="700"/>
      <c r="B12" s="144" t="s">
        <v>571</v>
      </c>
      <c r="C12" s="350">
        <v>0</v>
      </c>
      <c r="D12" s="350">
        <v>0</v>
      </c>
      <c r="E12" s="350">
        <v>0</v>
      </c>
      <c r="F12" s="350">
        <v>0</v>
      </c>
      <c r="G12" s="350">
        <v>0</v>
      </c>
      <c r="H12" s="350">
        <v>0</v>
      </c>
      <c r="I12" s="350">
        <v>0</v>
      </c>
      <c r="J12" s="350">
        <v>0</v>
      </c>
      <c r="K12" s="343">
        <f>+C12+E12+G12+I12</f>
        <v>0</v>
      </c>
      <c r="L12" s="343">
        <f>+D12+F12+H12+J12</f>
        <v>0</v>
      </c>
    </row>
    <row r="13" spans="1:60" ht="22.5" customHeight="1" x14ac:dyDescent="0.3">
      <c r="A13" s="701"/>
      <c r="B13" s="144" t="s">
        <v>572</v>
      </c>
      <c r="C13" s="353">
        <f>SUM(C11:C12)</f>
        <v>0</v>
      </c>
      <c r="D13" s="353">
        <f t="shared" ref="D13:J13" si="1">SUM(D11:D12)</f>
        <v>0</v>
      </c>
      <c r="E13" s="353">
        <f t="shared" si="1"/>
        <v>0</v>
      </c>
      <c r="F13" s="353">
        <f t="shared" si="1"/>
        <v>0</v>
      </c>
      <c r="G13" s="353">
        <f t="shared" si="1"/>
        <v>0.19800000000000001</v>
      </c>
      <c r="H13" s="353">
        <f t="shared" si="1"/>
        <v>0.19800000000000001</v>
      </c>
      <c r="I13" s="353">
        <f t="shared" si="1"/>
        <v>3.6920000000000002</v>
      </c>
      <c r="J13" s="353">
        <f t="shared" si="1"/>
        <v>3.6920000000000002</v>
      </c>
      <c r="K13" s="344">
        <f>SUM(K11:K12)</f>
        <v>3.89</v>
      </c>
      <c r="L13" s="344">
        <f>SUM(L11:L12)</f>
        <v>3.89</v>
      </c>
    </row>
    <row r="14" spans="1:60" ht="12.75" customHeight="1" x14ac:dyDescent="0.3">
      <c r="B14" s="142"/>
      <c r="C14" s="142"/>
      <c r="D14" s="142"/>
      <c r="E14" s="177"/>
      <c r="F14" s="177"/>
      <c r="G14" s="142"/>
      <c r="H14" s="142"/>
      <c r="I14" s="142"/>
      <c r="J14" s="380"/>
      <c r="K14" s="380"/>
      <c r="L14" s="142"/>
      <c r="M14" s="142"/>
      <c r="N14" s="380"/>
      <c r="O14" s="142"/>
    </row>
    <row r="15" spans="1:60" s="382" customFormat="1" ht="33" customHeight="1" x14ac:dyDescent="0.3">
      <c r="B15" s="359"/>
      <c r="C15" s="359"/>
      <c r="D15" s="359"/>
      <c r="E15" s="706" t="s">
        <v>977</v>
      </c>
      <c r="F15" s="707"/>
      <c r="G15" s="707"/>
      <c r="H15" s="707"/>
      <c r="I15" s="704" t="s">
        <v>1015</v>
      </c>
      <c r="J15" s="705"/>
      <c r="K15" s="705"/>
      <c r="L15" s="705"/>
      <c r="M15" s="705"/>
      <c r="N15" s="705"/>
      <c r="O15" s="705"/>
      <c r="P15" s="384"/>
      <c r="Q15" s="706" t="s">
        <v>1016</v>
      </c>
      <c r="R15" s="707"/>
      <c r="S15" s="707"/>
      <c r="T15" s="707"/>
      <c r="U15" s="704" t="s">
        <v>867</v>
      </c>
      <c r="V15" s="705"/>
      <c r="W15" s="705"/>
      <c r="X15" s="705"/>
      <c r="Y15" s="705"/>
      <c r="Z15" s="705"/>
      <c r="AA15" s="705"/>
      <c r="AB15" s="384"/>
      <c r="AC15" s="706" t="s">
        <v>868</v>
      </c>
      <c r="AD15" s="707"/>
      <c r="AE15" s="707"/>
      <c r="AF15" s="707"/>
      <c r="AG15" s="704" t="s">
        <v>869</v>
      </c>
      <c r="AH15" s="705"/>
      <c r="AI15" s="705"/>
      <c r="AJ15" s="705"/>
      <c r="AK15" s="705"/>
      <c r="AL15" s="705"/>
      <c r="AM15" s="705"/>
      <c r="AN15" s="384"/>
      <c r="AO15" s="706" t="s">
        <v>870</v>
      </c>
      <c r="AP15" s="707"/>
      <c r="AQ15" s="707"/>
      <c r="AR15" s="707"/>
      <c r="AS15" s="704" t="s">
        <v>871</v>
      </c>
      <c r="AT15" s="705"/>
      <c r="AU15" s="705"/>
      <c r="AV15" s="705"/>
      <c r="AW15" s="705"/>
      <c r="AX15" s="705"/>
      <c r="AY15" s="705"/>
      <c r="AZ15" s="384"/>
      <c r="BA15" s="721" t="s">
        <v>865</v>
      </c>
      <c r="BB15" s="722"/>
      <c r="BC15" s="722"/>
      <c r="BD15" s="723"/>
      <c r="BE15" s="724" t="s">
        <v>866</v>
      </c>
      <c r="BF15" s="725"/>
      <c r="BG15" s="725"/>
      <c r="BH15" s="725"/>
    </row>
    <row r="16" spans="1:60" s="382" customFormat="1" ht="65.25" customHeight="1" x14ac:dyDescent="0.3">
      <c r="A16" s="383" t="s">
        <v>872</v>
      </c>
      <c r="B16" s="383" t="s">
        <v>836</v>
      </c>
      <c r="C16" s="383" t="s">
        <v>573</v>
      </c>
      <c r="D16" s="383" t="s">
        <v>574</v>
      </c>
      <c r="E16" s="383" t="s">
        <v>575</v>
      </c>
      <c r="F16" s="383" t="s">
        <v>576</v>
      </c>
      <c r="G16" s="383" t="s">
        <v>577</v>
      </c>
      <c r="H16" s="383" t="s">
        <v>578</v>
      </c>
      <c r="I16" s="363" t="s">
        <v>1008</v>
      </c>
      <c r="J16" s="363" t="s">
        <v>1009</v>
      </c>
      <c r="K16" s="363" t="s">
        <v>1010</v>
      </c>
      <c r="L16" s="363" t="s">
        <v>1011</v>
      </c>
      <c r="M16" s="381" t="s">
        <v>1012</v>
      </c>
      <c r="N16" s="381" t="s">
        <v>1013</v>
      </c>
      <c r="O16" s="381" t="s">
        <v>1014</v>
      </c>
      <c r="P16" s="385"/>
      <c r="Q16" s="383" t="s">
        <v>575</v>
      </c>
      <c r="R16" s="383" t="s">
        <v>576</v>
      </c>
      <c r="S16" s="383" t="s">
        <v>577</v>
      </c>
      <c r="T16" s="383" t="s">
        <v>578</v>
      </c>
      <c r="U16" s="363" t="s">
        <v>1008</v>
      </c>
      <c r="V16" s="363" t="s">
        <v>1009</v>
      </c>
      <c r="W16" s="363" t="s">
        <v>1010</v>
      </c>
      <c r="X16" s="363" t="s">
        <v>1011</v>
      </c>
      <c r="Y16" s="381" t="s">
        <v>1012</v>
      </c>
      <c r="Z16" s="381" t="s">
        <v>1013</v>
      </c>
      <c r="AA16" s="381" t="s">
        <v>1014</v>
      </c>
      <c r="AB16" s="385"/>
      <c r="AC16" s="383" t="s">
        <v>575</v>
      </c>
      <c r="AD16" s="383" t="s">
        <v>576</v>
      </c>
      <c r="AE16" s="383" t="s">
        <v>577</v>
      </c>
      <c r="AF16" s="383" t="s">
        <v>578</v>
      </c>
      <c r="AG16" s="363" t="s">
        <v>1008</v>
      </c>
      <c r="AH16" s="363" t="s">
        <v>1009</v>
      </c>
      <c r="AI16" s="363" t="s">
        <v>1010</v>
      </c>
      <c r="AJ16" s="363" t="s">
        <v>1011</v>
      </c>
      <c r="AK16" s="381" t="s">
        <v>1012</v>
      </c>
      <c r="AL16" s="381" t="s">
        <v>1013</v>
      </c>
      <c r="AM16" s="381" t="s">
        <v>1014</v>
      </c>
      <c r="AN16" s="385"/>
      <c r="AO16" s="383" t="s">
        <v>575</v>
      </c>
      <c r="AP16" s="383" t="s">
        <v>576</v>
      </c>
      <c r="AQ16" s="383" t="s">
        <v>577</v>
      </c>
      <c r="AR16" s="383" t="s">
        <v>578</v>
      </c>
      <c r="AS16" s="363" t="s">
        <v>1008</v>
      </c>
      <c r="AT16" s="363" t="s">
        <v>1009</v>
      </c>
      <c r="AU16" s="363" t="s">
        <v>1010</v>
      </c>
      <c r="AV16" s="363" t="s">
        <v>1011</v>
      </c>
      <c r="AW16" s="381" t="s">
        <v>1012</v>
      </c>
      <c r="AX16" s="381" t="s">
        <v>1013</v>
      </c>
      <c r="AY16" s="381" t="s">
        <v>1014</v>
      </c>
      <c r="AZ16" s="385"/>
      <c r="BA16" s="363" t="s">
        <v>575</v>
      </c>
      <c r="BB16" s="363" t="s">
        <v>576</v>
      </c>
      <c r="BC16" s="363" t="s">
        <v>577</v>
      </c>
      <c r="BD16" s="363" t="s">
        <v>578</v>
      </c>
      <c r="BE16" s="383" t="s">
        <v>575</v>
      </c>
      <c r="BF16" s="383" t="s">
        <v>576</v>
      </c>
      <c r="BG16" s="383" t="s">
        <v>577</v>
      </c>
      <c r="BH16" s="383" t="s">
        <v>578</v>
      </c>
    </row>
    <row r="17" spans="1:60" s="186" customFormat="1" ht="22.5" customHeight="1" x14ac:dyDescent="0.3">
      <c r="A17" s="710">
        <v>1</v>
      </c>
      <c r="B17" s="713" t="s">
        <v>934</v>
      </c>
      <c r="C17" s="250">
        <v>1</v>
      </c>
      <c r="D17" s="250" t="s">
        <v>579</v>
      </c>
      <c r="E17" s="251">
        <v>245327185.43046674</v>
      </c>
      <c r="F17" s="252">
        <v>6.75</v>
      </c>
      <c r="G17" s="251">
        <v>0</v>
      </c>
      <c r="H17" s="253">
        <v>0</v>
      </c>
      <c r="I17" s="261">
        <v>140582400</v>
      </c>
      <c r="J17" s="261"/>
      <c r="K17" s="261"/>
      <c r="L17" s="262">
        <v>6.75</v>
      </c>
      <c r="M17" s="263"/>
      <c r="N17" s="263"/>
      <c r="O17" s="253"/>
      <c r="P17" s="386"/>
      <c r="Q17" s="251">
        <v>105501660.23792353</v>
      </c>
      <c r="R17" s="401">
        <v>1.5</v>
      </c>
      <c r="S17" s="251">
        <v>187666867</v>
      </c>
      <c r="T17" s="264">
        <v>0.44</v>
      </c>
      <c r="U17" s="388">
        <v>104504966.77481368</v>
      </c>
      <c r="V17" s="388">
        <v>88965368.961788103</v>
      </c>
      <c r="W17" s="252">
        <v>1.5</v>
      </c>
      <c r="X17" s="252">
        <v>1.5</v>
      </c>
      <c r="Y17" s="388">
        <v>187666867</v>
      </c>
      <c r="Z17" s="264">
        <v>0.44</v>
      </c>
      <c r="AA17" s="264">
        <v>0.44</v>
      </c>
      <c r="AB17" s="386"/>
      <c r="AC17" s="251">
        <f>+(680000000/19)*AD17</f>
        <v>0</v>
      </c>
      <c r="AD17" s="252">
        <v>0</v>
      </c>
      <c r="AE17" s="183"/>
      <c r="AF17" s="183"/>
      <c r="AG17" s="183"/>
      <c r="AH17" s="183"/>
      <c r="AI17" s="183"/>
      <c r="AJ17" s="184"/>
      <c r="AK17" s="184"/>
      <c r="AL17" s="184"/>
      <c r="AM17" s="184"/>
      <c r="AN17" s="386"/>
      <c r="AO17" s="251">
        <v>0</v>
      </c>
      <c r="AP17" s="252">
        <v>0</v>
      </c>
      <c r="AQ17" s="184"/>
      <c r="AR17" s="184"/>
      <c r="AS17" s="184"/>
      <c r="AT17" s="184"/>
      <c r="AU17" s="184"/>
      <c r="AV17" s="184"/>
      <c r="AW17" s="184"/>
      <c r="AX17" s="184"/>
      <c r="AY17" s="184"/>
      <c r="AZ17" s="386"/>
      <c r="BA17" s="185">
        <f>+Q17+AC17+AO17</f>
        <v>105501660.23792353</v>
      </c>
      <c r="BB17" s="252">
        <f>+R17+AD17+AP17</f>
        <v>1.5</v>
      </c>
      <c r="BC17" s="185">
        <f t="shared" ref="BC17:BC37" si="2">+G17+S17+AE17+AQ17</f>
        <v>187666867</v>
      </c>
      <c r="BD17" s="185">
        <f t="shared" ref="BD17:BD37" si="3">+H17+T17+AF17+AR17</f>
        <v>0.44</v>
      </c>
      <c r="BE17" s="185">
        <f t="shared" ref="BE17:BE36" si="4">+I17+U17+AG17+AS17</f>
        <v>245087366.77481368</v>
      </c>
      <c r="BF17" s="185">
        <f t="shared" ref="BF17:BF37" si="5">+L17+X17+AJ17+AV17</f>
        <v>8.25</v>
      </c>
      <c r="BG17" s="185">
        <f t="shared" ref="BG17:BG37" si="6">+M17+Y17+AK17+AW17</f>
        <v>187666867</v>
      </c>
      <c r="BH17" s="185">
        <f t="shared" ref="BH17:BH37" si="7">+O17+AA17+AM17+AY17</f>
        <v>0.44</v>
      </c>
    </row>
    <row r="18" spans="1:60" s="186" customFormat="1" ht="22.5" customHeight="1" x14ac:dyDescent="0.3">
      <c r="A18" s="711"/>
      <c r="B18" s="714"/>
      <c r="C18" s="250">
        <v>2</v>
      </c>
      <c r="D18" s="250" t="s">
        <v>331</v>
      </c>
      <c r="E18" s="251">
        <v>0</v>
      </c>
      <c r="F18" s="252">
        <v>0</v>
      </c>
      <c r="G18" s="251">
        <v>0</v>
      </c>
      <c r="H18" s="253">
        <v>0</v>
      </c>
      <c r="I18" s="251">
        <v>0</v>
      </c>
      <c r="J18" s="251"/>
      <c r="K18" s="251"/>
      <c r="L18" s="255">
        <v>0</v>
      </c>
      <c r="M18" s="256"/>
      <c r="N18" s="256"/>
      <c r="O18" s="253"/>
      <c r="P18" s="386"/>
      <c r="Q18" s="251">
        <v>404493365.3521989</v>
      </c>
      <c r="R18" s="401">
        <v>5.7510000000000003</v>
      </c>
      <c r="S18" s="251">
        <v>0</v>
      </c>
      <c r="T18" s="260">
        <v>0</v>
      </c>
      <c r="U18" s="388">
        <v>400672042.61463571</v>
      </c>
      <c r="V18" s="388">
        <v>341093224.59949559</v>
      </c>
      <c r="W18" s="401">
        <v>5.7510000000000003</v>
      </c>
      <c r="X18" s="401">
        <v>5.7510000000000003</v>
      </c>
      <c r="Y18" s="388">
        <v>0</v>
      </c>
      <c r="Z18" s="260">
        <v>0</v>
      </c>
      <c r="AA18" s="260">
        <v>0</v>
      </c>
      <c r="AB18" s="386"/>
      <c r="AC18" s="251">
        <f t="shared" ref="AC18:AC37" si="8">+(680000000/19)*AD18</f>
        <v>0</v>
      </c>
      <c r="AD18" s="252">
        <v>0</v>
      </c>
      <c r="AE18" s="183"/>
      <c r="AF18" s="183"/>
      <c r="AG18" s="183"/>
      <c r="AH18" s="183"/>
      <c r="AI18" s="183"/>
      <c r="AJ18" s="184"/>
      <c r="AK18" s="184"/>
      <c r="AL18" s="184"/>
      <c r="AM18" s="184"/>
      <c r="AN18" s="386"/>
      <c r="AO18" s="251">
        <v>0</v>
      </c>
      <c r="AP18" s="252">
        <v>0</v>
      </c>
      <c r="AQ18" s="184"/>
      <c r="AR18" s="184"/>
      <c r="AS18" s="184"/>
      <c r="AT18" s="184"/>
      <c r="AU18" s="184"/>
      <c r="AV18" s="184"/>
      <c r="AW18" s="184"/>
      <c r="AX18" s="184"/>
      <c r="AY18" s="184"/>
      <c r="AZ18" s="386"/>
      <c r="BA18" s="185">
        <f t="shared" ref="BA18:BA37" si="9">+Q18+AC18+AO18</f>
        <v>404493365.3521989</v>
      </c>
      <c r="BB18" s="252">
        <f t="shared" ref="BB18:BB37" si="10">+R18+AD18+AP18</f>
        <v>5.7510000000000003</v>
      </c>
      <c r="BC18" s="185">
        <f t="shared" si="2"/>
        <v>0</v>
      </c>
      <c r="BD18" s="185">
        <f t="shared" si="3"/>
        <v>0</v>
      </c>
      <c r="BE18" s="185">
        <f t="shared" si="4"/>
        <v>400672042.61463571</v>
      </c>
      <c r="BF18" s="185">
        <f t="shared" si="5"/>
        <v>5.7510000000000003</v>
      </c>
      <c r="BG18" s="185">
        <f t="shared" si="6"/>
        <v>0</v>
      </c>
      <c r="BH18" s="185">
        <f t="shared" si="7"/>
        <v>0</v>
      </c>
    </row>
    <row r="19" spans="1:60" s="186" customFormat="1" ht="22.5" customHeight="1" x14ac:dyDescent="0.3">
      <c r="A19" s="711"/>
      <c r="B19" s="714"/>
      <c r="C19" s="250">
        <v>3</v>
      </c>
      <c r="D19" s="250" t="s">
        <v>336</v>
      </c>
      <c r="E19" s="251">
        <v>0</v>
      </c>
      <c r="F19" s="252">
        <v>0</v>
      </c>
      <c r="G19" s="251">
        <v>0</v>
      </c>
      <c r="H19" s="253">
        <v>0</v>
      </c>
      <c r="I19" s="251">
        <v>0</v>
      </c>
      <c r="J19" s="251"/>
      <c r="K19" s="251"/>
      <c r="L19" s="255">
        <v>0</v>
      </c>
      <c r="M19" s="256"/>
      <c r="N19" s="256"/>
      <c r="O19" s="253"/>
      <c r="P19" s="386"/>
      <c r="Q19" s="251">
        <v>0</v>
      </c>
      <c r="R19" s="401">
        <v>0</v>
      </c>
      <c r="S19" s="251">
        <v>0</v>
      </c>
      <c r="T19" s="260">
        <v>0</v>
      </c>
      <c r="U19" s="388">
        <v>0</v>
      </c>
      <c r="V19" s="388">
        <v>0</v>
      </c>
      <c r="W19" s="252">
        <v>0</v>
      </c>
      <c r="X19" s="252">
        <v>0</v>
      </c>
      <c r="Y19" s="388">
        <v>0</v>
      </c>
      <c r="Z19" s="260">
        <v>0</v>
      </c>
      <c r="AA19" s="260">
        <v>0</v>
      </c>
      <c r="AB19" s="386"/>
      <c r="AC19" s="251">
        <f t="shared" si="8"/>
        <v>35789473.684210524</v>
      </c>
      <c r="AD19" s="252">
        <v>1</v>
      </c>
      <c r="AE19" s="183"/>
      <c r="AF19" s="183"/>
      <c r="AG19" s="183"/>
      <c r="AH19" s="183"/>
      <c r="AI19" s="183"/>
      <c r="AJ19" s="184"/>
      <c r="AK19" s="184"/>
      <c r="AL19" s="184"/>
      <c r="AM19" s="184"/>
      <c r="AN19" s="386"/>
      <c r="AO19" s="251">
        <v>0</v>
      </c>
      <c r="AP19" s="252">
        <v>0</v>
      </c>
      <c r="AQ19" s="184"/>
      <c r="AR19" s="184"/>
      <c r="AS19" s="184"/>
      <c r="AT19" s="184"/>
      <c r="AU19" s="184"/>
      <c r="AV19" s="184"/>
      <c r="AW19" s="184"/>
      <c r="AX19" s="184"/>
      <c r="AY19" s="184"/>
      <c r="AZ19" s="386"/>
      <c r="BA19" s="185">
        <f t="shared" si="9"/>
        <v>35789473.684210524</v>
      </c>
      <c r="BB19" s="252">
        <f t="shared" si="10"/>
        <v>1</v>
      </c>
      <c r="BC19" s="185">
        <f t="shared" si="2"/>
        <v>0</v>
      </c>
      <c r="BD19" s="185">
        <f t="shared" si="3"/>
        <v>0</v>
      </c>
      <c r="BE19" s="185">
        <f t="shared" si="4"/>
        <v>0</v>
      </c>
      <c r="BF19" s="185">
        <f t="shared" si="5"/>
        <v>0</v>
      </c>
      <c r="BG19" s="185">
        <f t="shared" si="6"/>
        <v>0</v>
      </c>
      <c r="BH19" s="185">
        <f t="shared" si="7"/>
        <v>0</v>
      </c>
    </row>
    <row r="20" spans="1:60" s="186" customFormat="1" ht="22.5" customHeight="1" x14ac:dyDescent="0.3">
      <c r="A20" s="711"/>
      <c r="B20" s="714"/>
      <c r="C20" s="250">
        <v>4</v>
      </c>
      <c r="D20" s="250" t="s">
        <v>580</v>
      </c>
      <c r="E20" s="251">
        <v>0</v>
      </c>
      <c r="F20" s="252">
        <v>0</v>
      </c>
      <c r="G20" s="251">
        <v>0</v>
      </c>
      <c r="H20" s="253">
        <v>0</v>
      </c>
      <c r="I20" s="251">
        <v>0</v>
      </c>
      <c r="J20" s="251"/>
      <c r="K20" s="251"/>
      <c r="L20" s="255">
        <v>0</v>
      </c>
      <c r="M20" s="256"/>
      <c r="N20" s="256"/>
      <c r="O20" s="253"/>
      <c r="P20" s="386"/>
      <c r="Q20" s="251">
        <v>52821164.559120387</v>
      </c>
      <c r="R20" s="401">
        <v>0.751</v>
      </c>
      <c r="S20" s="251">
        <v>0</v>
      </c>
      <c r="T20" s="260">
        <v>0</v>
      </c>
      <c r="U20" s="388">
        <v>52322153.365256719</v>
      </c>
      <c r="V20" s="388">
        <v>44541994.726868577</v>
      </c>
      <c r="W20" s="401">
        <v>0.751</v>
      </c>
      <c r="X20" s="401">
        <v>0.751</v>
      </c>
      <c r="Y20" s="388">
        <v>0</v>
      </c>
      <c r="Z20" s="260">
        <v>0</v>
      </c>
      <c r="AA20" s="260">
        <v>0</v>
      </c>
      <c r="AB20" s="386"/>
      <c r="AC20" s="251">
        <f t="shared" si="8"/>
        <v>0</v>
      </c>
      <c r="AD20" s="252">
        <v>0</v>
      </c>
      <c r="AE20" s="183"/>
      <c r="AF20" s="183"/>
      <c r="AG20" s="183"/>
      <c r="AH20" s="183"/>
      <c r="AI20" s="183"/>
      <c r="AJ20" s="184"/>
      <c r="AK20" s="184"/>
      <c r="AL20" s="184"/>
      <c r="AM20" s="184"/>
      <c r="AN20" s="386"/>
      <c r="AO20" s="251">
        <v>83161094.224923998</v>
      </c>
      <c r="AP20" s="252">
        <v>2</v>
      </c>
      <c r="AQ20" s="184"/>
      <c r="AR20" s="184"/>
      <c r="AS20" s="184"/>
      <c r="AT20" s="184"/>
      <c r="AU20" s="184"/>
      <c r="AV20" s="184"/>
      <c r="AW20" s="184"/>
      <c r="AX20" s="184"/>
      <c r="AY20" s="184"/>
      <c r="AZ20" s="386"/>
      <c r="BA20" s="185">
        <f t="shared" si="9"/>
        <v>135982258.78404438</v>
      </c>
      <c r="BB20" s="252">
        <f t="shared" si="10"/>
        <v>2.7509999999999999</v>
      </c>
      <c r="BC20" s="185">
        <f t="shared" si="2"/>
        <v>0</v>
      </c>
      <c r="BD20" s="185">
        <f t="shared" si="3"/>
        <v>0</v>
      </c>
      <c r="BE20" s="185">
        <f t="shared" si="4"/>
        <v>52322153.365256719</v>
      </c>
      <c r="BF20" s="185">
        <f t="shared" si="5"/>
        <v>0.751</v>
      </c>
      <c r="BG20" s="185">
        <f t="shared" si="6"/>
        <v>0</v>
      </c>
      <c r="BH20" s="185">
        <f t="shared" si="7"/>
        <v>0</v>
      </c>
    </row>
    <row r="21" spans="1:60" s="186" customFormat="1" ht="22.5" customHeight="1" x14ac:dyDescent="0.3">
      <c r="A21" s="711"/>
      <c r="B21" s="714"/>
      <c r="C21" s="250">
        <v>5</v>
      </c>
      <c r="D21" s="250" t="s">
        <v>344</v>
      </c>
      <c r="E21" s="251">
        <v>0</v>
      </c>
      <c r="F21" s="252">
        <v>0</v>
      </c>
      <c r="G21" s="251">
        <v>0</v>
      </c>
      <c r="H21" s="253">
        <v>0</v>
      </c>
      <c r="I21" s="251">
        <v>0</v>
      </c>
      <c r="J21" s="251"/>
      <c r="K21" s="251"/>
      <c r="L21" s="255">
        <v>0</v>
      </c>
      <c r="M21" s="256"/>
      <c r="N21" s="256"/>
      <c r="O21" s="253"/>
      <c r="P21" s="386"/>
      <c r="Q21" s="251">
        <v>0</v>
      </c>
      <c r="R21" s="401">
        <v>0</v>
      </c>
      <c r="S21" s="251">
        <v>0</v>
      </c>
      <c r="T21" s="260">
        <v>0</v>
      </c>
      <c r="U21" s="388">
        <v>0</v>
      </c>
      <c r="V21" s="388">
        <v>0</v>
      </c>
      <c r="W21" s="252">
        <v>0</v>
      </c>
      <c r="X21" s="252">
        <v>0</v>
      </c>
      <c r="Y21" s="388">
        <v>0</v>
      </c>
      <c r="Z21" s="260">
        <v>0</v>
      </c>
      <c r="AA21" s="260">
        <v>0</v>
      </c>
      <c r="AB21" s="386"/>
      <c r="AC21" s="251">
        <f t="shared" si="8"/>
        <v>35789473.684210524</v>
      </c>
      <c r="AD21" s="252">
        <v>1</v>
      </c>
      <c r="AE21" s="183"/>
      <c r="AF21" s="183"/>
      <c r="AG21" s="183"/>
      <c r="AH21" s="183"/>
      <c r="AI21" s="183"/>
      <c r="AJ21" s="184"/>
      <c r="AK21" s="184"/>
      <c r="AL21" s="184"/>
      <c r="AM21" s="184"/>
      <c r="AN21" s="386"/>
      <c r="AO21" s="251">
        <v>41580547.112461999</v>
      </c>
      <c r="AP21" s="252">
        <v>1</v>
      </c>
      <c r="AQ21" s="184"/>
      <c r="AR21" s="184"/>
      <c r="AS21" s="184"/>
      <c r="AT21" s="184"/>
      <c r="AU21" s="184"/>
      <c r="AV21" s="184"/>
      <c r="AW21" s="184"/>
      <c r="AX21" s="184"/>
      <c r="AY21" s="184"/>
      <c r="AZ21" s="386"/>
      <c r="BA21" s="185">
        <f t="shared" si="9"/>
        <v>77370020.796672523</v>
      </c>
      <c r="BB21" s="252">
        <f t="shared" si="10"/>
        <v>2</v>
      </c>
      <c r="BC21" s="185">
        <f t="shared" si="2"/>
        <v>0</v>
      </c>
      <c r="BD21" s="185">
        <f t="shared" si="3"/>
        <v>0</v>
      </c>
      <c r="BE21" s="185">
        <f t="shared" si="4"/>
        <v>0</v>
      </c>
      <c r="BF21" s="185">
        <f t="shared" si="5"/>
        <v>0</v>
      </c>
      <c r="BG21" s="185">
        <f t="shared" si="6"/>
        <v>0</v>
      </c>
      <c r="BH21" s="185">
        <f t="shared" si="7"/>
        <v>0</v>
      </c>
    </row>
    <row r="22" spans="1:60" s="186" customFormat="1" ht="22.5" customHeight="1" x14ac:dyDescent="0.3">
      <c r="A22" s="711"/>
      <c r="B22" s="714"/>
      <c r="C22" s="250">
        <v>6</v>
      </c>
      <c r="D22" s="250" t="s">
        <v>347</v>
      </c>
      <c r="E22" s="251">
        <v>0</v>
      </c>
      <c r="F22" s="252">
        <v>0</v>
      </c>
      <c r="G22" s="251">
        <v>0</v>
      </c>
      <c r="H22" s="253">
        <v>0</v>
      </c>
      <c r="I22" s="251">
        <v>0</v>
      </c>
      <c r="J22" s="251"/>
      <c r="K22" s="251"/>
      <c r="L22" s="255">
        <v>0</v>
      </c>
      <c r="M22" s="256"/>
      <c r="N22" s="256"/>
      <c r="O22" s="253"/>
      <c r="P22" s="386"/>
      <c r="Q22" s="251">
        <v>0</v>
      </c>
      <c r="R22" s="401">
        <v>0</v>
      </c>
      <c r="S22" s="251">
        <v>0</v>
      </c>
      <c r="T22" s="260">
        <v>0</v>
      </c>
      <c r="U22" s="388">
        <v>0</v>
      </c>
      <c r="V22" s="388">
        <v>0</v>
      </c>
      <c r="W22" s="252">
        <v>0</v>
      </c>
      <c r="X22" s="252">
        <v>0</v>
      </c>
      <c r="Y22" s="388">
        <v>0</v>
      </c>
      <c r="Z22" s="260">
        <v>0</v>
      </c>
      <c r="AA22" s="260">
        <v>0</v>
      </c>
      <c r="AB22" s="386"/>
      <c r="AC22" s="251">
        <f t="shared" si="8"/>
        <v>35789473.684210524</v>
      </c>
      <c r="AD22" s="252">
        <v>1</v>
      </c>
      <c r="AE22" s="183"/>
      <c r="AF22" s="183"/>
      <c r="AG22" s="183"/>
      <c r="AH22" s="183"/>
      <c r="AI22" s="183"/>
      <c r="AJ22" s="184"/>
      <c r="AK22" s="184"/>
      <c r="AL22" s="184"/>
      <c r="AM22" s="184"/>
      <c r="AN22" s="386"/>
      <c r="AO22" s="251">
        <v>0</v>
      </c>
      <c r="AP22" s="252">
        <v>0</v>
      </c>
      <c r="AQ22" s="184"/>
      <c r="AR22" s="184"/>
      <c r="AS22" s="184"/>
      <c r="AT22" s="184"/>
      <c r="AU22" s="184"/>
      <c r="AV22" s="184"/>
      <c r="AW22" s="184"/>
      <c r="AX22" s="184"/>
      <c r="AY22" s="184"/>
      <c r="AZ22" s="386"/>
      <c r="BA22" s="185">
        <f t="shared" si="9"/>
        <v>35789473.684210524</v>
      </c>
      <c r="BB22" s="252">
        <f t="shared" si="10"/>
        <v>1</v>
      </c>
      <c r="BC22" s="185">
        <f t="shared" si="2"/>
        <v>0</v>
      </c>
      <c r="BD22" s="185">
        <f t="shared" si="3"/>
        <v>0</v>
      </c>
      <c r="BE22" s="185">
        <f t="shared" si="4"/>
        <v>0</v>
      </c>
      <c r="BF22" s="185">
        <f t="shared" si="5"/>
        <v>0</v>
      </c>
      <c r="BG22" s="185">
        <f t="shared" si="6"/>
        <v>0</v>
      </c>
      <c r="BH22" s="185">
        <f t="shared" si="7"/>
        <v>0</v>
      </c>
    </row>
    <row r="23" spans="1:60" s="186" customFormat="1" ht="22.5" customHeight="1" x14ac:dyDescent="0.3">
      <c r="A23" s="711"/>
      <c r="B23" s="714"/>
      <c r="C23" s="250">
        <v>7</v>
      </c>
      <c r="D23" s="250" t="s">
        <v>351</v>
      </c>
      <c r="E23" s="251">
        <v>0</v>
      </c>
      <c r="F23" s="252">
        <v>0</v>
      </c>
      <c r="G23" s="251">
        <v>0</v>
      </c>
      <c r="H23" s="253">
        <v>0</v>
      </c>
      <c r="I23" s="251">
        <v>0</v>
      </c>
      <c r="J23" s="251"/>
      <c r="K23" s="251"/>
      <c r="L23" s="255">
        <v>0</v>
      </c>
      <c r="M23" s="256"/>
      <c r="N23" s="256"/>
      <c r="O23" s="253"/>
      <c r="P23" s="386"/>
      <c r="Q23" s="251">
        <v>0</v>
      </c>
      <c r="R23" s="401">
        <v>0</v>
      </c>
      <c r="S23" s="251">
        <v>0</v>
      </c>
      <c r="T23" s="259">
        <v>0</v>
      </c>
      <c r="U23" s="388">
        <v>0</v>
      </c>
      <c r="V23" s="388">
        <v>0</v>
      </c>
      <c r="W23" s="252">
        <v>0</v>
      </c>
      <c r="X23" s="252">
        <v>0</v>
      </c>
      <c r="Y23" s="388">
        <v>0</v>
      </c>
      <c r="Z23" s="259">
        <v>0</v>
      </c>
      <c r="AA23" s="259">
        <v>0</v>
      </c>
      <c r="AB23" s="386"/>
      <c r="AC23" s="251">
        <f t="shared" si="8"/>
        <v>0</v>
      </c>
      <c r="AD23" s="252">
        <v>0</v>
      </c>
      <c r="AE23" s="183"/>
      <c r="AF23" s="183"/>
      <c r="AG23" s="183"/>
      <c r="AH23" s="183"/>
      <c r="AI23" s="183"/>
      <c r="AJ23" s="184"/>
      <c r="AK23" s="184"/>
      <c r="AL23" s="184"/>
      <c r="AM23" s="184"/>
      <c r="AN23" s="386"/>
      <c r="AO23" s="251">
        <v>41580547.112461999</v>
      </c>
      <c r="AP23" s="252">
        <v>1</v>
      </c>
      <c r="AQ23" s="184"/>
      <c r="AR23" s="184"/>
      <c r="AS23" s="184"/>
      <c r="AT23" s="184"/>
      <c r="AU23" s="184"/>
      <c r="AV23" s="184"/>
      <c r="AW23" s="184"/>
      <c r="AX23" s="184"/>
      <c r="AY23" s="184"/>
      <c r="AZ23" s="386"/>
      <c r="BA23" s="185">
        <f t="shared" si="9"/>
        <v>41580547.112461999</v>
      </c>
      <c r="BB23" s="252">
        <f t="shared" si="10"/>
        <v>1</v>
      </c>
      <c r="BC23" s="185">
        <f t="shared" si="2"/>
        <v>0</v>
      </c>
      <c r="BD23" s="185">
        <f t="shared" si="3"/>
        <v>0</v>
      </c>
      <c r="BE23" s="185">
        <f t="shared" si="4"/>
        <v>0</v>
      </c>
      <c r="BF23" s="185">
        <f t="shared" si="5"/>
        <v>0</v>
      </c>
      <c r="BG23" s="185">
        <f t="shared" si="6"/>
        <v>0</v>
      </c>
      <c r="BH23" s="185">
        <f t="shared" si="7"/>
        <v>0</v>
      </c>
    </row>
    <row r="24" spans="1:60" s="186" customFormat="1" ht="22.5" customHeight="1" x14ac:dyDescent="0.3">
      <c r="A24" s="711"/>
      <c r="B24" s="714"/>
      <c r="C24" s="250">
        <v>8</v>
      </c>
      <c r="D24" s="250" t="s">
        <v>356</v>
      </c>
      <c r="E24" s="251">
        <v>0</v>
      </c>
      <c r="F24" s="252">
        <v>0</v>
      </c>
      <c r="G24" s="251">
        <v>0</v>
      </c>
      <c r="H24" s="253">
        <v>0</v>
      </c>
      <c r="I24" s="251">
        <v>0</v>
      </c>
      <c r="J24" s="251"/>
      <c r="K24" s="251"/>
      <c r="L24" s="255">
        <v>0</v>
      </c>
      <c r="M24" s="256"/>
      <c r="N24" s="256"/>
      <c r="O24" s="253"/>
      <c r="P24" s="386"/>
      <c r="Q24" s="251">
        <v>0</v>
      </c>
      <c r="R24" s="401">
        <v>0</v>
      </c>
      <c r="S24" s="251">
        <v>0</v>
      </c>
      <c r="T24" s="258">
        <v>0</v>
      </c>
      <c r="U24" s="388">
        <v>0</v>
      </c>
      <c r="V24" s="388">
        <v>0</v>
      </c>
      <c r="W24" s="252">
        <v>0</v>
      </c>
      <c r="X24" s="252">
        <v>0</v>
      </c>
      <c r="Y24" s="388">
        <v>0</v>
      </c>
      <c r="Z24" s="258">
        <v>0</v>
      </c>
      <c r="AA24" s="258">
        <v>0</v>
      </c>
      <c r="AB24" s="386"/>
      <c r="AC24" s="251">
        <f t="shared" si="8"/>
        <v>35789473.684210524</v>
      </c>
      <c r="AD24" s="252">
        <v>1</v>
      </c>
      <c r="AE24" s="183"/>
      <c r="AF24" s="183"/>
      <c r="AG24" s="183"/>
      <c r="AH24" s="183"/>
      <c r="AI24" s="183"/>
      <c r="AJ24" s="184"/>
      <c r="AK24" s="184"/>
      <c r="AL24" s="184"/>
      <c r="AM24" s="184"/>
      <c r="AN24" s="386"/>
      <c r="AO24" s="251">
        <v>41580547.112461999</v>
      </c>
      <c r="AP24" s="252">
        <v>1</v>
      </c>
      <c r="AQ24" s="184"/>
      <c r="AR24" s="184"/>
      <c r="AS24" s="184"/>
      <c r="AT24" s="184"/>
      <c r="AU24" s="184"/>
      <c r="AV24" s="184"/>
      <c r="AW24" s="184"/>
      <c r="AX24" s="184"/>
      <c r="AY24" s="184"/>
      <c r="AZ24" s="386"/>
      <c r="BA24" s="185">
        <f t="shared" si="9"/>
        <v>77370020.796672523</v>
      </c>
      <c r="BB24" s="252">
        <f t="shared" si="10"/>
        <v>2</v>
      </c>
      <c r="BC24" s="185">
        <f t="shared" si="2"/>
        <v>0</v>
      </c>
      <c r="BD24" s="185">
        <f t="shared" si="3"/>
        <v>0</v>
      </c>
      <c r="BE24" s="185">
        <f t="shared" si="4"/>
        <v>0</v>
      </c>
      <c r="BF24" s="185">
        <f t="shared" si="5"/>
        <v>0</v>
      </c>
      <c r="BG24" s="185">
        <f t="shared" si="6"/>
        <v>0</v>
      </c>
      <c r="BH24" s="185">
        <f t="shared" si="7"/>
        <v>0</v>
      </c>
    </row>
    <row r="25" spans="1:60" s="186" customFormat="1" ht="22.5" customHeight="1" x14ac:dyDescent="0.3">
      <c r="A25" s="711"/>
      <c r="B25" s="714"/>
      <c r="C25" s="250">
        <v>9</v>
      </c>
      <c r="D25" s="250" t="s">
        <v>581</v>
      </c>
      <c r="E25" s="251">
        <v>0</v>
      </c>
      <c r="F25" s="252">
        <v>0</v>
      </c>
      <c r="G25" s="251">
        <v>0</v>
      </c>
      <c r="H25" s="253">
        <v>0</v>
      </c>
      <c r="I25" s="251">
        <v>0</v>
      </c>
      <c r="J25" s="251"/>
      <c r="K25" s="251"/>
      <c r="L25" s="255">
        <v>0</v>
      </c>
      <c r="M25" s="256"/>
      <c r="N25" s="256"/>
      <c r="O25" s="253"/>
      <c r="P25" s="386"/>
      <c r="Q25" s="251">
        <v>0</v>
      </c>
      <c r="R25" s="401">
        <v>0</v>
      </c>
      <c r="S25" s="251">
        <v>0</v>
      </c>
      <c r="T25" s="258">
        <v>0</v>
      </c>
      <c r="U25" s="388">
        <v>0</v>
      </c>
      <c r="V25" s="388">
        <v>0</v>
      </c>
      <c r="W25" s="252">
        <v>0</v>
      </c>
      <c r="X25" s="252">
        <v>0</v>
      </c>
      <c r="Y25" s="388">
        <v>0</v>
      </c>
      <c r="Z25" s="258">
        <v>0</v>
      </c>
      <c r="AA25" s="258">
        <v>0</v>
      </c>
      <c r="AB25" s="386"/>
      <c r="AC25" s="251">
        <f t="shared" si="8"/>
        <v>35789473.684210524</v>
      </c>
      <c r="AD25" s="252">
        <v>1</v>
      </c>
      <c r="AE25" s="183"/>
      <c r="AF25" s="183"/>
      <c r="AG25" s="183"/>
      <c r="AH25" s="183"/>
      <c r="AI25" s="183"/>
      <c r="AJ25" s="184"/>
      <c r="AK25" s="184"/>
      <c r="AL25" s="184"/>
      <c r="AM25" s="184"/>
      <c r="AN25" s="386"/>
      <c r="AO25" s="251">
        <v>41580547.112461999</v>
      </c>
      <c r="AP25" s="252">
        <v>1</v>
      </c>
      <c r="AQ25" s="184"/>
      <c r="AR25" s="184"/>
      <c r="AS25" s="184"/>
      <c r="AT25" s="184"/>
      <c r="AU25" s="184"/>
      <c r="AV25" s="184"/>
      <c r="AW25" s="184"/>
      <c r="AX25" s="184"/>
      <c r="AY25" s="184"/>
      <c r="AZ25" s="386"/>
      <c r="BA25" s="185">
        <f t="shared" si="9"/>
        <v>77370020.796672523</v>
      </c>
      <c r="BB25" s="252">
        <f t="shared" si="10"/>
        <v>2</v>
      </c>
      <c r="BC25" s="185">
        <f t="shared" si="2"/>
        <v>0</v>
      </c>
      <c r="BD25" s="185">
        <f t="shared" si="3"/>
        <v>0</v>
      </c>
      <c r="BE25" s="185">
        <f t="shared" si="4"/>
        <v>0</v>
      </c>
      <c r="BF25" s="185">
        <f t="shared" si="5"/>
        <v>0</v>
      </c>
      <c r="BG25" s="185">
        <f t="shared" si="6"/>
        <v>0</v>
      </c>
      <c r="BH25" s="185">
        <f t="shared" si="7"/>
        <v>0</v>
      </c>
    </row>
    <row r="26" spans="1:60" s="186" customFormat="1" ht="22.5" customHeight="1" x14ac:dyDescent="0.3">
      <c r="A26" s="711"/>
      <c r="B26" s="714"/>
      <c r="C26" s="250">
        <v>10</v>
      </c>
      <c r="D26" s="250" t="s">
        <v>582</v>
      </c>
      <c r="E26" s="251">
        <v>0</v>
      </c>
      <c r="F26" s="252">
        <v>0</v>
      </c>
      <c r="G26" s="251">
        <v>0</v>
      </c>
      <c r="H26" s="253">
        <v>0</v>
      </c>
      <c r="I26" s="251">
        <v>0</v>
      </c>
      <c r="J26" s="251"/>
      <c r="K26" s="251"/>
      <c r="L26" s="255">
        <v>0</v>
      </c>
      <c r="M26" s="256"/>
      <c r="N26" s="256"/>
      <c r="O26" s="253"/>
      <c r="P26" s="386"/>
      <c r="Q26" s="251">
        <v>478274193.0785867</v>
      </c>
      <c r="R26" s="401">
        <v>6.8</v>
      </c>
      <c r="S26" s="251">
        <v>0</v>
      </c>
      <c r="T26" s="258">
        <v>0</v>
      </c>
      <c r="U26" s="388">
        <v>473755849.3791554</v>
      </c>
      <c r="V26" s="388">
        <v>403309672.6267727</v>
      </c>
      <c r="W26" s="252">
        <v>6.8</v>
      </c>
      <c r="X26" s="252">
        <v>6.8</v>
      </c>
      <c r="Y26" s="388">
        <v>0</v>
      </c>
      <c r="Z26" s="258">
        <v>0</v>
      </c>
      <c r="AA26" s="258">
        <v>0</v>
      </c>
      <c r="AB26" s="386"/>
      <c r="AC26" s="251">
        <f t="shared" si="8"/>
        <v>0</v>
      </c>
      <c r="AD26" s="252">
        <v>0</v>
      </c>
      <c r="AE26" s="183"/>
      <c r="AF26" s="183"/>
      <c r="AG26" s="183"/>
      <c r="AH26" s="183"/>
      <c r="AI26" s="183"/>
      <c r="AJ26" s="184"/>
      <c r="AK26" s="184"/>
      <c r="AL26" s="184"/>
      <c r="AM26" s="184"/>
      <c r="AN26" s="386"/>
      <c r="AO26" s="251">
        <v>41580547.112461999</v>
      </c>
      <c r="AP26" s="252">
        <v>1</v>
      </c>
      <c r="AQ26" s="184"/>
      <c r="AR26" s="184"/>
      <c r="AS26" s="184"/>
      <c r="AT26" s="184"/>
      <c r="AU26" s="184"/>
      <c r="AV26" s="184"/>
      <c r="AW26" s="184"/>
      <c r="AX26" s="184"/>
      <c r="AY26" s="184"/>
      <c r="AZ26" s="386"/>
      <c r="BA26" s="185">
        <f t="shared" si="9"/>
        <v>519854740.19104868</v>
      </c>
      <c r="BB26" s="252">
        <f t="shared" si="10"/>
        <v>7.8</v>
      </c>
      <c r="BC26" s="185">
        <f t="shared" si="2"/>
        <v>0</v>
      </c>
      <c r="BD26" s="185">
        <f t="shared" si="3"/>
        <v>0</v>
      </c>
      <c r="BE26" s="185">
        <f t="shared" si="4"/>
        <v>473755849.3791554</v>
      </c>
      <c r="BF26" s="185">
        <f t="shared" si="5"/>
        <v>6.8</v>
      </c>
      <c r="BG26" s="185">
        <f t="shared" si="6"/>
        <v>0</v>
      </c>
      <c r="BH26" s="185">
        <f t="shared" si="7"/>
        <v>0</v>
      </c>
    </row>
    <row r="27" spans="1:60" s="186" customFormat="1" ht="22.5" customHeight="1" x14ac:dyDescent="0.3">
      <c r="A27" s="711"/>
      <c r="B27" s="714"/>
      <c r="C27" s="250">
        <v>11</v>
      </c>
      <c r="D27" s="250" t="s">
        <v>371</v>
      </c>
      <c r="E27" s="251">
        <v>29075814.569536801</v>
      </c>
      <c r="F27" s="252">
        <v>0.8</v>
      </c>
      <c r="G27" s="251">
        <v>0</v>
      </c>
      <c r="H27" s="253">
        <v>0</v>
      </c>
      <c r="I27" s="251">
        <v>35145600</v>
      </c>
      <c r="J27" s="251"/>
      <c r="K27" s="251"/>
      <c r="L27" s="255">
        <v>0.8</v>
      </c>
      <c r="M27" s="256"/>
      <c r="N27" s="256"/>
      <c r="O27" s="253"/>
      <c r="P27" s="386"/>
      <c r="Q27" s="251">
        <v>461253258.5602017</v>
      </c>
      <c r="R27" s="401">
        <v>6.5579999999999998</v>
      </c>
      <c r="S27" s="251">
        <v>0</v>
      </c>
      <c r="T27" s="258">
        <v>0</v>
      </c>
      <c r="U27" s="388">
        <v>456895714.73948544</v>
      </c>
      <c r="V27" s="388">
        <v>388956593.10093755</v>
      </c>
      <c r="W27" s="252">
        <v>6.5579999999999998</v>
      </c>
      <c r="X27" s="252">
        <v>6.5579999999999998</v>
      </c>
      <c r="Y27" s="388">
        <v>0</v>
      </c>
      <c r="Z27" s="258">
        <v>0</v>
      </c>
      <c r="AA27" s="258">
        <v>0</v>
      </c>
      <c r="AB27" s="386"/>
      <c r="AC27" s="251">
        <f t="shared" si="8"/>
        <v>35789473.684210524</v>
      </c>
      <c r="AD27" s="252">
        <v>1</v>
      </c>
      <c r="AE27" s="183"/>
      <c r="AF27" s="183"/>
      <c r="AG27" s="183"/>
      <c r="AH27" s="183"/>
      <c r="AI27" s="183"/>
      <c r="AJ27" s="184"/>
      <c r="AK27" s="184"/>
      <c r="AL27" s="184"/>
      <c r="AM27" s="184"/>
      <c r="AN27" s="386"/>
      <c r="AO27" s="251">
        <v>83161094.224923998</v>
      </c>
      <c r="AP27" s="252">
        <v>2</v>
      </c>
      <c r="AQ27" s="184"/>
      <c r="AR27" s="184"/>
      <c r="AS27" s="184"/>
      <c r="AT27" s="184"/>
      <c r="AU27" s="184"/>
      <c r="AV27" s="184"/>
      <c r="AW27" s="184"/>
      <c r="AX27" s="184"/>
      <c r="AY27" s="184"/>
      <c r="AZ27" s="386"/>
      <c r="BA27" s="185">
        <f t="shared" si="9"/>
        <v>580203826.46933627</v>
      </c>
      <c r="BB27" s="252">
        <f t="shared" si="10"/>
        <v>9.5579999999999998</v>
      </c>
      <c r="BC27" s="185">
        <f t="shared" si="2"/>
        <v>0</v>
      </c>
      <c r="BD27" s="185">
        <f t="shared" si="3"/>
        <v>0</v>
      </c>
      <c r="BE27" s="185">
        <f t="shared" si="4"/>
        <v>492041314.73948544</v>
      </c>
      <c r="BF27" s="185">
        <f t="shared" si="5"/>
        <v>7.3579999999999997</v>
      </c>
      <c r="BG27" s="185">
        <f t="shared" si="6"/>
        <v>0</v>
      </c>
      <c r="BH27" s="185">
        <f t="shared" si="7"/>
        <v>0</v>
      </c>
    </row>
    <row r="28" spans="1:60" s="186" customFormat="1" ht="22.5" customHeight="1" x14ac:dyDescent="0.3">
      <c r="A28" s="711"/>
      <c r="B28" s="714"/>
      <c r="C28" s="250">
        <v>12</v>
      </c>
      <c r="D28" s="250" t="s">
        <v>376</v>
      </c>
      <c r="E28" s="251">
        <v>0</v>
      </c>
      <c r="F28" s="252">
        <v>0</v>
      </c>
      <c r="G28" s="251">
        <v>0</v>
      </c>
      <c r="H28" s="253">
        <v>0</v>
      </c>
      <c r="I28" s="251">
        <v>0</v>
      </c>
      <c r="J28" s="251"/>
      <c r="K28" s="251"/>
      <c r="L28" s="255">
        <v>0</v>
      </c>
      <c r="M28" s="256"/>
      <c r="N28" s="256"/>
      <c r="O28" s="253"/>
      <c r="P28" s="386"/>
      <c r="Q28" s="251">
        <v>4009063.0890410948</v>
      </c>
      <c r="R28" s="401">
        <v>5.7000000000000002E-2</v>
      </c>
      <c r="S28" s="251">
        <v>0</v>
      </c>
      <c r="T28" s="258">
        <v>0</v>
      </c>
      <c r="U28" s="388">
        <v>3971188.7374429205</v>
      </c>
      <c r="V28" s="388">
        <v>3380684.0205479478</v>
      </c>
      <c r="W28" s="401">
        <v>5.7000000000000002E-2</v>
      </c>
      <c r="X28" s="401">
        <v>5.7000000000000002E-2</v>
      </c>
      <c r="Y28" s="388">
        <v>0</v>
      </c>
      <c r="Z28" s="258">
        <v>0</v>
      </c>
      <c r="AA28" s="258">
        <v>0</v>
      </c>
      <c r="AB28" s="386"/>
      <c r="AC28" s="251">
        <f t="shared" si="8"/>
        <v>71578947.368421048</v>
      </c>
      <c r="AD28" s="252">
        <v>2</v>
      </c>
      <c r="AE28" s="183"/>
      <c r="AF28" s="183"/>
      <c r="AG28" s="183"/>
      <c r="AH28" s="183"/>
      <c r="AI28" s="183"/>
      <c r="AJ28" s="184"/>
      <c r="AK28" s="184"/>
      <c r="AL28" s="184"/>
      <c r="AM28" s="184"/>
      <c r="AN28" s="386"/>
      <c r="AO28" s="251">
        <v>41580547.112461999</v>
      </c>
      <c r="AP28" s="252">
        <v>1</v>
      </c>
      <c r="AQ28" s="184"/>
      <c r="AR28" s="184"/>
      <c r="AS28" s="184"/>
      <c r="AT28" s="184"/>
      <c r="AU28" s="184"/>
      <c r="AV28" s="184"/>
      <c r="AW28" s="184"/>
      <c r="AX28" s="184"/>
      <c r="AY28" s="184"/>
      <c r="AZ28" s="386"/>
      <c r="BA28" s="185">
        <f t="shared" si="9"/>
        <v>117168557.56992415</v>
      </c>
      <c r="BB28" s="252">
        <f t="shared" si="10"/>
        <v>3.0569999999999999</v>
      </c>
      <c r="BC28" s="185">
        <f t="shared" si="2"/>
        <v>0</v>
      </c>
      <c r="BD28" s="185">
        <f t="shared" si="3"/>
        <v>0</v>
      </c>
      <c r="BE28" s="185">
        <f t="shared" si="4"/>
        <v>3971188.7374429205</v>
      </c>
      <c r="BF28" s="185">
        <f t="shared" si="5"/>
        <v>5.7000000000000002E-2</v>
      </c>
      <c r="BG28" s="185">
        <f t="shared" si="6"/>
        <v>0</v>
      </c>
      <c r="BH28" s="185">
        <f t="shared" si="7"/>
        <v>0</v>
      </c>
    </row>
    <row r="29" spans="1:60" s="186" customFormat="1" ht="22.5" customHeight="1" x14ac:dyDescent="0.3">
      <c r="A29" s="711"/>
      <c r="B29" s="714"/>
      <c r="C29" s="250">
        <v>13</v>
      </c>
      <c r="D29" s="250" t="s">
        <v>381</v>
      </c>
      <c r="E29" s="251">
        <v>0</v>
      </c>
      <c r="F29" s="252">
        <v>0</v>
      </c>
      <c r="G29" s="251">
        <v>0</v>
      </c>
      <c r="H29" s="253">
        <v>0</v>
      </c>
      <c r="I29" s="251">
        <v>0</v>
      </c>
      <c r="J29" s="251"/>
      <c r="K29" s="251"/>
      <c r="L29" s="255">
        <v>0</v>
      </c>
      <c r="M29" s="256"/>
      <c r="N29" s="256"/>
      <c r="O29" s="253"/>
      <c r="P29" s="386"/>
      <c r="Q29" s="251">
        <v>11956854.826964667</v>
      </c>
      <c r="R29" s="401">
        <v>0.16999999999999998</v>
      </c>
      <c r="S29" s="251">
        <v>0</v>
      </c>
      <c r="T29" s="258">
        <v>0</v>
      </c>
      <c r="U29" s="388">
        <v>11843896.234478883</v>
      </c>
      <c r="V29" s="388">
        <v>10082741.815669317</v>
      </c>
      <c r="W29" s="252">
        <f>0.08+0.09</f>
        <v>0.16999999999999998</v>
      </c>
      <c r="X29" s="252">
        <f>0.08+0.09</f>
        <v>0.16999999999999998</v>
      </c>
      <c r="Y29" s="388">
        <v>0</v>
      </c>
      <c r="Z29" s="258">
        <v>0</v>
      </c>
      <c r="AA29" s="258">
        <v>0</v>
      </c>
      <c r="AB29" s="386"/>
      <c r="AC29" s="251">
        <f t="shared" si="8"/>
        <v>35789473.684210524</v>
      </c>
      <c r="AD29" s="252">
        <v>1</v>
      </c>
      <c r="AE29" s="183"/>
      <c r="AF29" s="183"/>
      <c r="AG29" s="183"/>
      <c r="AH29" s="183"/>
      <c r="AI29" s="183"/>
      <c r="AJ29" s="184"/>
      <c r="AK29" s="184"/>
      <c r="AL29" s="184"/>
      <c r="AM29" s="184"/>
      <c r="AN29" s="386"/>
      <c r="AO29" s="251">
        <v>0</v>
      </c>
      <c r="AP29" s="252">
        <v>0</v>
      </c>
      <c r="AQ29" s="184"/>
      <c r="AR29" s="184"/>
      <c r="AS29" s="184"/>
      <c r="AT29" s="184"/>
      <c r="AU29" s="184"/>
      <c r="AV29" s="184"/>
      <c r="AW29" s="184"/>
      <c r="AX29" s="184"/>
      <c r="AY29" s="184"/>
      <c r="AZ29" s="386"/>
      <c r="BA29" s="185">
        <f t="shared" si="9"/>
        <v>47746328.511175193</v>
      </c>
      <c r="BB29" s="252">
        <f t="shared" si="10"/>
        <v>1.17</v>
      </c>
      <c r="BC29" s="185">
        <f t="shared" si="2"/>
        <v>0</v>
      </c>
      <c r="BD29" s="185">
        <f t="shared" si="3"/>
        <v>0</v>
      </c>
      <c r="BE29" s="185">
        <f t="shared" si="4"/>
        <v>11843896.234478883</v>
      </c>
      <c r="BF29" s="185">
        <f t="shared" si="5"/>
        <v>0.16999999999999998</v>
      </c>
      <c r="BG29" s="185">
        <f t="shared" si="6"/>
        <v>0</v>
      </c>
      <c r="BH29" s="185">
        <f t="shared" si="7"/>
        <v>0</v>
      </c>
    </row>
    <row r="30" spans="1:60" s="186" customFormat="1" ht="22.5" customHeight="1" x14ac:dyDescent="0.3">
      <c r="A30" s="711"/>
      <c r="B30" s="714"/>
      <c r="C30" s="250">
        <v>14</v>
      </c>
      <c r="D30" s="250" t="s">
        <v>583</v>
      </c>
      <c r="E30" s="251">
        <v>0</v>
      </c>
      <c r="F30" s="252">
        <v>0</v>
      </c>
      <c r="G30" s="251">
        <v>0</v>
      </c>
      <c r="H30" s="252">
        <v>0</v>
      </c>
      <c r="I30" s="251">
        <v>0</v>
      </c>
      <c r="J30" s="251"/>
      <c r="K30" s="251"/>
      <c r="L30" s="255">
        <v>0</v>
      </c>
      <c r="M30" s="347"/>
      <c r="N30" s="347"/>
      <c r="O30" s="252"/>
      <c r="P30" s="386"/>
      <c r="Q30" s="251">
        <v>220639138.77757743</v>
      </c>
      <c r="R30" s="401">
        <v>3.137</v>
      </c>
      <c r="S30" s="251">
        <v>0</v>
      </c>
      <c r="T30" s="258">
        <v>0</v>
      </c>
      <c r="U30" s="388">
        <v>218554720.51506037</v>
      </c>
      <c r="V30" s="388">
        <v>186056241.62208617</v>
      </c>
      <c r="W30" s="401">
        <f>2.943+0.194</f>
        <v>3.137</v>
      </c>
      <c r="X30" s="401">
        <f>2.943+0.194</f>
        <v>3.137</v>
      </c>
      <c r="Y30" s="388">
        <v>0</v>
      </c>
      <c r="Z30" s="258">
        <v>0</v>
      </c>
      <c r="AA30" s="258">
        <v>0</v>
      </c>
      <c r="AB30" s="386"/>
      <c r="AC30" s="251">
        <f t="shared" si="8"/>
        <v>0</v>
      </c>
      <c r="AD30" s="252">
        <v>0</v>
      </c>
      <c r="AE30" s="183"/>
      <c r="AF30" s="183"/>
      <c r="AG30" s="183"/>
      <c r="AH30" s="183"/>
      <c r="AI30" s="183"/>
      <c r="AJ30" s="184"/>
      <c r="AK30" s="184"/>
      <c r="AL30" s="184"/>
      <c r="AM30" s="184"/>
      <c r="AN30" s="386"/>
      <c r="AO30" s="251">
        <v>0</v>
      </c>
      <c r="AP30" s="252">
        <v>0</v>
      </c>
      <c r="AQ30" s="184"/>
      <c r="AR30" s="184"/>
      <c r="AS30" s="184"/>
      <c r="AT30" s="184"/>
      <c r="AU30" s="184"/>
      <c r="AV30" s="184"/>
      <c r="AW30" s="184"/>
      <c r="AX30" s="184"/>
      <c r="AY30" s="184"/>
      <c r="AZ30" s="386"/>
      <c r="BA30" s="185">
        <f t="shared" si="9"/>
        <v>220639138.77757743</v>
      </c>
      <c r="BB30" s="252">
        <f t="shared" si="10"/>
        <v>3.137</v>
      </c>
      <c r="BC30" s="185">
        <f t="shared" si="2"/>
        <v>0</v>
      </c>
      <c r="BD30" s="185">
        <f t="shared" si="3"/>
        <v>0</v>
      </c>
      <c r="BE30" s="185">
        <f t="shared" si="4"/>
        <v>218554720.51506037</v>
      </c>
      <c r="BF30" s="185">
        <f t="shared" si="5"/>
        <v>3.137</v>
      </c>
      <c r="BG30" s="185">
        <f t="shared" si="6"/>
        <v>0</v>
      </c>
      <c r="BH30" s="185">
        <f t="shared" si="7"/>
        <v>0</v>
      </c>
    </row>
    <row r="31" spans="1:60" s="186" customFormat="1" ht="22.5" customHeight="1" x14ac:dyDescent="0.3">
      <c r="A31" s="711"/>
      <c r="B31" s="714"/>
      <c r="C31" s="250">
        <v>15</v>
      </c>
      <c r="D31" s="250" t="s">
        <v>391</v>
      </c>
      <c r="E31" s="251">
        <v>0</v>
      </c>
      <c r="F31" s="252">
        <v>0</v>
      </c>
      <c r="G31" s="251">
        <v>0</v>
      </c>
      <c r="H31" s="253">
        <v>0</v>
      </c>
      <c r="I31" s="251">
        <v>0</v>
      </c>
      <c r="J31" s="251"/>
      <c r="K31" s="251"/>
      <c r="L31" s="255">
        <v>0</v>
      </c>
      <c r="M31" s="256"/>
      <c r="N31" s="256"/>
      <c r="O31" s="253"/>
      <c r="P31" s="386"/>
      <c r="Q31" s="251">
        <v>0</v>
      </c>
      <c r="R31" s="401">
        <v>0</v>
      </c>
      <c r="S31" s="251">
        <v>0</v>
      </c>
      <c r="T31" s="258">
        <v>0</v>
      </c>
      <c r="U31" s="388">
        <v>0</v>
      </c>
      <c r="V31" s="388">
        <v>0</v>
      </c>
      <c r="W31" s="252">
        <v>0</v>
      </c>
      <c r="X31" s="252">
        <v>0</v>
      </c>
      <c r="Y31" s="388">
        <v>0</v>
      </c>
      <c r="Z31" s="258">
        <v>0</v>
      </c>
      <c r="AA31" s="258">
        <v>0</v>
      </c>
      <c r="AB31" s="386"/>
      <c r="AC31" s="251">
        <f t="shared" si="8"/>
        <v>35789473.684210524</v>
      </c>
      <c r="AD31" s="252">
        <v>1</v>
      </c>
      <c r="AE31" s="183"/>
      <c r="AF31" s="183"/>
      <c r="AG31" s="183"/>
      <c r="AH31" s="183"/>
      <c r="AI31" s="183"/>
      <c r="AJ31" s="184"/>
      <c r="AK31" s="184"/>
      <c r="AL31" s="184"/>
      <c r="AM31" s="184"/>
      <c r="AN31" s="386"/>
      <c r="AO31" s="251">
        <v>0</v>
      </c>
      <c r="AP31" s="252">
        <v>0</v>
      </c>
      <c r="AQ31" s="184"/>
      <c r="AR31" s="184"/>
      <c r="AS31" s="184"/>
      <c r="AT31" s="184"/>
      <c r="AU31" s="184"/>
      <c r="AV31" s="184"/>
      <c r="AW31" s="184"/>
      <c r="AX31" s="184"/>
      <c r="AY31" s="184"/>
      <c r="AZ31" s="386"/>
      <c r="BA31" s="185">
        <f t="shared" si="9"/>
        <v>35789473.684210524</v>
      </c>
      <c r="BB31" s="252">
        <f t="shared" si="10"/>
        <v>1</v>
      </c>
      <c r="BC31" s="185">
        <f t="shared" si="2"/>
        <v>0</v>
      </c>
      <c r="BD31" s="185">
        <f t="shared" si="3"/>
        <v>0</v>
      </c>
      <c r="BE31" s="185">
        <f t="shared" si="4"/>
        <v>0</v>
      </c>
      <c r="BF31" s="185">
        <f t="shared" si="5"/>
        <v>0</v>
      </c>
      <c r="BG31" s="185">
        <f t="shared" si="6"/>
        <v>0</v>
      </c>
      <c r="BH31" s="185">
        <f t="shared" si="7"/>
        <v>0</v>
      </c>
    </row>
    <row r="32" spans="1:60" s="186" customFormat="1" ht="22.5" customHeight="1" x14ac:dyDescent="0.3">
      <c r="A32" s="711"/>
      <c r="B32" s="714"/>
      <c r="C32" s="250">
        <v>16</v>
      </c>
      <c r="D32" s="250" t="s">
        <v>396</v>
      </c>
      <c r="E32" s="251">
        <v>0</v>
      </c>
      <c r="F32" s="252">
        <v>0</v>
      </c>
      <c r="G32" s="251">
        <v>0</v>
      </c>
      <c r="H32" s="253">
        <v>0</v>
      </c>
      <c r="I32" s="251">
        <v>0</v>
      </c>
      <c r="J32" s="251"/>
      <c r="K32" s="251"/>
      <c r="L32" s="255">
        <v>0</v>
      </c>
      <c r="M32" s="256"/>
      <c r="N32" s="256"/>
      <c r="O32" s="253"/>
      <c r="P32" s="386"/>
      <c r="Q32" s="251">
        <v>17020934.518384997</v>
      </c>
      <c r="R32" s="401">
        <v>0.24199999999999999</v>
      </c>
      <c r="S32" s="251">
        <v>0</v>
      </c>
      <c r="T32" s="258">
        <v>0</v>
      </c>
      <c r="U32" s="388">
        <v>16860134.63966994</v>
      </c>
      <c r="V32" s="388">
        <v>14353079.525835147</v>
      </c>
      <c r="W32" s="401">
        <v>0.24199999999999999</v>
      </c>
      <c r="X32" s="401">
        <v>0.24199999999999999</v>
      </c>
      <c r="Y32" s="388">
        <v>0</v>
      </c>
      <c r="Z32" s="258">
        <v>0</v>
      </c>
      <c r="AA32" s="258">
        <v>0</v>
      </c>
      <c r="AB32" s="386"/>
      <c r="AC32" s="251">
        <f t="shared" si="8"/>
        <v>0</v>
      </c>
      <c r="AD32" s="252">
        <v>0</v>
      </c>
      <c r="AE32" s="183"/>
      <c r="AF32" s="183"/>
      <c r="AG32" s="183"/>
      <c r="AH32" s="183"/>
      <c r="AI32" s="183"/>
      <c r="AJ32" s="184"/>
      <c r="AK32" s="184"/>
      <c r="AL32" s="184"/>
      <c r="AM32" s="184"/>
      <c r="AN32" s="386"/>
      <c r="AO32" s="251">
        <v>0</v>
      </c>
      <c r="AP32" s="252">
        <v>0</v>
      </c>
      <c r="AQ32" s="184"/>
      <c r="AR32" s="184"/>
      <c r="AS32" s="184"/>
      <c r="AT32" s="184"/>
      <c r="AU32" s="184"/>
      <c r="AV32" s="184"/>
      <c r="AW32" s="184"/>
      <c r="AX32" s="184"/>
      <c r="AY32" s="184"/>
      <c r="AZ32" s="386"/>
      <c r="BA32" s="185">
        <f t="shared" si="9"/>
        <v>17020934.518384997</v>
      </c>
      <c r="BB32" s="252">
        <f t="shared" si="10"/>
        <v>0.24199999999999999</v>
      </c>
      <c r="BC32" s="185">
        <f t="shared" si="2"/>
        <v>0</v>
      </c>
      <c r="BD32" s="185">
        <f t="shared" si="3"/>
        <v>0</v>
      </c>
      <c r="BE32" s="185">
        <f t="shared" si="4"/>
        <v>16860134.63966994</v>
      </c>
      <c r="BF32" s="185">
        <f t="shared" si="5"/>
        <v>0.24199999999999999</v>
      </c>
      <c r="BG32" s="185">
        <f t="shared" si="6"/>
        <v>0</v>
      </c>
      <c r="BH32" s="185">
        <f t="shared" si="7"/>
        <v>0</v>
      </c>
    </row>
    <row r="33" spans="1:60" s="186" customFormat="1" ht="22.5" customHeight="1" x14ac:dyDescent="0.3">
      <c r="A33" s="711"/>
      <c r="B33" s="714"/>
      <c r="C33" s="250">
        <v>17</v>
      </c>
      <c r="D33" s="250" t="s">
        <v>401</v>
      </c>
      <c r="E33" s="251">
        <v>0</v>
      </c>
      <c r="F33" s="252">
        <v>0</v>
      </c>
      <c r="G33" s="251">
        <v>0</v>
      </c>
      <c r="H33" s="253">
        <v>0</v>
      </c>
      <c r="I33" s="251">
        <v>0</v>
      </c>
      <c r="J33" s="251"/>
      <c r="K33" s="251"/>
      <c r="L33" s="255">
        <v>0</v>
      </c>
      <c r="M33" s="256"/>
      <c r="N33" s="256"/>
      <c r="O33" s="253"/>
      <c r="P33" s="386"/>
      <c r="Q33" s="251">
        <v>0</v>
      </c>
      <c r="R33" s="401">
        <v>0</v>
      </c>
      <c r="S33" s="251">
        <v>0</v>
      </c>
      <c r="T33" s="258">
        <v>0</v>
      </c>
      <c r="U33" s="388">
        <v>0</v>
      </c>
      <c r="V33" s="388">
        <v>0</v>
      </c>
      <c r="W33" s="252">
        <v>0</v>
      </c>
      <c r="X33" s="252">
        <v>0</v>
      </c>
      <c r="Y33" s="388">
        <v>0</v>
      </c>
      <c r="Z33" s="258">
        <v>0</v>
      </c>
      <c r="AA33" s="258">
        <v>0</v>
      </c>
      <c r="AB33" s="386"/>
      <c r="AC33" s="251">
        <f t="shared" si="8"/>
        <v>0</v>
      </c>
      <c r="AD33" s="252">
        <v>0</v>
      </c>
      <c r="AE33" s="183"/>
      <c r="AF33" s="183"/>
      <c r="AG33" s="183"/>
      <c r="AH33" s="183"/>
      <c r="AI33" s="183"/>
      <c r="AJ33" s="184"/>
      <c r="AK33" s="184"/>
      <c r="AL33" s="184"/>
      <c r="AM33" s="184"/>
      <c r="AN33" s="386"/>
      <c r="AO33" s="251">
        <v>0</v>
      </c>
      <c r="AP33" s="252">
        <v>0</v>
      </c>
      <c r="AQ33" s="184"/>
      <c r="AR33" s="184"/>
      <c r="AS33" s="184"/>
      <c r="AT33" s="184"/>
      <c r="AU33" s="184"/>
      <c r="AV33" s="184"/>
      <c r="AW33" s="184"/>
      <c r="AX33" s="184"/>
      <c r="AY33" s="184"/>
      <c r="AZ33" s="386"/>
      <c r="BA33" s="185">
        <f t="shared" si="9"/>
        <v>0</v>
      </c>
      <c r="BB33" s="252">
        <f t="shared" si="10"/>
        <v>0</v>
      </c>
      <c r="BC33" s="185">
        <f t="shared" si="2"/>
        <v>0</v>
      </c>
      <c r="BD33" s="185">
        <f t="shared" si="3"/>
        <v>0</v>
      </c>
      <c r="BE33" s="185">
        <f t="shared" si="4"/>
        <v>0</v>
      </c>
      <c r="BF33" s="185">
        <f t="shared" si="5"/>
        <v>0</v>
      </c>
      <c r="BG33" s="185">
        <f t="shared" si="6"/>
        <v>0</v>
      </c>
      <c r="BH33" s="185">
        <f t="shared" si="7"/>
        <v>0</v>
      </c>
    </row>
    <row r="34" spans="1:60" s="186" customFormat="1" ht="22.5" customHeight="1" x14ac:dyDescent="0.3">
      <c r="A34" s="711"/>
      <c r="B34" s="714"/>
      <c r="C34" s="250">
        <v>18</v>
      </c>
      <c r="D34" s="250" t="s">
        <v>406</v>
      </c>
      <c r="E34" s="251">
        <v>0</v>
      </c>
      <c r="F34" s="252">
        <v>0</v>
      </c>
      <c r="G34" s="251">
        <v>0</v>
      </c>
      <c r="H34" s="253">
        <v>0</v>
      </c>
      <c r="I34" s="251">
        <v>0</v>
      </c>
      <c r="J34" s="251"/>
      <c r="K34" s="251"/>
      <c r="L34" s="255">
        <v>0</v>
      </c>
      <c r="M34" s="256"/>
      <c r="N34" s="256"/>
      <c r="O34" s="253"/>
      <c r="P34" s="386"/>
      <c r="Q34" s="251">
        <v>0</v>
      </c>
      <c r="R34" s="401">
        <v>0</v>
      </c>
      <c r="S34" s="251">
        <v>0</v>
      </c>
      <c r="T34" s="258">
        <v>0</v>
      </c>
      <c r="U34" s="388">
        <v>0</v>
      </c>
      <c r="V34" s="388">
        <v>0</v>
      </c>
      <c r="W34" s="252">
        <v>0</v>
      </c>
      <c r="X34" s="252">
        <v>0</v>
      </c>
      <c r="Y34" s="388">
        <v>0</v>
      </c>
      <c r="Z34" s="258">
        <v>0</v>
      </c>
      <c r="AA34" s="258">
        <v>0</v>
      </c>
      <c r="AB34" s="386"/>
      <c r="AC34" s="251">
        <f t="shared" si="8"/>
        <v>0</v>
      </c>
      <c r="AD34" s="252">
        <v>0</v>
      </c>
      <c r="AE34" s="183"/>
      <c r="AF34" s="183"/>
      <c r="AG34" s="183"/>
      <c r="AH34" s="183"/>
      <c r="AI34" s="183"/>
      <c r="AJ34" s="184"/>
      <c r="AK34" s="184"/>
      <c r="AL34" s="184"/>
      <c r="AM34" s="184"/>
      <c r="AN34" s="386"/>
      <c r="AO34" s="251">
        <v>0</v>
      </c>
      <c r="AP34" s="252">
        <v>0</v>
      </c>
      <c r="AQ34" s="184"/>
      <c r="AR34" s="184"/>
      <c r="AS34" s="184"/>
      <c r="AT34" s="184"/>
      <c r="AU34" s="184"/>
      <c r="AV34" s="184"/>
      <c r="AW34" s="184"/>
      <c r="AX34" s="184"/>
      <c r="AY34" s="184"/>
      <c r="AZ34" s="386"/>
      <c r="BA34" s="185">
        <f t="shared" si="9"/>
        <v>0</v>
      </c>
      <c r="BB34" s="252">
        <f t="shared" si="10"/>
        <v>0</v>
      </c>
      <c r="BC34" s="185">
        <f t="shared" si="2"/>
        <v>0</v>
      </c>
      <c r="BD34" s="185">
        <f t="shared" si="3"/>
        <v>0</v>
      </c>
      <c r="BE34" s="185">
        <f t="shared" si="4"/>
        <v>0</v>
      </c>
      <c r="BF34" s="185">
        <f t="shared" si="5"/>
        <v>0</v>
      </c>
      <c r="BG34" s="185">
        <f t="shared" si="6"/>
        <v>0</v>
      </c>
      <c r="BH34" s="185">
        <f t="shared" si="7"/>
        <v>0</v>
      </c>
    </row>
    <row r="35" spans="1:60" s="186" customFormat="1" ht="22.5" customHeight="1" x14ac:dyDescent="0.3">
      <c r="A35" s="711"/>
      <c r="B35" s="714"/>
      <c r="C35" s="250">
        <v>19</v>
      </c>
      <c r="D35" s="250" t="s">
        <v>411</v>
      </c>
      <c r="E35" s="251">
        <v>0</v>
      </c>
      <c r="F35" s="252">
        <v>0</v>
      </c>
      <c r="G35" s="251">
        <v>0</v>
      </c>
      <c r="H35" s="253">
        <v>0</v>
      </c>
      <c r="I35" s="251">
        <v>0</v>
      </c>
      <c r="J35" s="251"/>
      <c r="K35" s="251"/>
      <c r="L35" s="255">
        <v>0</v>
      </c>
      <c r="M35" s="256"/>
      <c r="N35" s="256"/>
      <c r="O35" s="253"/>
      <c r="P35" s="386"/>
      <c r="Q35" s="251">
        <v>0</v>
      </c>
      <c r="R35" s="401">
        <v>0</v>
      </c>
      <c r="S35" s="251">
        <v>0</v>
      </c>
      <c r="T35" s="258">
        <v>0</v>
      </c>
      <c r="U35" s="388">
        <v>0</v>
      </c>
      <c r="V35" s="388">
        <v>0</v>
      </c>
      <c r="W35" s="252">
        <v>0</v>
      </c>
      <c r="X35" s="252">
        <v>0</v>
      </c>
      <c r="Y35" s="388">
        <v>0</v>
      </c>
      <c r="Z35" s="258">
        <v>0</v>
      </c>
      <c r="AA35" s="258">
        <v>0</v>
      </c>
      <c r="AB35" s="386"/>
      <c r="AC35" s="251">
        <f t="shared" si="8"/>
        <v>0</v>
      </c>
      <c r="AD35" s="252">
        <v>0</v>
      </c>
      <c r="AE35" s="183"/>
      <c r="AF35" s="183"/>
      <c r="AG35" s="183"/>
      <c r="AH35" s="183"/>
      <c r="AI35" s="183"/>
      <c r="AJ35" s="184"/>
      <c r="AK35" s="184"/>
      <c r="AL35" s="184"/>
      <c r="AM35" s="184"/>
      <c r="AN35" s="386"/>
      <c r="AO35" s="251">
        <v>0</v>
      </c>
      <c r="AP35" s="252">
        <v>0</v>
      </c>
      <c r="AQ35" s="184"/>
      <c r="AR35" s="184"/>
      <c r="AS35" s="184"/>
      <c r="AT35" s="184"/>
      <c r="AU35" s="184"/>
      <c r="AV35" s="184"/>
      <c r="AW35" s="184"/>
      <c r="AX35" s="184"/>
      <c r="AY35" s="184"/>
      <c r="AZ35" s="386"/>
      <c r="BA35" s="185">
        <f t="shared" si="9"/>
        <v>0</v>
      </c>
      <c r="BB35" s="252">
        <f t="shared" si="10"/>
        <v>0</v>
      </c>
      <c r="BC35" s="185">
        <f t="shared" si="2"/>
        <v>0</v>
      </c>
      <c r="BD35" s="185">
        <f t="shared" si="3"/>
        <v>0</v>
      </c>
      <c r="BE35" s="185">
        <f t="shared" si="4"/>
        <v>0</v>
      </c>
      <c r="BF35" s="185">
        <f t="shared" si="5"/>
        <v>0</v>
      </c>
      <c r="BG35" s="185">
        <f t="shared" si="6"/>
        <v>0</v>
      </c>
      <c r="BH35" s="185">
        <f t="shared" si="7"/>
        <v>0</v>
      </c>
    </row>
    <row r="36" spans="1:60" s="186" customFormat="1" ht="22.5" customHeight="1" x14ac:dyDescent="0.3">
      <c r="A36" s="711"/>
      <c r="B36" s="714"/>
      <c r="C36" s="250">
        <v>20</v>
      </c>
      <c r="D36" s="250" t="s">
        <v>416</v>
      </c>
      <c r="E36" s="251">
        <v>0</v>
      </c>
      <c r="F36" s="252">
        <v>0</v>
      </c>
      <c r="G36" s="251">
        <v>0</v>
      </c>
      <c r="H36" s="253">
        <v>0</v>
      </c>
      <c r="I36" s="251">
        <v>0</v>
      </c>
      <c r="J36" s="251"/>
      <c r="K36" s="251"/>
      <c r="L36" s="255">
        <v>0</v>
      </c>
      <c r="M36" s="256"/>
      <c r="N36" s="256"/>
      <c r="O36" s="253"/>
      <c r="P36" s="386"/>
      <c r="Q36" s="251">
        <v>0</v>
      </c>
      <c r="R36" s="401">
        <v>0</v>
      </c>
      <c r="S36" s="251">
        <v>0</v>
      </c>
      <c r="T36" s="258">
        <v>0</v>
      </c>
      <c r="U36" s="388">
        <v>0</v>
      </c>
      <c r="V36" s="388">
        <v>0</v>
      </c>
      <c r="W36" s="252">
        <v>0</v>
      </c>
      <c r="X36" s="252">
        <v>0</v>
      </c>
      <c r="Y36" s="388">
        <v>0</v>
      </c>
      <c r="Z36" s="258">
        <v>0</v>
      </c>
      <c r="AA36" s="258">
        <v>0</v>
      </c>
      <c r="AB36" s="386"/>
      <c r="AC36" s="251">
        <f t="shared" si="8"/>
        <v>0</v>
      </c>
      <c r="AD36" s="252">
        <v>0</v>
      </c>
      <c r="AE36" s="183"/>
      <c r="AF36" s="183"/>
      <c r="AG36" s="183"/>
      <c r="AH36" s="183"/>
      <c r="AI36" s="183"/>
      <c r="AJ36" s="184"/>
      <c r="AK36" s="184"/>
      <c r="AL36" s="184"/>
      <c r="AM36" s="184"/>
      <c r="AN36" s="386"/>
      <c r="AO36" s="251">
        <v>0</v>
      </c>
      <c r="AP36" s="252">
        <v>0</v>
      </c>
      <c r="AQ36" s="184"/>
      <c r="AR36" s="184"/>
      <c r="AS36" s="184"/>
      <c r="AT36" s="184"/>
      <c r="AU36" s="184"/>
      <c r="AV36" s="184"/>
      <c r="AW36" s="184"/>
      <c r="AX36" s="184"/>
      <c r="AY36" s="184"/>
      <c r="AZ36" s="386"/>
      <c r="BA36" s="185">
        <f t="shared" si="9"/>
        <v>0</v>
      </c>
      <c r="BB36" s="252">
        <f t="shared" si="10"/>
        <v>0</v>
      </c>
      <c r="BC36" s="185">
        <f t="shared" si="2"/>
        <v>0</v>
      </c>
      <c r="BD36" s="185">
        <f t="shared" si="3"/>
        <v>0</v>
      </c>
      <c r="BE36" s="185">
        <f t="shared" si="4"/>
        <v>0</v>
      </c>
      <c r="BF36" s="185">
        <f t="shared" si="5"/>
        <v>0</v>
      </c>
      <c r="BG36" s="185">
        <f t="shared" si="6"/>
        <v>0</v>
      </c>
      <c r="BH36" s="185">
        <f t="shared" si="7"/>
        <v>0</v>
      </c>
    </row>
    <row r="37" spans="1:60" s="186" customFormat="1" ht="22.5" customHeight="1" x14ac:dyDescent="0.3">
      <c r="A37" s="711"/>
      <c r="B37" s="715"/>
      <c r="C37" s="250">
        <v>77</v>
      </c>
      <c r="D37" s="250" t="s">
        <v>430</v>
      </c>
      <c r="E37" s="251">
        <v>0</v>
      </c>
      <c r="F37" s="252">
        <v>0</v>
      </c>
      <c r="G37" s="251">
        <v>0</v>
      </c>
      <c r="H37" s="252">
        <v>0</v>
      </c>
      <c r="I37" s="251">
        <v>0</v>
      </c>
      <c r="J37" s="251"/>
      <c r="K37" s="251"/>
      <c r="L37" s="255">
        <v>0</v>
      </c>
      <c r="M37" s="256"/>
      <c r="N37" s="256"/>
      <c r="O37" s="253"/>
      <c r="P37" s="386"/>
      <c r="Q37" s="251">
        <v>0</v>
      </c>
      <c r="R37" s="401">
        <v>0</v>
      </c>
      <c r="S37" s="251"/>
      <c r="T37" s="258">
        <v>0</v>
      </c>
      <c r="U37" s="388">
        <f t="shared" ref="U37" si="11">69669977.8498758*W37</f>
        <v>0</v>
      </c>
      <c r="V37" s="388"/>
      <c r="W37" s="252">
        <v>0</v>
      </c>
      <c r="X37" s="252">
        <v>0</v>
      </c>
      <c r="Y37" s="388">
        <v>0</v>
      </c>
      <c r="Z37" s="258">
        <v>0</v>
      </c>
      <c r="AA37" s="258">
        <v>0</v>
      </c>
      <c r="AB37" s="386"/>
      <c r="AC37" s="251">
        <f t="shared" si="8"/>
        <v>322105263.15789473</v>
      </c>
      <c r="AD37" s="252">
        <v>9</v>
      </c>
      <c r="AE37" s="183"/>
      <c r="AF37" s="183"/>
      <c r="AG37" s="183"/>
      <c r="AH37" s="183"/>
      <c r="AI37" s="183"/>
      <c r="AJ37" s="184"/>
      <c r="AK37" s="184"/>
      <c r="AL37" s="184"/>
      <c r="AM37" s="184"/>
      <c r="AN37" s="386"/>
      <c r="AO37" s="251">
        <v>268194528.87537989</v>
      </c>
      <c r="AP37" s="252">
        <v>6.45</v>
      </c>
      <c r="AQ37" s="184"/>
      <c r="AR37" s="184"/>
      <c r="AS37" s="184"/>
      <c r="AT37" s="184"/>
      <c r="AU37" s="184"/>
      <c r="AV37" s="184"/>
      <c r="AW37" s="184"/>
      <c r="AX37" s="184"/>
      <c r="AY37" s="184"/>
      <c r="AZ37" s="386"/>
      <c r="BA37" s="185">
        <f t="shared" si="9"/>
        <v>590299792.03327465</v>
      </c>
      <c r="BB37" s="252">
        <f t="shared" si="10"/>
        <v>15.45</v>
      </c>
      <c r="BC37" s="185">
        <f t="shared" si="2"/>
        <v>0</v>
      </c>
      <c r="BD37" s="185">
        <f t="shared" si="3"/>
        <v>0</v>
      </c>
      <c r="BE37" s="185">
        <f>+I37+V37+AG37+AS37</f>
        <v>0</v>
      </c>
      <c r="BF37" s="185">
        <f t="shared" si="5"/>
        <v>0</v>
      </c>
      <c r="BG37" s="185">
        <f t="shared" si="6"/>
        <v>0</v>
      </c>
      <c r="BH37" s="185">
        <f t="shared" si="7"/>
        <v>0</v>
      </c>
    </row>
    <row r="38" spans="1:60" s="49" customFormat="1" ht="22.5" customHeight="1" x14ac:dyDescent="0.3">
      <c r="A38" s="712"/>
      <c r="B38" s="716"/>
      <c r="C38" s="717"/>
      <c r="D38" s="718"/>
      <c r="E38" s="267">
        <v>274403000</v>
      </c>
      <c r="F38" s="274">
        <v>7.55</v>
      </c>
      <c r="G38" s="265">
        <v>0</v>
      </c>
      <c r="H38" s="274">
        <v>0</v>
      </c>
      <c r="I38" s="267">
        <v>175728000</v>
      </c>
      <c r="J38" s="267"/>
      <c r="K38" s="267"/>
      <c r="L38" s="274">
        <v>7.55</v>
      </c>
      <c r="M38" s="257">
        <v>0</v>
      </c>
      <c r="N38" s="257"/>
      <c r="O38" s="274">
        <v>0</v>
      </c>
      <c r="P38" s="387"/>
      <c r="Q38" s="267">
        <f>+'4.Magnitud_Presupuesto'!O10</f>
        <v>1755969633</v>
      </c>
      <c r="R38" s="403">
        <f>SUM(R17:R37)</f>
        <v>24.966000000000001</v>
      </c>
      <c r="S38" s="267">
        <f>+'4.Magnitud_Presupuesto'!AH10</f>
        <v>187666867</v>
      </c>
      <c r="T38" s="274">
        <f>SUM(T17:T37)</f>
        <v>0.44</v>
      </c>
      <c r="U38" s="267">
        <f>+'4.Magnitud_Presupuesto'!T10</f>
        <v>1739380667</v>
      </c>
      <c r="V38" s="267">
        <f>+'4.Magnitud_Presupuesto'!Z10</f>
        <v>1480739601</v>
      </c>
      <c r="W38" s="403">
        <f>SUM(W17:W37)</f>
        <v>24.966000000000001</v>
      </c>
      <c r="X38" s="393">
        <f>SUM(X17:X37)</f>
        <v>24.966000000000001</v>
      </c>
      <c r="Y38" s="267">
        <f>+'4.Magnitud_Presupuesto'!AH10</f>
        <v>187666867</v>
      </c>
      <c r="Z38" s="274">
        <f>SUM(Z17:Z37)</f>
        <v>0.44</v>
      </c>
      <c r="AA38" s="348">
        <f>SUM(AA17:AA37)</f>
        <v>0.44</v>
      </c>
      <c r="AB38" s="387"/>
      <c r="AC38" s="267">
        <f>SUM(AC17:AC37)</f>
        <v>680000000</v>
      </c>
      <c r="AD38" s="312">
        <f>SUM(AD17:AD37)</f>
        <v>19</v>
      </c>
      <c r="AE38" s="265">
        <f t="shared" ref="AE38:AM38" si="12">SUM(AE17:AE37)</f>
        <v>0</v>
      </c>
      <c r="AF38" s="265">
        <f t="shared" si="12"/>
        <v>0</v>
      </c>
      <c r="AG38" s="266">
        <f t="shared" si="12"/>
        <v>0</v>
      </c>
      <c r="AH38" s="266"/>
      <c r="AI38" s="266"/>
      <c r="AJ38" s="266">
        <f t="shared" si="12"/>
        <v>0</v>
      </c>
      <c r="AK38" s="266">
        <f t="shared" si="12"/>
        <v>0</v>
      </c>
      <c r="AL38" s="266"/>
      <c r="AM38" s="266">
        <f t="shared" si="12"/>
        <v>0</v>
      </c>
      <c r="AN38" s="387"/>
      <c r="AO38" s="267">
        <f>SUM(AO17:AO37)</f>
        <v>683999999.99999976</v>
      </c>
      <c r="AP38" s="312">
        <f>SUM(AP17:AP37)</f>
        <v>16.45</v>
      </c>
      <c r="AQ38" s="265">
        <f t="shared" ref="AQ38:AY38" si="13">SUM(AQ17:AQ37)</f>
        <v>0</v>
      </c>
      <c r="AR38" s="265">
        <f t="shared" si="13"/>
        <v>0</v>
      </c>
      <c r="AS38" s="266">
        <f t="shared" si="13"/>
        <v>0</v>
      </c>
      <c r="AT38" s="266"/>
      <c r="AU38" s="266"/>
      <c r="AV38" s="266">
        <f t="shared" si="13"/>
        <v>0</v>
      </c>
      <c r="AW38" s="266">
        <f t="shared" si="13"/>
        <v>0</v>
      </c>
      <c r="AX38" s="266"/>
      <c r="AY38" s="266">
        <f t="shared" si="13"/>
        <v>0</v>
      </c>
      <c r="AZ38" s="387"/>
      <c r="BA38" s="266">
        <f>SUM(BA17:BA37)</f>
        <v>3119969632.999999</v>
      </c>
      <c r="BB38" s="312">
        <f t="shared" ref="BB38:BH38" si="14">SUM(BB17:BB37)</f>
        <v>60.415999999999997</v>
      </c>
      <c r="BC38" s="266">
        <f t="shared" si="14"/>
        <v>187666867</v>
      </c>
      <c r="BD38" s="266">
        <f t="shared" si="14"/>
        <v>0.44</v>
      </c>
      <c r="BE38" s="266">
        <f t="shared" si="14"/>
        <v>1915108666.9999993</v>
      </c>
      <c r="BF38" s="266">
        <f t="shared" si="14"/>
        <v>32.515999999999998</v>
      </c>
      <c r="BG38" s="266">
        <f t="shared" si="14"/>
        <v>187666867</v>
      </c>
      <c r="BH38" s="266">
        <f t="shared" si="14"/>
        <v>0.44</v>
      </c>
    </row>
    <row r="39" spans="1:60" s="186" customFormat="1" ht="22.5" customHeight="1" x14ac:dyDescent="0.3">
      <c r="A39" s="710">
        <v>2</v>
      </c>
      <c r="B39" s="713" t="s">
        <v>941</v>
      </c>
      <c r="C39" s="250">
        <v>1</v>
      </c>
      <c r="D39" s="254" t="s">
        <v>579</v>
      </c>
      <c r="E39" s="251">
        <v>0</v>
      </c>
      <c r="F39" s="252">
        <v>0</v>
      </c>
      <c r="G39" s="251">
        <v>0</v>
      </c>
      <c r="H39" s="252">
        <v>0</v>
      </c>
      <c r="I39" s="251">
        <v>0</v>
      </c>
      <c r="J39" s="251"/>
      <c r="K39" s="251"/>
      <c r="L39" s="255">
        <v>0</v>
      </c>
      <c r="M39" s="256"/>
      <c r="N39" s="256"/>
      <c r="O39" s="252"/>
      <c r="P39" s="386"/>
      <c r="Q39" s="251">
        <v>0</v>
      </c>
      <c r="R39" s="252">
        <v>0</v>
      </c>
      <c r="S39" s="251">
        <v>0</v>
      </c>
      <c r="T39" s="252">
        <v>0</v>
      </c>
      <c r="U39" s="251">
        <v>0</v>
      </c>
      <c r="V39" s="251">
        <v>0</v>
      </c>
      <c r="W39" s="252">
        <v>0</v>
      </c>
      <c r="X39" s="255">
        <v>0</v>
      </c>
      <c r="Y39" s="251">
        <v>0</v>
      </c>
      <c r="Z39" s="255">
        <v>0</v>
      </c>
      <c r="AA39" s="255">
        <v>0</v>
      </c>
      <c r="AB39" s="386"/>
      <c r="AC39" s="251">
        <f>+(550000000/8)*AD39</f>
        <v>0</v>
      </c>
      <c r="AD39" s="252">
        <v>0</v>
      </c>
      <c r="AE39" s="183"/>
      <c r="AF39" s="183"/>
      <c r="AG39" s="183"/>
      <c r="AH39" s="183"/>
      <c r="AI39" s="183"/>
      <c r="AJ39" s="184"/>
      <c r="AK39" s="184"/>
      <c r="AL39" s="184"/>
      <c r="AM39" s="184"/>
      <c r="AN39" s="386"/>
      <c r="AO39" s="251">
        <v>0</v>
      </c>
      <c r="AP39" s="252">
        <v>0</v>
      </c>
      <c r="AQ39" s="184"/>
      <c r="AR39" s="184"/>
      <c r="AS39" s="184"/>
      <c r="AT39" s="184"/>
      <c r="AU39" s="184"/>
      <c r="AV39" s="184"/>
      <c r="AW39" s="184"/>
      <c r="AX39" s="184"/>
      <c r="AY39" s="184"/>
      <c r="AZ39" s="386"/>
      <c r="BA39" s="185">
        <f>+Q39+AC39+AO39</f>
        <v>0</v>
      </c>
      <c r="BB39" s="252">
        <f>+R39+AD39+AP39</f>
        <v>0</v>
      </c>
      <c r="BC39" s="185">
        <f t="shared" ref="BC39:BC59" si="15">+G39+S39+AE39+AQ39</f>
        <v>0</v>
      </c>
      <c r="BD39" s="185">
        <f t="shared" ref="BD39:BD59" si="16">+H39+T39+AF39+AR39</f>
        <v>0</v>
      </c>
      <c r="BE39" s="185">
        <f t="shared" ref="BE39:BE59" si="17">+I39+U39+AG39+AS39</f>
        <v>0</v>
      </c>
      <c r="BF39" s="185">
        <f t="shared" ref="BF39:BF59" si="18">+L39+X39+AJ39+AV39</f>
        <v>0</v>
      </c>
      <c r="BG39" s="185">
        <f t="shared" ref="BG39:BG59" si="19">+M39+Y39+AK39+AW39</f>
        <v>0</v>
      </c>
      <c r="BH39" s="185">
        <f t="shared" ref="BH39:BH59" si="20">+O39+AA39+AM39+AY39</f>
        <v>0</v>
      </c>
    </row>
    <row r="40" spans="1:60" s="186" customFormat="1" ht="22.5" customHeight="1" x14ac:dyDescent="0.3">
      <c r="A40" s="711"/>
      <c r="B40" s="714"/>
      <c r="C40" s="250">
        <v>2</v>
      </c>
      <c r="D40" s="254" t="s">
        <v>331</v>
      </c>
      <c r="E40" s="251">
        <v>0</v>
      </c>
      <c r="F40" s="252">
        <v>0</v>
      </c>
      <c r="G40" s="251">
        <v>0</v>
      </c>
      <c r="H40" s="252">
        <v>0</v>
      </c>
      <c r="I40" s="251">
        <v>0</v>
      </c>
      <c r="J40" s="251"/>
      <c r="K40" s="251"/>
      <c r="L40" s="255">
        <v>0</v>
      </c>
      <c r="M40" s="256"/>
      <c r="N40" s="256"/>
      <c r="O40" s="252"/>
      <c r="P40" s="386"/>
      <c r="Q40" s="251">
        <v>0</v>
      </c>
      <c r="R40" s="252">
        <v>0</v>
      </c>
      <c r="S40" s="251">
        <v>0</v>
      </c>
      <c r="T40" s="252">
        <v>0</v>
      </c>
      <c r="U40" s="251">
        <v>0</v>
      </c>
      <c r="V40" s="251">
        <v>0</v>
      </c>
      <c r="W40" s="252">
        <v>0</v>
      </c>
      <c r="X40" s="255">
        <v>0</v>
      </c>
      <c r="Y40" s="251">
        <v>0</v>
      </c>
      <c r="Z40" s="394">
        <v>0</v>
      </c>
      <c r="AA40" s="394">
        <v>0</v>
      </c>
      <c r="AB40" s="386"/>
      <c r="AC40" s="251">
        <f t="shared" ref="AC40:AC59" si="21">+(550000000/8)*AD40</f>
        <v>0</v>
      </c>
      <c r="AD40" s="252">
        <v>0</v>
      </c>
      <c r="AE40" s="183"/>
      <c r="AF40" s="183"/>
      <c r="AG40" s="183"/>
      <c r="AH40" s="183"/>
      <c r="AI40" s="183"/>
      <c r="AJ40" s="184"/>
      <c r="AK40" s="184"/>
      <c r="AL40" s="184"/>
      <c r="AM40" s="184"/>
      <c r="AN40" s="386"/>
      <c r="AO40" s="251">
        <v>0</v>
      </c>
      <c r="AP40" s="252">
        <v>0</v>
      </c>
      <c r="AQ40" s="184"/>
      <c r="AR40" s="184"/>
      <c r="AS40" s="184"/>
      <c r="AT40" s="184"/>
      <c r="AU40" s="184"/>
      <c r="AV40" s="184"/>
      <c r="AW40" s="184"/>
      <c r="AX40" s="184"/>
      <c r="AY40" s="184"/>
      <c r="AZ40" s="386"/>
      <c r="BA40" s="185">
        <f t="shared" ref="BA40:BA59" si="22">+Q40+AC40+AO40</f>
        <v>0</v>
      </c>
      <c r="BB40" s="252">
        <f t="shared" ref="BB40:BB59" si="23">+F40+R40+AD40+AP40</f>
        <v>0</v>
      </c>
      <c r="BC40" s="185">
        <f t="shared" si="15"/>
        <v>0</v>
      </c>
      <c r="BD40" s="185">
        <f t="shared" si="16"/>
        <v>0</v>
      </c>
      <c r="BE40" s="185">
        <f t="shared" si="17"/>
        <v>0</v>
      </c>
      <c r="BF40" s="185">
        <f t="shared" si="18"/>
        <v>0</v>
      </c>
      <c r="BG40" s="185">
        <f t="shared" si="19"/>
        <v>0</v>
      </c>
      <c r="BH40" s="185">
        <f t="shared" si="20"/>
        <v>0</v>
      </c>
    </row>
    <row r="41" spans="1:60" s="186" customFormat="1" ht="22.5" customHeight="1" x14ac:dyDescent="0.3">
      <c r="A41" s="711"/>
      <c r="B41" s="714"/>
      <c r="C41" s="250">
        <v>3</v>
      </c>
      <c r="D41" s="254" t="s">
        <v>336</v>
      </c>
      <c r="E41" s="251">
        <v>0</v>
      </c>
      <c r="F41" s="252">
        <v>0</v>
      </c>
      <c r="G41" s="251">
        <v>0</v>
      </c>
      <c r="H41" s="252">
        <v>0</v>
      </c>
      <c r="I41" s="251">
        <v>0</v>
      </c>
      <c r="J41" s="251"/>
      <c r="K41" s="251"/>
      <c r="L41" s="255">
        <v>0</v>
      </c>
      <c r="M41" s="256"/>
      <c r="N41" s="256"/>
      <c r="O41" s="252"/>
      <c r="P41" s="386"/>
      <c r="Q41" s="251">
        <v>0</v>
      </c>
      <c r="R41" s="252">
        <v>0</v>
      </c>
      <c r="S41" s="251">
        <v>0</v>
      </c>
      <c r="T41" s="252">
        <v>0</v>
      </c>
      <c r="U41" s="251">
        <v>0</v>
      </c>
      <c r="V41" s="251">
        <v>0</v>
      </c>
      <c r="W41" s="252">
        <v>0</v>
      </c>
      <c r="X41" s="255">
        <v>0</v>
      </c>
      <c r="Y41" s="251">
        <v>0</v>
      </c>
      <c r="Z41" s="394">
        <v>0</v>
      </c>
      <c r="AA41" s="394">
        <v>0</v>
      </c>
      <c r="AB41" s="386"/>
      <c r="AC41" s="251">
        <f t="shared" si="21"/>
        <v>0</v>
      </c>
      <c r="AD41" s="252">
        <v>0</v>
      </c>
      <c r="AE41" s="183"/>
      <c r="AF41" s="183"/>
      <c r="AG41" s="183"/>
      <c r="AH41" s="183"/>
      <c r="AI41" s="183"/>
      <c r="AJ41" s="184"/>
      <c r="AK41" s="184"/>
      <c r="AL41" s="184"/>
      <c r="AM41" s="184"/>
      <c r="AN41" s="386"/>
      <c r="AO41" s="251">
        <v>85958254.269449994</v>
      </c>
      <c r="AP41" s="252">
        <v>1</v>
      </c>
      <c r="AQ41" s="184"/>
      <c r="AR41" s="184"/>
      <c r="AS41" s="184"/>
      <c r="AT41" s="184"/>
      <c r="AU41" s="184"/>
      <c r="AV41" s="184"/>
      <c r="AW41" s="184"/>
      <c r="AX41" s="184"/>
      <c r="AY41" s="184"/>
      <c r="AZ41" s="386"/>
      <c r="BA41" s="185">
        <f t="shared" si="22"/>
        <v>85958254.269449994</v>
      </c>
      <c r="BB41" s="252">
        <f t="shared" si="23"/>
        <v>1</v>
      </c>
      <c r="BC41" s="185">
        <f t="shared" si="15"/>
        <v>0</v>
      </c>
      <c r="BD41" s="185">
        <f t="shared" si="16"/>
        <v>0</v>
      </c>
      <c r="BE41" s="185">
        <f t="shared" si="17"/>
        <v>0</v>
      </c>
      <c r="BF41" s="185">
        <f t="shared" si="18"/>
        <v>0</v>
      </c>
      <c r="BG41" s="185">
        <f t="shared" si="19"/>
        <v>0</v>
      </c>
      <c r="BH41" s="185">
        <f t="shared" si="20"/>
        <v>0</v>
      </c>
    </row>
    <row r="42" spans="1:60" s="186" customFormat="1" ht="22.5" customHeight="1" x14ac:dyDescent="0.3">
      <c r="A42" s="711"/>
      <c r="B42" s="714"/>
      <c r="C42" s="250">
        <v>4</v>
      </c>
      <c r="D42" s="254" t="s">
        <v>580</v>
      </c>
      <c r="E42" s="251">
        <v>0</v>
      </c>
      <c r="F42" s="252">
        <v>0</v>
      </c>
      <c r="G42" s="251">
        <v>0</v>
      </c>
      <c r="H42" s="252">
        <v>0</v>
      </c>
      <c r="I42" s="251">
        <v>0</v>
      </c>
      <c r="J42" s="251"/>
      <c r="K42" s="251"/>
      <c r="L42" s="255">
        <v>0</v>
      </c>
      <c r="M42" s="256"/>
      <c r="N42" s="256"/>
      <c r="O42" s="252"/>
      <c r="P42" s="386"/>
      <c r="Q42" s="251">
        <v>0</v>
      </c>
      <c r="R42" s="252">
        <v>0</v>
      </c>
      <c r="S42" s="251">
        <v>0</v>
      </c>
      <c r="T42" s="252">
        <v>0</v>
      </c>
      <c r="U42" s="251">
        <v>0</v>
      </c>
      <c r="V42" s="251">
        <v>0</v>
      </c>
      <c r="W42" s="252">
        <v>0</v>
      </c>
      <c r="X42" s="255">
        <v>0</v>
      </c>
      <c r="Y42" s="251">
        <v>0</v>
      </c>
      <c r="Z42" s="394">
        <v>0</v>
      </c>
      <c r="AA42" s="394">
        <v>0</v>
      </c>
      <c r="AB42" s="386"/>
      <c r="AC42" s="251">
        <f t="shared" si="21"/>
        <v>0</v>
      </c>
      <c r="AD42" s="252">
        <v>0</v>
      </c>
      <c r="AE42" s="183"/>
      <c r="AF42" s="183"/>
      <c r="AG42" s="183"/>
      <c r="AH42" s="183"/>
      <c r="AI42" s="183"/>
      <c r="AJ42" s="184"/>
      <c r="AK42" s="184"/>
      <c r="AL42" s="184"/>
      <c r="AM42" s="184"/>
      <c r="AN42" s="386"/>
      <c r="AO42" s="251">
        <v>0</v>
      </c>
      <c r="AP42" s="252">
        <v>0</v>
      </c>
      <c r="AQ42" s="184"/>
      <c r="AR42" s="184"/>
      <c r="AS42" s="184"/>
      <c r="AT42" s="184"/>
      <c r="AU42" s="184"/>
      <c r="AV42" s="184"/>
      <c r="AW42" s="184"/>
      <c r="AX42" s="184"/>
      <c r="AY42" s="184"/>
      <c r="AZ42" s="386"/>
      <c r="BA42" s="185">
        <f t="shared" si="22"/>
        <v>0</v>
      </c>
      <c r="BB42" s="252">
        <f t="shared" si="23"/>
        <v>0</v>
      </c>
      <c r="BC42" s="185">
        <f t="shared" si="15"/>
        <v>0</v>
      </c>
      <c r="BD42" s="185">
        <f t="shared" si="16"/>
        <v>0</v>
      </c>
      <c r="BE42" s="185">
        <f t="shared" si="17"/>
        <v>0</v>
      </c>
      <c r="BF42" s="185">
        <f t="shared" si="18"/>
        <v>0</v>
      </c>
      <c r="BG42" s="185">
        <f t="shared" si="19"/>
        <v>0</v>
      </c>
      <c r="BH42" s="185">
        <f t="shared" si="20"/>
        <v>0</v>
      </c>
    </row>
    <row r="43" spans="1:60" s="186" customFormat="1" ht="22.5" customHeight="1" x14ac:dyDescent="0.3">
      <c r="A43" s="711"/>
      <c r="B43" s="714"/>
      <c r="C43" s="250">
        <v>5</v>
      </c>
      <c r="D43" s="254" t="s">
        <v>344</v>
      </c>
      <c r="E43" s="251">
        <v>0</v>
      </c>
      <c r="F43" s="252">
        <v>0</v>
      </c>
      <c r="G43" s="251">
        <v>0</v>
      </c>
      <c r="H43" s="252">
        <v>0</v>
      </c>
      <c r="I43" s="251">
        <v>0</v>
      </c>
      <c r="J43" s="251"/>
      <c r="K43" s="251"/>
      <c r="L43" s="255">
        <v>0</v>
      </c>
      <c r="M43" s="256"/>
      <c r="N43" s="256"/>
      <c r="O43" s="252"/>
      <c r="P43" s="386"/>
      <c r="Q43" s="251">
        <v>0</v>
      </c>
      <c r="R43" s="252">
        <v>0</v>
      </c>
      <c r="S43" s="251">
        <v>0</v>
      </c>
      <c r="T43" s="252">
        <v>0</v>
      </c>
      <c r="U43" s="251">
        <v>0</v>
      </c>
      <c r="V43" s="251">
        <v>0</v>
      </c>
      <c r="W43" s="252">
        <v>0</v>
      </c>
      <c r="X43" s="255">
        <v>0</v>
      </c>
      <c r="Y43" s="251">
        <v>0</v>
      </c>
      <c r="Z43" s="394">
        <v>0</v>
      </c>
      <c r="AA43" s="394">
        <v>0</v>
      </c>
      <c r="AB43" s="386"/>
      <c r="AC43" s="251">
        <f t="shared" si="21"/>
        <v>0</v>
      </c>
      <c r="AD43" s="252">
        <v>0</v>
      </c>
      <c r="AE43" s="183"/>
      <c r="AF43" s="183"/>
      <c r="AG43" s="183"/>
      <c r="AH43" s="183"/>
      <c r="AI43" s="183"/>
      <c r="AJ43" s="184"/>
      <c r="AK43" s="184"/>
      <c r="AL43" s="184"/>
      <c r="AM43" s="184"/>
      <c r="AN43" s="386"/>
      <c r="AO43" s="251">
        <v>85958254.269449994</v>
      </c>
      <c r="AP43" s="252">
        <v>1</v>
      </c>
      <c r="AQ43" s="184"/>
      <c r="AR43" s="184"/>
      <c r="AS43" s="184"/>
      <c r="AT43" s="184"/>
      <c r="AU43" s="184"/>
      <c r="AV43" s="184"/>
      <c r="AW43" s="184"/>
      <c r="AX43" s="184"/>
      <c r="AY43" s="184"/>
      <c r="AZ43" s="386"/>
      <c r="BA43" s="185">
        <f t="shared" si="22"/>
        <v>85958254.269449994</v>
      </c>
      <c r="BB43" s="252">
        <f t="shared" si="23"/>
        <v>1</v>
      </c>
      <c r="BC43" s="185">
        <f t="shared" si="15"/>
        <v>0</v>
      </c>
      <c r="BD43" s="185">
        <f t="shared" si="16"/>
        <v>0</v>
      </c>
      <c r="BE43" s="185">
        <f t="shared" si="17"/>
        <v>0</v>
      </c>
      <c r="BF43" s="185">
        <f t="shared" si="18"/>
        <v>0</v>
      </c>
      <c r="BG43" s="185">
        <f t="shared" si="19"/>
        <v>0</v>
      </c>
      <c r="BH43" s="185">
        <f t="shared" si="20"/>
        <v>0</v>
      </c>
    </row>
    <row r="44" spans="1:60" s="186" customFormat="1" ht="22.5" customHeight="1" x14ac:dyDescent="0.3">
      <c r="A44" s="711"/>
      <c r="B44" s="714"/>
      <c r="C44" s="250">
        <v>6</v>
      </c>
      <c r="D44" s="254" t="s">
        <v>347</v>
      </c>
      <c r="E44" s="251">
        <v>0</v>
      </c>
      <c r="F44" s="252">
        <v>0</v>
      </c>
      <c r="G44" s="251">
        <v>0</v>
      </c>
      <c r="H44" s="252">
        <v>0</v>
      </c>
      <c r="I44" s="251">
        <v>0</v>
      </c>
      <c r="J44" s="251"/>
      <c r="K44" s="251"/>
      <c r="L44" s="255">
        <v>0</v>
      </c>
      <c r="M44" s="256"/>
      <c r="N44" s="256"/>
      <c r="O44" s="252"/>
      <c r="P44" s="386"/>
      <c r="Q44" s="251">
        <v>0</v>
      </c>
      <c r="R44" s="252">
        <v>0</v>
      </c>
      <c r="S44" s="251">
        <v>0</v>
      </c>
      <c r="T44" s="252">
        <v>0</v>
      </c>
      <c r="U44" s="251">
        <v>0</v>
      </c>
      <c r="V44" s="251">
        <v>0</v>
      </c>
      <c r="W44" s="252">
        <v>0</v>
      </c>
      <c r="X44" s="255">
        <v>0</v>
      </c>
      <c r="Y44" s="251">
        <v>0</v>
      </c>
      <c r="Z44" s="394">
        <v>0</v>
      </c>
      <c r="AA44" s="394">
        <v>0</v>
      </c>
      <c r="AB44" s="386"/>
      <c r="AC44" s="251">
        <f t="shared" si="21"/>
        <v>0</v>
      </c>
      <c r="AD44" s="252">
        <v>0</v>
      </c>
      <c r="AE44" s="183"/>
      <c r="AF44" s="183"/>
      <c r="AG44" s="183"/>
      <c r="AH44" s="183"/>
      <c r="AI44" s="183"/>
      <c r="AJ44" s="184"/>
      <c r="AK44" s="184"/>
      <c r="AL44" s="184"/>
      <c r="AM44" s="184"/>
      <c r="AN44" s="386"/>
      <c r="AO44" s="251">
        <v>85958254.269449994</v>
      </c>
      <c r="AP44" s="252">
        <v>1</v>
      </c>
      <c r="AQ44" s="184"/>
      <c r="AR44" s="184"/>
      <c r="AS44" s="184"/>
      <c r="AT44" s="184"/>
      <c r="AU44" s="184"/>
      <c r="AV44" s="184"/>
      <c r="AW44" s="184"/>
      <c r="AX44" s="184"/>
      <c r="AY44" s="184"/>
      <c r="AZ44" s="386"/>
      <c r="BA44" s="185">
        <f t="shared" si="22"/>
        <v>85958254.269449994</v>
      </c>
      <c r="BB44" s="252">
        <f t="shared" si="23"/>
        <v>1</v>
      </c>
      <c r="BC44" s="185">
        <f t="shared" si="15"/>
        <v>0</v>
      </c>
      <c r="BD44" s="185">
        <f t="shared" si="16"/>
        <v>0</v>
      </c>
      <c r="BE44" s="185">
        <f t="shared" si="17"/>
        <v>0</v>
      </c>
      <c r="BF44" s="185">
        <f t="shared" si="18"/>
        <v>0</v>
      </c>
      <c r="BG44" s="185">
        <f t="shared" si="19"/>
        <v>0</v>
      </c>
      <c r="BH44" s="185">
        <f t="shared" si="20"/>
        <v>0</v>
      </c>
    </row>
    <row r="45" spans="1:60" s="186" customFormat="1" ht="22.5" customHeight="1" x14ac:dyDescent="0.3">
      <c r="A45" s="711"/>
      <c r="B45" s="714"/>
      <c r="C45" s="250">
        <v>7</v>
      </c>
      <c r="D45" s="254" t="s">
        <v>351</v>
      </c>
      <c r="E45" s="251">
        <v>0</v>
      </c>
      <c r="F45" s="252">
        <v>0</v>
      </c>
      <c r="G45" s="251">
        <v>0</v>
      </c>
      <c r="H45" s="252">
        <v>0</v>
      </c>
      <c r="I45" s="251">
        <v>0</v>
      </c>
      <c r="J45" s="251"/>
      <c r="K45" s="251"/>
      <c r="L45" s="255">
        <v>0</v>
      </c>
      <c r="M45" s="256"/>
      <c r="N45" s="256"/>
      <c r="O45" s="252"/>
      <c r="P45" s="386"/>
      <c r="Q45" s="251">
        <v>0</v>
      </c>
      <c r="R45" s="252">
        <v>0</v>
      </c>
      <c r="S45" s="251">
        <v>0</v>
      </c>
      <c r="T45" s="252">
        <v>0</v>
      </c>
      <c r="U45" s="251">
        <v>0</v>
      </c>
      <c r="V45" s="251">
        <v>0</v>
      </c>
      <c r="W45" s="252">
        <v>0</v>
      </c>
      <c r="X45" s="255">
        <v>0</v>
      </c>
      <c r="Y45" s="251">
        <v>0</v>
      </c>
      <c r="Z45" s="394">
        <v>0</v>
      </c>
      <c r="AA45" s="394">
        <v>0</v>
      </c>
      <c r="AB45" s="386"/>
      <c r="AC45" s="251">
        <f t="shared" si="21"/>
        <v>0</v>
      </c>
      <c r="AD45" s="252">
        <v>0</v>
      </c>
      <c r="AE45" s="183"/>
      <c r="AF45" s="183"/>
      <c r="AG45" s="183"/>
      <c r="AH45" s="183"/>
      <c r="AI45" s="183"/>
      <c r="AJ45" s="184"/>
      <c r="AK45" s="184"/>
      <c r="AL45" s="184"/>
      <c r="AM45" s="184"/>
      <c r="AN45" s="386"/>
      <c r="AO45" s="251">
        <v>0</v>
      </c>
      <c r="AP45" s="252">
        <v>0</v>
      </c>
      <c r="AQ45" s="184"/>
      <c r="AR45" s="184"/>
      <c r="AS45" s="184"/>
      <c r="AT45" s="184"/>
      <c r="AU45" s="184"/>
      <c r="AV45" s="184"/>
      <c r="AW45" s="184"/>
      <c r="AX45" s="184"/>
      <c r="AY45" s="184"/>
      <c r="AZ45" s="386"/>
      <c r="BA45" s="185">
        <f t="shared" si="22"/>
        <v>0</v>
      </c>
      <c r="BB45" s="252">
        <f t="shared" si="23"/>
        <v>0</v>
      </c>
      <c r="BC45" s="185">
        <f t="shared" si="15"/>
        <v>0</v>
      </c>
      <c r="BD45" s="185">
        <f t="shared" si="16"/>
        <v>0</v>
      </c>
      <c r="BE45" s="185">
        <f t="shared" si="17"/>
        <v>0</v>
      </c>
      <c r="BF45" s="185">
        <f t="shared" si="18"/>
        <v>0</v>
      </c>
      <c r="BG45" s="185">
        <f t="shared" si="19"/>
        <v>0</v>
      </c>
      <c r="BH45" s="185">
        <f t="shared" si="20"/>
        <v>0</v>
      </c>
    </row>
    <row r="46" spans="1:60" s="186" customFormat="1" ht="22.5" customHeight="1" x14ac:dyDescent="0.3">
      <c r="A46" s="711"/>
      <c r="B46" s="714"/>
      <c r="C46" s="250">
        <v>8</v>
      </c>
      <c r="D46" s="254" t="s">
        <v>356</v>
      </c>
      <c r="E46" s="251">
        <v>0</v>
      </c>
      <c r="F46" s="252">
        <v>0</v>
      </c>
      <c r="G46" s="251">
        <v>0</v>
      </c>
      <c r="H46" s="252">
        <v>0</v>
      </c>
      <c r="I46" s="251">
        <v>0</v>
      </c>
      <c r="J46" s="251"/>
      <c r="K46" s="251"/>
      <c r="L46" s="255">
        <v>0</v>
      </c>
      <c r="M46" s="256"/>
      <c r="N46" s="256"/>
      <c r="O46" s="252"/>
      <c r="P46" s="386"/>
      <c r="Q46" s="251">
        <v>372324019.50161815</v>
      </c>
      <c r="R46" s="252">
        <v>2.82</v>
      </c>
      <c r="S46" s="251">
        <v>0</v>
      </c>
      <c r="T46" s="252">
        <v>0</v>
      </c>
      <c r="U46" s="251">
        <v>372324019.50162381</v>
      </c>
      <c r="V46" s="251">
        <v>333001466.70097369</v>
      </c>
      <c r="W46" s="252">
        <v>2.82</v>
      </c>
      <c r="X46" s="255">
        <v>2.82</v>
      </c>
      <c r="Y46" s="251">
        <v>0</v>
      </c>
      <c r="Z46" s="394">
        <v>0</v>
      </c>
      <c r="AA46" s="394">
        <v>0</v>
      </c>
      <c r="AB46" s="386"/>
      <c r="AC46" s="251">
        <f t="shared" si="21"/>
        <v>0</v>
      </c>
      <c r="AD46" s="252">
        <v>0</v>
      </c>
      <c r="AE46" s="183"/>
      <c r="AF46" s="183"/>
      <c r="AG46" s="183"/>
      <c r="AH46" s="183"/>
      <c r="AI46" s="183"/>
      <c r="AJ46" s="184"/>
      <c r="AK46" s="184"/>
      <c r="AL46" s="184"/>
      <c r="AM46" s="184"/>
      <c r="AN46" s="386"/>
      <c r="AO46" s="251">
        <v>85958254.269449994</v>
      </c>
      <c r="AP46" s="252">
        <v>1</v>
      </c>
      <c r="AQ46" s="184"/>
      <c r="AR46" s="184"/>
      <c r="AS46" s="184"/>
      <c r="AT46" s="184"/>
      <c r="AU46" s="184"/>
      <c r="AV46" s="184"/>
      <c r="AW46" s="184"/>
      <c r="AX46" s="184"/>
      <c r="AY46" s="184"/>
      <c r="AZ46" s="386"/>
      <c r="BA46" s="185">
        <f t="shared" si="22"/>
        <v>458282273.77106816</v>
      </c>
      <c r="BB46" s="252">
        <f t="shared" si="23"/>
        <v>3.82</v>
      </c>
      <c r="BC46" s="185">
        <f t="shared" si="15"/>
        <v>0</v>
      </c>
      <c r="BD46" s="185">
        <f t="shared" si="16"/>
        <v>0</v>
      </c>
      <c r="BE46" s="185">
        <f t="shared" si="17"/>
        <v>372324019.50162381</v>
      </c>
      <c r="BF46" s="185">
        <f t="shared" si="18"/>
        <v>2.82</v>
      </c>
      <c r="BG46" s="185">
        <f t="shared" si="19"/>
        <v>0</v>
      </c>
      <c r="BH46" s="185">
        <f t="shared" si="20"/>
        <v>0</v>
      </c>
    </row>
    <row r="47" spans="1:60" s="186" customFormat="1" ht="22.5" customHeight="1" x14ac:dyDescent="0.3">
      <c r="A47" s="711"/>
      <c r="B47" s="714"/>
      <c r="C47" s="250">
        <v>9</v>
      </c>
      <c r="D47" s="254" t="s">
        <v>581</v>
      </c>
      <c r="E47" s="251">
        <v>0</v>
      </c>
      <c r="F47" s="252">
        <v>0</v>
      </c>
      <c r="G47" s="251">
        <v>0</v>
      </c>
      <c r="H47" s="252">
        <v>0</v>
      </c>
      <c r="I47" s="251">
        <v>0</v>
      </c>
      <c r="J47" s="251"/>
      <c r="K47" s="251"/>
      <c r="L47" s="255">
        <v>0</v>
      </c>
      <c r="M47" s="256"/>
      <c r="N47" s="256"/>
      <c r="O47" s="252"/>
      <c r="P47" s="386"/>
      <c r="Q47" s="251">
        <v>0</v>
      </c>
      <c r="R47" s="252">
        <v>0</v>
      </c>
      <c r="S47" s="251">
        <v>0</v>
      </c>
      <c r="T47" s="252">
        <v>0</v>
      </c>
      <c r="U47" s="251">
        <v>0</v>
      </c>
      <c r="V47" s="251">
        <v>0</v>
      </c>
      <c r="W47" s="252">
        <v>0</v>
      </c>
      <c r="X47" s="255">
        <v>0</v>
      </c>
      <c r="Y47" s="251">
        <v>0</v>
      </c>
      <c r="Z47" s="394">
        <v>0</v>
      </c>
      <c r="AA47" s="394">
        <v>0</v>
      </c>
      <c r="AB47" s="386"/>
      <c r="AC47" s="251">
        <f t="shared" si="21"/>
        <v>0</v>
      </c>
      <c r="AD47" s="252">
        <v>0</v>
      </c>
      <c r="AE47" s="183"/>
      <c r="AF47" s="183"/>
      <c r="AG47" s="183"/>
      <c r="AH47" s="183"/>
      <c r="AI47" s="183"/>
      <c r="AJ47" s="184"/>
      <c r="AK47" s="184"/>
      <c r="AL47" s="184"/>
      <c r="AM47" s="184"/>
      <c r="AN47" s="386"/>
      <c r="AO47" s="251">
        <v>85958254.269449994</v>
      </c>
      <c r="AP47" s="252">
        <v>1</v>
      </c>
      <c r="AQ47" s="184"/>
      <c r="AR47" s="184"/>
      <c r="AS47" s="184"/>
      <c r="AT47" s="184"/>
      <c r="AU47" s="184"/>
      <c r="AV47" s="184"/>
      <c r="AW47" s="184"/>
      <c r="AX47" s="184"/>
      <c r="AY47" s="184"/>
      <c r="AZ47" s="386"/>
      <c r="BA47" s="185">
        <f t="shared" si="22"/>
        <v>85958254.269449994</v>
      </c>
      <c r="BB47" s="252">
        <f t="shared" si="23"/>
        <v>1</v>
      </c>
      <c r="BC47" s="185">
        <f t="shared" si="15"/>
        <v>0</v>
      </c>
      <c r="BD47" s="185">
        <f t="shared" si="16"/>
        <v>0</v>
      </c>
      <c r="BE47" s="185">
        <f t="shared" si="17"/>
        <v>0</v>
      </c>
      <c r="BF47" s="185">
        <f t="shared" si="18"/>
        <v>0</v>
      </c>
      <c r="BG47" s="185">
        <f t="shared" si="19"/>
        <v>0</v>
      </c>
      <c r="BH47" s="185">
        <f t="shared" si="20"/>
        <v>0</v>
      </c>
    </row>
    <row r="48" spans="1:60" s="186" customFormat="1" ht="22.5" customHeight="1" x14ac:dyDescent="0.3">
      <c r="A48" s="711"/>
      <c r="B48" s="714"/>
      <c r="C48" s="250">
        <v>10</v>
      </c>
      <c r="D48" s="254" t="s">
        <v>582</v>
      </c>
      <c r="E48" s="251">
        <v>0</v>
      </c>
      <c r="F48" s="252">
        <v>0</v>
      </c>
      <c r="G48" s="251">
        <v>0</v>
      </c>
      <c r="H48" s="252">
        <v>0</v>
      </c>
      <c r="I48" s="251">
        <v>0</v>
      </c>
      <c r="J48" s="251"/>
      <c r="K48" s="251"/>
      <c r="L48" s="255">
        <v>0</v>
      </c>
      <c r="M48" s="256"/>
      <c r="N48" s="256"/>
      <c r="O48" s="252"/>
      <c r="P48" s="386"/>
      <c r="Q48" s="251">
        <v>0</v>
      </c>
      <c r="R48" s="252">
        <v>0</v>
      </c>
      <c r="S48" s="251">
        <v>71561075.868686602</v>
      </c>
      <c r="T48" s="252">
        <v>0.13300000000000001</v>
      </c>
      <c r="U48" s="251">
        <v>0</v>
      </c>
      <c r="V48" s="251">
        <v>0</v>
      </c>
      <c r="W48" s="252">
        <v>0</v>
      </c>
      <c r="X48" s="255">
        <v>0</v>
      </c>
      <c r="Y48" s="251">
        <v>54534534</v>
      </c>
      <c r="Z48" s="389">
        <v>0.13300000000000001</v>
      </c>
      <c r="AA48" s="389">
        <v>0.13300000000000001</v>
      </c>
      <c r="AB48" s="386"/>
      <c r="AC48" s="251">
        <f t="shared" si="21"/>
        <v>137500000</v>
      </c>
      <c r="AD48" s="252">
        <v>2</v>
      </c>
      <c r="AE48" s="183"/>
      <c r="AF48" s="183"/>
      <c r="AG48" s="183"/>
      <c r="AH48" s="183"/>
      <c r="AI48" s="183"/>
      <c r="AJ48" s="184"/>
      <c r="AK48" s="184"/>
      <c r="AL48" s="184"/>
      <c r="AM48" s="184"/>
      <c r="AN48" s="386"/>
      <c r="AO48" s="251">
        <v>0</v>
      </c>
      <c r="AP48" s="252">
        <v>0</v>
      </c>
      <c r="AQ48" s="184"/>
      <c r="AR48" s="184"/>
      <c r="AS48" s="184"/>
      <c r="AT48" s="184"/>
      <c r="AU48" s="184"/>
      <c r="AV48" s="184"/>
      <c r="AW48" s="184"/>
      <c r="AX48" s="184"/>
      <c r="AY48" s="184"/>
      <c r="AZ48" s="386"/>
      <c r="BA48" s="185">
        <f t="shared" si="22"/>
        <v>137500000</v>
      </c>
      <c r="BB48" s="252">
        <f t="shared" si="23"/>
        <v>2</v>
      </c>
      <c r="BC48" s="185">
        <f t="shared" si="15"/>
        <v>71561075.868686602</v>
      </c>
      <c r="BD48" s="185">
        <f t="shared" si="16"/>
        <v>0.13300000000000001</v>
      </c>
      <c r="BE48" s="185">
        <f t="shared" si="17"/>
        <v>0</v>
      </c>
      <c r="BF48" s="185">
        <f t="shared" si="18"/>
        <v>0</v>
      </c>
      <c r="BG48" s="185">
        <f t="shared" si="19"/>
        <v>54534534</v>
      </c>
      <c r="BH48" s="185">
        <f t="shared" si="20"/>
        <v>0.13300000000000001</v>
      </c>
    </row>
    <row r="49" spans="1:60" s="186" customFormat="1" ht="22.5" customHeight="1" x14ac:dyDescent="0.3">
      <c r="A49" s="711"/>
      <c r="B49" s="714"/>
      <c r="C49" s="250">
        <v>11</v>
      </c>
      <c r="D49" s="254" t="s">
        <v>371</v>
      </c>
      <c r="E49" s="251">
        <v>0</v>
      </c>
      <c r="F49" s="252">
        <v>0</v>
      </c>
      <c r="G49" s="251">
        <v>0</v>
      </c>
      <c r="H49" s="252">
        <v>0</v>
      </c>
      <c r="I49" s="251">
        <v>0</v>
      </c>
      <c r="J49" s="251"/>
      <c r="K49" s="251"/>
      <c r="L49" s="255">
        <v>0</v>
      </c>
      <c r="M49" s="256"/>
      <c r="N49" s="256"/>
      <c r="O49" s="252"/>
      <c r="P49" s="386"/>
      <c r="Q49" s="251">
        <v>101662941.4951227</v>
      </c>
      <c r="R49" s="252">
        <v>0.77</v>
      </c>
      <c r="S49" s="251">
        <v>0</v>
      </c>
      <c r="T49" s="252">
        <v>0</v>
      </c>
      <c r="U49" s="251">
        <v>101662941.49512424</v>
      </c>
      <c r="V49" s="251">
        <v>90925932.397074386</v>
      </c>
      <c r="W49" s="252">
        <v>0.77</v>
      </c>
      <c r="X49" s="255">
        <v>0.77</v>
      </c>
      <c r="Y49" s="251">
        <v>0</v>
      </c>
      <c r="Z49" s="394">
        <v>0</v>
      </c>
      <c r="AA49" s="394">
        <v>0</v>
      </c>
      <c r="AB49" s="386"/>
      <c r="AC49" s="251">
        <f t="shared" si="21"/>
        <v>137500000</v>
      </c>
      <c r="AD49" s="252">
        <v>2</v>
      </c>
      <c r="AE49" s="183"/>
      <c r="AF49" s="183"/>
      <c r="AG49" s="183"/>
      <c r="AH49" s="183"/>
      <c r="AI49" s="183"/>
      <c r="AJ49" s="184"/>
      <c r="AK49" s="184"/>
      <c r="AL49" s="184"/>
      <c r="AM49" s="184"/>
      <c r="AN49" s="386"/>
      <c r="AO49" s="251">
        <v>85958254.269449994</v>
      </c>
      <c r="AP49" s="252">
        <v>1</v>
      </c>
      <c r="AQ49" s="184"/>
      <c r="AR49" s="184"/>
      <c r="AS49" s="184"/>
      <c r="AT49" s="184"/>
      <c r="AU49" s="184"/>
      <c r="AV49" s="184"/>
      <c r="AW49" s="184"/>
      <c r="AX49" s="184"/>
      <c r="AY49" s="184"/>
      <c r="AZ49" s="386"/>
      <c r="BA49" s="185">
        <f t="shared" si="22"/>
        <v>325121195.76457268</v>
      </c>
      <c r="BB49" s="252">
        <f t="shared" si="23"/>
        <v>3.77</v>
      </c>
      <c r="BC49" s="185">
        <f t="shared" si="15"/>
        <v>0</v>
      </c>
      <c r="BD49" s="185">
        <f t="shared" si="16"/>
        <v>0</v>
      </c>
      <c r="BE49" s="185">
        <f t="shared" si="17"/>
        <v>101662941.49512424</v>
      </c>
      <c r="BF49" s="185">
        <f t="shared" si="18"/>
        <v>0.77</v>
      </c>
      <c r="BG49" s="185">
        <f t="shared" si="19"/>
        <v>0</v>
      </c>
      <c r="BH49" s="185">
        <f t="shared" si="20"/>
        <v>0</v>
      </c>
    </row>
    <row r="50" spans="1:60" s="186" customFormat="1" ht="22.5" customHeight="1" x14ac:dyDescent="0.3">
      <c r="A50" s="711"/>
      <c r="B50" s="714"/>
      <c r="C50" s="250">
        <v>12</v>
      </c>
      <c r="D50" s="254" t="s">
        <v>376</v>
      </c>
      <c r="E50" s="251">
        <v>202350000</v>
      </c>
      <c r="F50" s="252">
        <v>1.46</v>
      </c>
      <c r="G50" s="251">
        <v>0</v>
      </c>
      <c r="H50" s="252">
        <v>0</v>
      </c>
      <c r="I50" s="251">
        <v>192980000</v>
      </c>
      <c r="J50" s="251"/>
      <c r="K50" s="251"/>
      <c r="L50" s="255">
        <v>1.46</v>
      </c>
      <c r="M50" s="256"/>
      <c r="N50" s="256"/>
      <c r="O50" s="252"/>
      <c r="P50" s="386"/>
      <c r="Q50" s="251">
        <v>0</v>
      </c>
      <c r="R50" s="252">
        <v>0</v>
      </c>
      <c r="S50" s="251">
        <v>34973458.131313004</v>
      </c>
      <c r="T50" s="252">
        <v>6.5000000000000002E-2</v>
      </c>
      <c r="U50" s="251">
        <v>0</v>
      </c>
      <c r="V50" s="251">
        <v>0</v>
      </c>
      <c r="W50" s="252">
        <v>0</v>
      </c>
      <c r="X50" s="255">
        <v>0</v>
      </c>
      <c r="Y50" s="251">
        <v>52000000</v>
      </c>
      <c r="Z50" s="389">
        <v>6.5000000000000002E-2</v>
      </c>
      <c r="AA50" s="389">
        <v>6.5000000000000002E-2</v>
      </c>
      <c r="AB50" s="386"/>
      <c r="AC50" s="251">
        <f t="shared" si="21"/>
        <v>68750000</v>
      </c>
      <c r="AD50" s="252">
        <v>1</v>
      </c>
      <c r="AE50" s="183"/>
      <c r="AF50" s="183"/>
      <c r="AG50" s="183"/>
      <c r="AH50" s="183"/>
      <c r="AI50" s="183"/>
      <c r="AJ50" s="184"/>
      <c r="AK50" s="184"/>
      <c r="AL50" s="184"/>
      <c r="AM50" s="184"/>
      <c r="AN50" s="386"/>
      <c r="AO50" s="251">
        <v>0</v>
      </c>
      <c r="AP50" s="252">
        <v>0</v>
      </c>
      <c r="AQ50" s="184"/>
      <c r="AR50" s="184"/>
      <c r="AS50" s="184"/>
      <c r="AT50" s="184"/>
      <c r="AU50" s="184"/>
      <c r="AV50" s="184"/>
      <c r="AW50" s="184"/>
      <c r="AX50" s="184"/>
      <c r="AY50" s="184"/>
      <c r="AZ50" s="386"/>
      <c r="BA50" s="185">
        <f t="shared" si="22"/>
        <v>68750000</v>
      </c>
      <c r="BB50" s="252">
        <f t="shared" si="23"/>
        <v>2.46</v>
      </c>
      <c r="BC50" s="185">
        <f t="shared" si="15"/>
        <v>34973458.131313004</v>
      </c>
      <c r="BD50" s="185">
        <f t="shared" si="16"/>
        <v>6.5000000000000002E-2</v>
      </c>
      <c r="BE50" s="185">
        <f t="shared" si="17"/>
        <v>192980000</v>
      </c>
      <c r="BF50" s="185">
        <f t="shared" si="18"/>
        <v>1.46</v>
      </c>
      <c r="BG50" s="185">
        <f t="shared" si="19"/>
        <v>52000000</v>
      </c>
      <c r="BH50" s="185">
        <f t="shared" si="20"/>
        <v>6.5000000000000002E-2</v>
      </c>
    </row>
    <row r="51" spans="1:60" s="186" customFormat="1" ht="22.5" customHeight="1" x14ac:dyDescent="0.3">
      <c r="A51" s="711"/>
      <c r="B51" s="714"/>
      <c r="C51" s="250">
        <v>13</v>
      </c>
      <c r="D51" s="254" t="s">
        <v>381</v>
      </c>
      <c r="E51" s="251">
        <v>0</v>
      </c>
      <c r="F51" s="252">
        <v>0</v>
      </c>
      <c r="G51" s="251">
        <v>0</v>
      </c>
      <c r="H51" s="252">
        <v>0</v>
      </c>
      <c r="I51" s="251">
        <v>0</v>
      </c>
      <c r="J51" s="251"/>
      <c r="K51" s="251"/>
      <c r="L51" s="255">
        <v>0</v>
      </c>
      <c r="M51" s="256"/>
      <c r="N51" s="256"/>
      <c r="O51" s="252"/>
      <c r="P51" s="386"/>
      <c r="Q51" s="251">
        <v>0</v>
      </c>
      <c r="R51" s="252">
        <v>0</v>
      </c>
      <c r="S51" s="251">
        <v>0</v>
      </c>
      <c r="T51" s="252">
        <v>0</v>
      </c>
      <c r="U51" s="251">
        <v>0</v>
      </c>
      <c r="V51" s="251">
        <v>0</v>
      </c>
      <c r="W51" s="252">
        <v>0</v>
      </c>
      <c r="X51" s="255">
        <v>0</v>
      </c>
      <c r="Y51" s="251">
        <v>0</v>
      </c>
      <c r="Z51" s="394">
        <v>0</v>
      </c>
      <c r="AA51" s="394">
        <v>0</v>
      </c>
      <c r="AB51" s="386"/>
      <c r="AC51" s="251">
        <f t="shared" si="21"/>
        <v>137500000</v>
      </c>
      <c r="AD51" s="252">
        <v>2</v>
      </c>
      <c r="AE51" s="183"/>
      <c r="AF51" s="183"/>
      <c r="AG51" s="183"/>
      <c r="AH51" s="183"/>
      <c r="AI51" s="183"/>
      <c r="AJ51" s="184"/>
      <c r="AK51" s="184"/>
      <c r="AL51" s="184"/>
      <c r="AM51" s="184"/>
      <c r="AN51" s="386"/>
      <c r="AO51" s="251">
        <v>85958254.269449994</v>
      </c>
      <c r="AP51" s="252">
        <v>1</v>
      </c>
      <c r="AQ51" s="184"/>
      <c r="AR51" s="184"/>
      <c r="AS51" s="184"/>
      <c r="AT51" s="184"/>
      <c r="AU51" s="184"/>
      <c r="AV51" s="184"/>
      <c r="AW51" s="184"/>
      <c r="AX51" s="184"/>
      <c r="AY51" s="184"/>
      <c r="AZ51" s="386"/>
      <c r="BA51" s="185">
        <f t="shared" si="22"/>
        <v>223458254.26945001</v>
      </c>
      <c r="BB51" s="252">
        <f t="shared" si="23"/>
        <v>3</v>
      </c>
      <c r="BC51" s="185">
        <f t="shared" si="15"/>
        <v>0</v>
      </c>
      <c r="BD51" s="185">
        <f t="shared" si="16"/>
        <v>0</v>
      </c>
      <c r="BE51" s="185">
        <f t="shared" si="17"/>
        <v>0</v>
      </c>
      <c r="BF51" s="185">
        <f t="shared" si="18"/>
        <v>0</v>
      </c>
      <c r="BG51" s="185">
        <f t="shared" si="19"/>
        <v>0</v>
      </c>
      <c r="BH51" s="185">
        <f t="shared" si="20"/>
        <v>0</v>
      </c>
    </row>
    <row r="52" spans="1:60" s="186" customFormat="1" ht="22.5" customHeight="1" x14ac:dyDescent="0.3">
      <c r="A52" s="711"/>
      <c r="B52" s="714"/>
      <c r="C52" s="250">
        <v>14</v>
      </c>
      <c r="D52" s="254" t="s">
        <v>583</v>
      </c>
      <c r="E52" s="251">
        <v>0</v>
      </c>
      <c r="F52" s="252">
        <v>0</v>
      </c>
      <c r="G52" s="251">
        <v>0</v>
      </c>
      <c r="H52" s="252">
        <v>0</v>
      </c>
      <c r="I52" s="251">
        <v>0</v>
      </c>
      <c r="J52" s="251"/>
      <c r="K52" s="251"/>
      <c r="L52" s="255">
        <v>0</v>
      </c>
      <c r="M52" s="256"/>
      <c r="N52" s="256"/>
      <c r="O52" s="252"/>
      <c r="P52" s="386"/>
      <c r="Q52" s="251">
        <v>0</v>
      </c>
      <c r="R52" s="252">
        <v>0</v>
      </c>
      <c r="S52" s="251">
        <v>0</v>
      </c>
      <c r="T52" s="252">
        <v>0</v>
      </c>
      <c r="U52" s="251">
        <v>0</v>
      </c>
      <c r="V52" s="251">
        <v>0</v>
      </c>
      <c r="W52" s="252">
        <v>0</v>
      </c>
      <c r="X52" s="255">
        <v>0</v>
      </c>
      <c r="Y52" s="251">
        <v>0</v>
      </c>
      <c r="Z52" s="394">
        <v>0</v>
      </c>
      <c r="AA52" s="394">
        <v>0</v>
      </c>
      <c r="AB52" s="386"/>
      <c r="AC52" s="251">
        <f t="shared" si="21"/>
        <v>0</v>
      </c>
      <c r="AD52" s="252">
        <v>0</v>
      </c>
      <c r="AE52" s="183"/>
      <c r="AF52" s="183"/>
      <c r="AG52" s="183"/>
      <c r="AH52" s="183"/>
      <c r="AI52" s="183"/>
      <c r="AJ52" s="184"/>
      <c r="AK52" s="184"/>
      <c r="AL52" s="184"/>
      <c r="AM52" s="184"/>
      <c r="AN52" s="386"/>
      <c r="AO52" s="251">
        <v>0</v>
      </c>
      <c r="AP52" s="252">
        <v>0</v>
      </c>
      <c r="AQ52" s="184"/>
      <c r="AR52" s="184"/>
      <c r="AS52" s="184"/>
      <c r="AT52" s="184"/>
      <c r="AU52" s="184"/>
      <c r="AV52" s="184"/>
      <c r="AW52" s="184"/>
      <c r="AX52" s="184"/>
      <c r="AY52" s="184"/>
      <c r="AZ52" s="386"/>
      <c r="BA52" s="185">
        <f t="shared" si="22"/>
        <v>0</v>
      </c>
      <c r="BB52" s="252">
        <f t="shared" si="23"/>
        <v>0</v>
      </c>
      <c r="BC52" s="185">
        <f t="shared" si="15"/>
        <v>0</v>
      </c>
      <c r="BD52" s="185">
        <f t="shared" si="16"/>
        <v>0</v>
      </c>
      <c r="BE52" s="185">
        <f t="shared" si="17"/>
        <v>0</v>
      </c>
      <c r="BF52" s="185">
        <f t="shared" si="18"/>
        <v>0</v>
      </c>
      <c r="BG52" s="185">
        <f t="shared" si="19"/>
        <v>0</v>
      </c>
      <c r="BH52" s="185">
        <f t="shared" si="20"/>
        <v>0</v>
      </c>
    </row>
    <row r="53" spans="1:60" s="186" customFormat="1" ht="22.5" customHeight="1" x14ac:dyDescent="0.3">
      <c r="A53" s="711"/>
      <c r="B53" s="714"/>
      <c r="C53" s="250">
        <v>15</v>
      </c>
      <c r="D53" s="254" t="s">
        <v>391</v>
      </c>
      <c r="E53" s="251">
        <v>0</v>
      </c>
      <c r="F53" s="252">
        <v>0</v>
      </c>
      <c r="G53" s="251">
        <v>0</v>
      </c>
      <c r="H53" s="252">
        <v>0</v>
      </c>
      <c r="I53" s="251">
        <v>0</v>
      </c>
      <c r="J53" s="251"/>
      <c r="K53" s="251"/>
      <c r="L53" s="255">
        <v>0</v>
      </c>
      <c r="M53" s="256"/>
      <c r="N53" s="256"/>
      <c r="O53" s="252"/>
      <c r="P53" s="386"/>
      <c r="Q53" s="251">
        <v>0</v>
      </c>
      <c r="R53" s="252">
        <v>0</v>
      </c>
      <c r="S53" s="251">
        <v>0</v>
      </c>
      <c r="T53" s="252">
        <v>0</v>
      </c>
      <c r="U53" s="251">
        <v>0</v>
      </c>
      <c r="V53" s="251">
        <v>0</v>
      </c>
      <c r="W53" s="252">
        <v>0</v>
      </c>
      <c r="X53" s="255">
        <v>0</v>
      </c>
      <c r="Y53" s="251">
        <v>0</v>
      </c>
      <c r="Z53" s="394">
        <v>0</v>
      </c>
      <c r="AA53" s="394">
        <v>0</v>
      </c>
      <c r="AB53" s="386"/>
      <c r="AC53" s="251">
        <f t="shared" si="21"/>
        <v>68750000</v>
      </c>
      <c r="AD53" s="252">
        <v>1</v>
      </c>
      <c r="AE53" s="183"/>
      <c r="AF53" s="183"/>
      <c r="AG53" s="183"/>
      <c r="AH53" s="183"/>
      <c r="AI53" s="183"/>
      <c r="AJ53" s="184"/>
      <c r="AK53" s="184"/>
      <c r="AL53" s="184"/>
      <c r="AM53" s="184"/>
      <c r="AN53" s="386"/>
      <c r="AO53" s="251">
        <v>85958254.269449994</v>
      </c>
      <c r="AP53" s="252">
        <v>1</v>
      </c>
      <c r="AQ53" s="184"/>
      <c r="AR53" s="184"/>
      <c r="AS53" s="184"/>
      <c r="AT53" s="184"/>
      <c r="AU53" s="184"/>
      <c r="AV53" s="184"/>
      <c r="AW53" s="184"/>
      <c r="AX53" s="184"/>
      <c r="AY53" s="184"/>
      <c r="AZ53" s="386"/>
      <c r="BA53" s="185">
        <f t="shared" si="22"/>
        <v>154708254.26945001</v>
      </c>
      <c r="BB53" s="252">
        <f t="shared" si="23"/>
        <v>2</v>
      </c>
      <c r="BC53" s="185">
        <f t="shared" si="15"/>
        <v>0</v>
      </c>
      <c r="BD53" s="185">
        <f t="shared" si="16"/>
        <v>0</v>
      </c>
      <c r="BE53" s="185">
        <f t="shared" si="17"/>
        <v>0</v>
      </c>
      <c r="BF53" s="185">
        <f t="shared" si="18"/>
        <v>0</v>
      </c>
      <c r="BG53" s="185">
        <f t="shared" si="19"/>
        <v>0</v>
      </c>
      <c r="BH53" s="185">
        <f t="shared" si="20"/>
        <v>0</v>
      </c>
    </row>
    <row r="54" spans="1:60" s="186" customFormat="1" ht="22.5" customHeight="1" x14ac:dyDescent="0.3">
      <c r="A54" s="711"/>
      <c r="B54" s="714"/>
      <c r="C54" s="250">
        <v>16</v>
      </c>
      <c r="D54" s="254" t="s">
        <v>396</v>
      </c>
      <c r="E54" s="251">
        <v>0</v>
      </c>
      <c r="F54" s="252">
        <v>0</v>
      </c>
      <c r="G54" s="251">
        <v>0</v>
      </c>
      <c r="H54" s="252">
        <v>0</v>
      </c>
      <c r="I54" s="251">
        <v>0</v>
      </c>
      <c r="J54" s="251"/>
      <c r="K54" s="251"/>
      <c r="L54" s="255">
        <v>0</v>
      </c>
      <c r="M54" s="256"/>
      <c r="N54" s="256"/>
      <c r="O54" s="252"/>
      <c r="P54" s="386"/>
      <c r="Q54" s="251">
        <v>0</v>
      </c>
      <c r="R54" s="252">
        <v>0</v>
      </c>
      <c r="S54" s="251">
        <v>0</v>
      </c>
      <c r="T54" s="252">
        <v>0</v>
      </c>
      <c r="U54" s="251">
        <v>0</v>
      </c>
      <c r="V54" s="251">
        <v>0</v>
      </c>
      <c r="W54" s="252">
        <v>0</v>
      </c>
      <c r="X54" s="255">
        <v>0</v>
      </c>
      <c r="Y54" s="251">
        <v>0</v>
      </c>
      <c r="Z54" s="394">
        <v>0</v>
      </c>
      <c r="AA54" s="394">
        <v>0</v>
      </c>
      <c r="AB54" s="386"/>
      <c r="AC54" s="251">
        <f t="shared" si="21"/>
        <v>0</v>
      </c>
      <c r="AD54" s="252">
        <v>0</v>
      </c>
      <c r="AE54" s="183"/>
      <c r="AF54" s="183"/>
      <c r="AG54" s="183"/>
      <c r="AH54" s="183"/>
      <c r="AI54" s="183"/>
      <c r="AJ54" s="184"/>
      <c r="AK54" s="184"/>
      <c r="AL54" s="184"/>
      <c r="AM54" s="184"/>
      <c r="AN54" s="386"/>
      <c r="AO54" s="251">
        <v>0</v>
      </c>
      <c r="AP54" s="252">
        <v>0</v>
      </c>
      <c r="AQ54" s="184"/>
      <c r="AR54" s="184"/>
      <c r="AS54" s="184"/>
      <c r="AT54" s="184"/>
      <c r="AU54" s="184"/>
      <c r="AV54" s="184"/>
      <c r="AW54" s="184"/>
      <c r="AX54" s="184"/>
      <c r="AY54" s="184"/>
      <c r="AZ54" s="386"/>
      <c r="BA54" s="185">
        <f t="shared" si="22"/>
        <v>0</v>
      </c>
      <c r="BB54" s="252">
        <f t="shared" si="23"/>
        <v>0</v>
      </c>
      <c r="BC54" s="185">
        <f t="shared" si="15"/>
        <v>0</v>
      </c>
      <c r="BD54" s="185">
        <f t="shared" si="16"/>
        <v>0</v>
      </c>
      <c r="BE54" s="185">
        <f t="shared" si="17"/>
        <v>0</v>
      </c>
      <c r="BF54" s="185">
        <f t="shared" si="18"/>
        <v>0</v>
      </c>
      <c r="BG54" s="185">
        <f t="shared" si="19"/>
        <v>0</v>
      </c>
      <c r="BH54" s="185">
        <f t="shared" si="20"/>
        <v>0</v>
      </c>
    </row>
    <row r="55" spans="1:60" s="186" customFormat="1" ht="22.5" customHeight="1" x14ac:dyDescent="0.3">
      <c r="A55" s="711"/>
      <c r="B55" s="714"/>
      <c r="C55" s="250">
        <v>17</v>
      </c>
      <c r="D55" s="254" t="s">
        <v>401</v>
      </c>
      <c r="E55" s="251">
        <v>0</v>
      </c>
      <c r="F55" s="252">
        <v>0</v>
      </c>
      <c r="G55" s="251">
        <v>0</v>
      </c>
      <c r="H55" s="252">
        <v>0</v>
      </c>
      <c r="I55" s="251">
        <v>0</v>
      </c>
      <c r="J55" s="251"/>
      <c r="K55" s="251"/>
      <c r="L55" s="255">
        <v>0</v>
      </c>
      <c r="M55" s="256"/>
      <c r="N55" s="256"/>
      <c r="O55" s="252"/>
      <c r="P55" s="386"/>
      <c r="Q55" s="251">
        <v>13467039.00325002</v>
      </c>
      <c r="R55" s="252">
        <v>0.10199999999999999</v>
      </c>
      <c r="S55" s="251">
        <v>0</v>
      </c>
      <c r="T55" s="252">
        <v>0</v>
      </c>
      <c r="U55" s="251">
        <v>13467039.003250223</v>
      </c>
      <c r="V55" s="251">
        <v>12044733.901950112</v>
      </c>
      <c r="W55" s="252">
        <v>0.10199999999999999</v>
      </c>
      <c r="X55" s="389">
        <v>0.10199999999999999</v>
      </c>
      <c r="Y55" s="251">
        <v>0</v>
      </c>
      <c r="Z55" s="394">
        <v>0</v>
      </c>
      <c r="AA55" s="394">
        <v>0</v>
      </c>
      <c r="AB55" s="386"/>
      <c r="AC55" s="251">
        <f t="shared" si="21"/>
        <v>0</v>
      </c>
      <c r="AD55" s="252">
        <v>0</v>
      </c>
      <c r="AE55" s="183"/>
      <c r="AF55" s="183"/>
      <c r="AG55" s="183"/>
      <c r="AH55" s="183"/>
      <c r="AI55" s="183"/>
      <c r="AJ55" s="184"/>
      <c r="AK55" s="184"/>
      <c r="AL55" s="184"/>
      <c r="AM55" s="184"/>
      <c r="AN55" s="386"/>
      <c r="AO55" s="251">
        <v>0</v>
      </c>
      <c r="AP55" s="252">
        <v>0</v>
      </c>
      <c r="AQ55" s="184"/>
      <c r="AR55" s="184"/>
      <c r="AS55" s="184"/>
      <c r="AT55" s="184"/>
      <c r="AU55" s="184"/>
      <c r="AV55" s="184"/>
      <c r="AW55" s="184"/>
      <c r="AX55" s="184"/>
      <c r="AY55" s="184"/>
      <c r="AZ55" s="386"/>
      <c r="BA55" s="185">
        <f t="shared" si="22"/>
        <v>13467039.00325002</v>
      </c>
      <c r="BB55" s="252">
        <f t="shared" si="23"/>
        <v>0.10199999999999999</v>
      </c>
      <c r="BC55" s="185">
        <f t="shared" si="15"/>
        <v>0</v>
      </c>
      <c r="BD55" s="185">
        <f t="shared" si="16"/>
        <v>0</v>
      </c>
      <c r="BE55" s="185">
        <f t="shared" si="17"/>
        <v>13467039.003250223</v>
      </c>
      <c r="BF55" s="185">
        <f t="shared" si="18"/>
        <v>0.10199999999999999</v>
      </c>
      <c r="BG55" s="185">
        <f t="shared" si="19"/>
        <v>0</v>
      </c>
      <c r="BH55" s="185">
        <f t="shared" si="20"/>
        <v>0</v>
      </c>
    </row>
    <row r="56" spans="1:60" s="186" customFormat="1" ht="22.5" customHeight="1" x14ac:dyDescent="0.3">
      <c r="A56" s="711"/>
      <c r="B56" s="714"/>
      <c r="C56" s="250">
        <v>18</v>
      </c>
      <c r="D56" s="254" t="s">
        <v>406</v>
      </c>
      <c r="E56" s="251">
        <v>0</v>
      </c>
      <c r="F56" s="252">
        <v>0</v>
      </c>
      <c r="G56" s="251">
        <v>0</v>
      </c>
      <c r="H56" s="252">
        <v>0</v>
      </c>
      <c r="I56" s="251">
        <v>0</v>
      </c>
      <c r="J56" s="251"/>
      <c r="K56" s="251"/>
      <c r="L56" s="255">
        <v>0</v>
      </c>
      <c r="M56" s="256"/>
      <c r="N56" s="256"/>
      <c r="O56" s="252"/>
      <c r="P56" s="386"/>
      <c r="Q56" s="251">
        <v>0</v>
      </c>
      <c r="R56" s="252">
        <v>0</v>
      </c>
      <c r="S56" s="251">
        <v>0</v>
      </c>
      <c r="T56" s="252">
        <v>0</v>
      </c>
      <c r="U56" s="251">
        <v>0</v>
      </c>
      <c r="V56" s="251">
        <v>0</v>
      </c>
      <c r="W56" s="252">
        <v>0</v>
      </c>
      <c r="X56" s="255">
        <v>0</v>
      </c>
      <c r="Y56" s="251">
        <v>0</v>
      </c>
      <c r="Z56" s="394">
        <v>0</v>
      </c>
      <c r="AA56" s="394">
        <v>0</v>
      </c>
      <c r="AB56" s="386"/>
      <c r="AC56" s="251">
        <f t="shared" si="21"/>
        <v>0</v>
      </c>
      <c r="AD56" s="252">
        <v>0</v>
      </c>
      <c r="AE56" s="183"/>
      <c r="AF56" s="183"/>
      <c r="AG56" s="183"/>
      <c r="AH56" s="183"/>
      <c r="AI56" s="183"/>
      <c r="AJ56" s="184"/>
      <c r="AK56" s="184"/>
      <c r="AL56" s="184"/>
      <c r="AM56" s="184"/>
      <c r="AN56" s="386"/>
      <c r="AO56" s="251">
        <v>0</v>
      </c>
      <c r="AP56" s="252">
        <v>0</v>
      </c>
      <c r="AQ56" s="184"/>
      <c r="AR56" s="184"/>
      <c r="AS56" s="184"/>
      <c r="AT56" s="184"/>
      <c r="AU56" s="184"/>
      <c r="AV56" s="184"/>
      <c r="AW56" s="184"/>
      <c r="AX56" s="184"/>
      <c r="AY56" s="184"/>
      <c r="AZ56" s="386"/>
      <c r="BA56" s="185">
        <f t="shared" si="22"/>
        <v>0</v>
      </c>
      <c r="BB56" s="252">
        <f t="shared" si="23"/>
        <v>0</v>
      </c>
      <c r="BC56" s="185">
        <f t="shared" si="15"/>
        <v>0</v>
      </c>
      <c r="BD56" s="185">
        <f t="shared" si="16"/>
        <v>0</v>
      </c>
      <c r="BE56" s="185">
        <f t="shared" si="17"/>
        <v>0</v>
      </c>
      <c r="BF56" s="185">
        <f t="shared" si="18"/>
        <v>0</v>
      </c>
      <c r="BG56" s="185">
        <f t="shared" si="19"/>
        <v>0</v>
      </c>
      <c r="BH56" s="185">
        <f t="shared" si="20"/>
        <v>0</v>
      </c>
    </row>
    <row r="57" spans="1:60" s="186" customFormat="1" ht="22.5" customHeight="1" x14ac:dyDescent="0.3">
      <c r="A57" s="711"/>
      <c r="B57" s="714"/>
      <c r="C57" s="250">
        <v>19</v>
      </c>
      <c r="D57" s="254" t="s">
        <v>411</v>
      </c>
      <c r="E57" s="251">
        <v>0</v>
      </c>
      <c r="F57" s="252">
        <v>0</v>
      </c>
      <c r="G57" s="251">
        <v>0</v>
      </c>
      <c r="H57" s="252">
        <v>0</v>
      </c>
      <c r="I57" s="251">
        <v>0</v>
      </c>
      <c r="J57" s="251"/>
      <c r="K57" s="251"/>
      <c r="L57" s="255">
        <v>0</v>
      </c>
      <c r="M57" s="256"/>
      <c r="N57" s="256"/>
      <c r="O57" s="252"/>
      <c r="P57" s="386"/>
      <c r="Q57" s="251">
        <v>0</v>
      </c>
      <c r="R57" s="252">
        <v>0</v>
      </c>
      <c r="S57" s="251">
        <v>0</v>
      </c>
      <c r="T57" s="252">
        <v>0</v>
      </c>
      <c r="U57" s="251">
        <f t="shared" ref="U57:U58" si="24">132029794.149512*W57</f>
        <v>0</v>
      </c>
      <c r="V57" s="251"/>
      <c r="W57" s="252">
        <v>0</v>
      </c>
      <c r="X57" s="255">
        <v>0</v>
      </c>
      <c r="Y57" s="251">
        <v>0</v>
      </c>
      <c r="Z57" s="394">
        <v>0</v>
      </c>
      <c r="AA57" s="394">
        <v>0</v>
      </c>
      <c r="AB57" s="386"/>
      <c r="AC57" s="251">
        <f t="shared" si="21"/>
        <v>0</v>
      </c>
      <c r="AD57" s="252">
        <v>0</v>
      </c>
      <c r="AE57" s="183"/>
      <c r="AF57" s="183"/>
      <c r="AG57" s="183"/>
      <c r="AH57" s="183"/>
      <c r="AI57" s="183"/>
      <c r="AJ57" s="184"/>
      <c r="AK57" s="184"/>
      <c r="AL57" s="184"/>
      <c r="AM57" s="184"/>
      <c r="AN57" s="386"/>
      <c r="AO57" s="251">
        <v>0</v>
      </c>
      <c r="AP57" s="252">
        <v>0</v>
      </c>
      <c r="AQ57" s="184"/>
      <c r="AR57" s="184"/>
      <c r="AS57" s="184"/>
      <c r="AT57" s="184"/>
      <c r="AU57" s="184"/>
      <c r="AV57" s="184"/>
      <c r="AW57" s="184"/>
      <c r="AX57" s="184"/>
      <c r="AY57" s="184"/>
      <c r="AZ57" s="386"/>
      <c r="BA57" s="185">
        <f t="shared" si="22"/>
        <v>0</v>
      </c>
      <c r="BB57" s="252">
        <f t="shared" si="23"/>
        <v>0</v>
      </c>
      <c r="BC57" s="185">
        <f t="shared" si="15"/>
        <v>0</v>
      </c>
      <c r="BD57" s="185">
        <f t="shared" si="16"/>
        <v>0</v>
      </c>
      <c r="BE57" s="185">
        <f t="shared" si="17"/>
        <v>0</v>
      </c>
      <c r="BF57" s="185">
        <f t="shared" si="18"/>
        <v>0</v>
      </c>
      <c r="BG57" s="185">
        <f t="shared" si="19"/>
        <v>0</v>
      </c>
      <c r="BH57" s="185">
        <f t="shared" si="20"/>
        <v>0</v>
      </c>
    </row>
    <row r="58" spans="1:60" s="186" customFormat="1" ht="22.5" customHeight="1" x14ac:dyDescent="0.3">
      <c r="A58" s="711"/>
      <c r="B58" s="714"/>
      <c r="C58" s="250">
        <v>20</v>
      </c>
      <c r="D58" s="254" t="s">
        <v>416</v>
      </c>
      <c r="E58" s="251">
        <v>0</v>
      </c>
      <c r="F58" s="252">
        <v>0</v>
      </c>
      <c r="G58" s="251">
        <v>0</v>
      </c>
      <c r="H58" s="252">
        <v>0</v>
      </c>
      <c r="I58" s="251">
        <v>0</v>
      </c>
      <c r="J58" s="251"/>
      <c r="K58" s="251"/>
      <c r="L58" s="255">
        <v>0</v>
      </c>
      <c r="M58" s="256"/>
      <c r="N58" s="256"/>
      <c r="O58" s="252"/>
      <c r="P58" s="386"/>
      <c r="Q58" s="251">
        <v>0</v>
      </c>
      <c r="R58" s="252">
        <v>0</v>
      </c>
      <c r="S58" s="251">
        <v>0</v>
      </c>
      <c r="T58" s="252">
        <v>0</v>
      </c>
      <c r="U58" s="251">
        <f t="shared" si="24"/>
        <v>0</v>
      </c>
      <c r="V58" s="251"/>
      <c r="W58" s="252">
        <v>0</v>
      </c>
      <c r="X58" s="255">
        <v>0</v>
      </c>
      <c r="Y58" s="251">
        <v>0</v>
      </c>
      <c r="Z58" s="394">
        <v>0</v>
      </c>
      <c r="AA58" s="394">
        <v>0</v>
      </c>
      <c r="AB58" s="386"/>
      <c r="AC58" s="251">
        <f t="shared" si="21"/>
        <v>0</v>
      </c>
      <c r="AD58" s="252">
        <v>0</v>
      </c>
      <c r="AE58" s="183"/>
      <c r="AF58" s="183"/>
      <c r="AG58" s="183"/>
      <c r="AH58" s="183"/>
      <c r="AI58" s="183"/>
      <c r="AJ58" s="184"/>
      <c r="AK58" s="184"/>
      <c r="AL58" s="184"/>
      <c r="AM58" s="184"/>
      <c r="AN58" s="386"/>
      <c r="AO58" s="251">
        <v>0</v>
      </c>
      <c r="AP58" s="252">
        <v>0</v>
      </c>
      <c r="AQ58" s="184"/>
      <c r="AR58" s="184"/>
      <c r="AS58" s="184"/>
      <c r="AT58" s="184"/>
      <c r="AU58" s="184"/>
      <c r="AV58" s="184"/>
      <c r="AW58" s="184"/>
      <c r="AX58" s="184"/>
      <c r="AY58" s="184"/>
      <c r="AZ58" s="386"/>
      <c r="BA58" s="185">
        <f t="shared" si="22"/>
        <v>0</v>
      </c>
      <c r="BB58" s="252">
        <f t="shared" si="23"/>
        <v>0</v>
      </c>
      <c r="BC58" s="185">
        <f t="shared" si="15"/>
        <v>0</v>
      </c>
      <c r="BD58" s="185">
        <f t="shared" si="16"/>
        <v>0</v>
      </c>
      <c r="BE58" s="185">
        <f t="shared" si="17"/>
        <v>0</v>
      </c>
      <c r="BF58" s="185">
        <f t="shared" si="18"/>
        <v>0</v>
      </c>
      <c r="BG58" s="185">
        <f t="shared" si="19"/>
        <v>0</v>
      </c>
      <c r="BH58" s="185">
        <f t="shared" si="20"/>
        <v>0</v>
      </c>
    </row>
    <row r="59" spans="1:60" s="186" customFormat="1" ht="22.5" customHeight="1" x14ac:dyDescent="0.3">
      <c r="A59" s="711"/>
      <c r="B59" s="714"/>
      <c r="C59" s="250">
        <v>77</v>
      </c>
      <c r="D59" s="254" t="s">
        <v>430</v>
      </c>
      <c r="E59" s="251">
        <v>0</v>
      </c>
      <c r="F59" s="252">
        <v>0</v>
      </c>
      <c r="G59" s="251">
        <v>0</v>
      </c>
      <c r="H59" s="252">
        <v>0</v>
      </c>
      <c r="I59" s="251">
        <v>0</v>
      </c>
      <c r="J59" s="251"/>
      <c r="K59" s="251"/>
      <c r="L59" s="255">
        <v>0</v>
      </c>
      <c r="M59" s="256"/>
      <c r="N59" s="256"/>
      <c r="O59" s="252"/>
      <c r="P59" s="386"/>
      <c r="Q59" s="251">
        <v>0</v>
      </c>
      <c r="R59" s="252">
        <v>0</v>
      </c>
      <c r="S59" s="251">
        <v>0</v>
      </c>
      <c r="T59" s="252">
        <v>0</v>
      </c>
      <c r="U59" s="251"/>
      <c r="V59" s="251"/>
      <c r="W59" s="252">
        <v>0</v>
      </c>
      <c r="X59" s="255">
        <v>0</v>
      </c>
      <c r="Y59" s="251"/>
      <c r="Z59" s="394">
        <v>0</v>
      </c>
      <c r="AA59" s="394">
        <v>0</v>
      </c>
      <c r="AB59" s="386"/>
      <c r="AC59" s="251">
        <f t="shared" si="21"/>
        <v>0</v>
      </c>
      <c r="AD59" s="252">
        <v>0</v>
      </c>
      <c r="AE59" s="183"/>
      <c r="AF59" s="183"/>
      <c r="AG59" s="183"/>
      <c r="AH59" s="183"/>
      <c r="AI59" s="183"/>
      <c r="AJ59" s="184"/>
      <c r="AK59" s="184"/>
      <c r="AL59" s="184"/>
      <c r="AM59" s="184"/>
      <c r="AN59" s="386"/>
      <c r="AO59" s="251">
        <v>218333965.844403</v>
      </c>
      <c r="AP59" s="252">
        <v>2.54</v>
      </c>
      <c r="AQ59" s="184"/>
      <c r="AR59" s="184"/>
      <c r="AS59" s="184"/>
      <c r="AT59" s="184"/>
      <c r="AU59" s="184"/>
      <c r="AV59" s="184"/>
      <c r="AW59" s="184"/>
      <c r="AX59" s="184"/>
      <c r="AY59" s="184"/>
      <c r="AZ59" s="386"/>
      <c r="BA59" s="185">
        <f t="shared" si="22"/>
        <v>218333965.844403</v>
      </c>
      <c r="BB59" s="252">
        <f t="shared" si="23"/>
        <v>2.54</v>
      </c>
      <c r="BC59" s="185">
        <f t="shared" si="15"/>
        <v>0</v>
      </c>
      <c r="BD59" s="185">
        <f t="shared" si="16"/>
        <v>0</v>
      </c>
      <c r="BE59" s="185">
        <f t="shared" si="17"/>
        <v>0</v>
      </c>
      <c r="BF59" s="185">
        <f t="shared" si="18"/>
        <v>0</v>
      </c>
      <c r="BG59" s="185">
        <f t="shared" si="19"/>
        <v>0</v>
      </c>
      <c r="BH59" s="185">
        <f t="shared" si="20"/>
        <v>0</v>
      </c>
    </row>
    <row r="60" spans="1:60" s="25" customFormat="1" ht="22.5" customHeight="1" x14ac:dyDescent="0.3">
      <c r="A60" s="712"/>
      <c r="B60" s="719"/>
      <c r="C60" s="250"/>
      <c r="D60" s="254"/>
      <c r="E60" s="267">
        <v>202350000</v>
      </c>
      <c r="F60" s="274">
        <v>1.46</v>
      </c>
      <c r="G60" s="265">
        <v>0</v>
      </c>
      <c r="H60" s="274">
        <v>0</v>
      </c>
      <c r="I60" s="267">
        <v>192980000</v>
      </c>
      <c r="J60" s="267"/>
      <c r="K60" s="267"/>
      <c r="L60" s="274">
        <v>1.46</v>
      </c>
      <c r="M60" s="257">
        <v>0</v>
      </c>
      <c r="N60" s="257"/>
      <c r="O60" s="274">
        <v>0</v>
      </c>
      <c r="P60" s="386"/>
      <c r="Q60" s="267">
        <f>+'4.Magnitud_Presupuesto'!O15</f>
        <v>487454000</v>
      </c>
      <c r="R60" s="403">
        <f>SUM(R39:R59)</f>
        <v>3.6919999999999997</v>
      </c>
      <c r="S60" s="267">
        <f>+'4.Magnitud_Presupuesto'!AH15</f>
        <v>106534534</v>
      </c>
      <c r="T60" s="403">
        <f>SUM(T39:T59)</f>
        <v>0.19800000000000001</v>
      </c>
      <c r="U60" s="267">
        <f>+'4.Magnitud_Presupuesto'!T15</f>
        <v>487454000</v>
      </c>
      <c r="V60" s="267">
        <f>+'4.Magnitud_Presupuesto'!Z15</f>
        <v>435972133</v>
      </c>
      <c r="W60" s="274">
        <f>SUM(W39:W59)</f>
        <v>3.6919999999999997</v>
      </c>
      <c r="X60" s="314">
        <f>SUM(X39:X59)</f>
        <v>3.6919999999999997</v>
      </c>
      <c r="Y60" s="267">
        <f>+'4.Magnitud_Presupuesto'!AI15</f>
        <v>106534534</v>
      </c>
      <c r="Z60" s="404">
        <f>SUM(Z39:Z59)</f>
        <v>0.19800000000000001</v>
      </c>
      <c r="AA60" s="395">
        <f>SUM(AA39:AA59)</f>
        <v>0.19800000000000001</v>
      </c>
      <c r="AB60" s="386"/>
      <c r="AC60" s="267">
        <f>SUM(AC39:AC59)</f>
        <v>550000000</v>
      </c>
      <c r="AD60" s="268">
        <f>SUM(AD39:AD59)</f>
        <v>8</v>
      </c>
      <c r="AE60" s="265">
        <f t="shared" ref="AE60:AM60" si="25">SUM(AE39:AE59)</f>
        <v>0</v>
      </c>
      <c r="AF60" s="265">
        <f t="shared" si="25"/>
        <v>0</v>
      </c>
      <c r="AG60" s="266">
        <f t="shared" si="25"/>
        <v>0</v>
      </c>
      <c r="AH60" s="266"/>
      <c r="AI60" s="266"/>
      <c r="AJ60" s="266">
        <f t="shared" si="25"/>
        <v>0</v>
      </c>
      <c r="AK60" s="266">
        <f t="shared" si="25"/>
        <v>0</v>
      </c>
      <c r="AL60" s="266"/>
      <c r="AM60" s="266">
        <f t="shared" si="25"/>
        <v>0</v>
      </c>
      <c r="AN60" s="386"/>
      <c r="AO60" s="267">
        <f>SUM(AO39:AO59)</f>
        <v>906000000.00000298</v>
      </c>
      <c r="AP60" s="312">
        <f>SUM(AP39:AP59)</f>
        <v>10.54</v>
      </c>
      <c r="AQ60" s="265">
        <f t="shared" ref="AQ60:AY60" si="26">SUM(AQ39:AQ59)</f>
        <v>0</v>
      </c>
      <c r="AR60" s="265">
        <f t="shared" si="26"/>
        <v>0</v>
      </c>
      <c r="AS60" s="266">
        <f t="shared" si="26"/>
        <v>0</v>
      </c>
      <c r="AT60" s="266"/>
      <c r="AU60" s="266"/>
      <c r="AV60" s="266">
        <f t="shared" si="26"/>
        <v>0</v>
      </c>
      <c r="AW60" s="266">
        <f t="shared" si="26"/>
        <v>0</v>
      </c>
      <c r="AX60" s="266"/>
      <c r="AY60" s="266">
        <f t="shared" si="26"/>
        <v>0</v>
      </c>
      <c r="AZ60" s="386"/>
      <c r="BA60" s="266">
        <f>SUM(BA39:BA59)</f>
        <v>1943453999.9999938</v>
      </c>
      <c r="BB60" s="314">
        <f t="shared" ref="BB60:BH60" si="27">SUM(BB39:BB59)</f>
        <v>23.692</v>
      </c>
      <c r="BC60" s="266">
        <f t="shared" si="27"/>
        <v>106534533.99999961</v>
      </c>
      <c r="BD60" s="266">
        <f t="shared" si="27"/>
        <v>0.19800000000000001</v>
      </c>
      <c r="BE60" s="266">
        <f t="shared" si="27"/>
        <v>680433999.99999821</v>
      </c>
      <c r="BF60" s="266">
        <f t="shared" si="27"/>
        <v>5.1520000000000001</v>
      </c>
      <c r="BG60" s="266">
        <f t="shared" si="27"/>
        <v>106534534</v>
      </c>
      <c r="BH60" s="266">
        <f t="shared" si="27"/>
        <v>0.19800000000000001</v>
      </c>
    </row>
  </sheetData>
  <mergeCells count="31">
    <mergeCell ref="AG15:AM15"/>
    <mergeCell ref="AO15:AR15"/>
    <mergeCell ref="AS15:AY15"/>
    <mergeCell ref="BA15:BD15"/>
    <mergeCell ref="BE15:BH15"/>
    <mergeCell ref="A1:B4"/>
    <mergeCell ref="C1:O1"/>
    <mergeCell ref="C2:O2"/>
    <mergeCell ref="C3:O3"/>
    <mergeCell ref="C4:L4"/>
    <mergeCell ref="M4:O4"/>
    <mergeCell ref="A17:A38"/>
    <mergeCell ref="A39:A60"/>
    <mergeCell ref="B17:B37"/>
    <mergeCell ref="B38:D38"/>
    <mergeCell ref="B39:B60"/>
    <mergeCell ref="A8:A10"/>
    <mergeCell ref="A11:A13"/>
    <mergeCell ref="L6:L7"/>
    <mergeCell ref="U15:AA15"/>
    <mergeCell ref="AC15:AF15"/>
    <mergeCell ref="E15:H15"/>
    <mergeCell ref="I15:O15"/>
    <mergeCell ref="Q15:T15"/>
    <mergeCell ref="I6:J6"/>
    <mergeCell ref="K6:K7"/>
    <mergeCell ref="A6:A7"/>
    <mergeCell ref="B6:B7"/>
    <mergeCell ref="C6:D6"/>
    <mergeCell ref="E6:F6"/>
    <mergeCell ref="G6:H6"/>
  </mergeCells>
  <dataValidations disablePrompts="1" count="22">
    <dataValidation allowBlank="1" showInputMessage="1" showErrorMessage="1" prompt="Relacionar el código de la actividad. El código es asignado por SEGPLAN, y debe guardar coherencia con el registrado en la hoja de vidad de indicador._x000a_" sqref="A16" xr:uid="{5903ED91-EF82-45FA-9D93-7011C82AEA00}"/>
    <dataValidation allowBlank="1" showInputMessage="1" showErrorMessage="1" prompt="Relacionar el nombre de la actividad del proyecto. Debe guardar coherencia con el registrado en la hoja de vida de indicador." sqref="B16" xr:uid="{4C6EB2DE-E904-402F-94EB-DD94A2E8C186}"/>
    <dataValidation type="decimal" allowBlank="1" showInputMessage="1" prompt="PROGRAMACIÓN - Relacione por unidad operativa la programación vigencia y reserva de presupuesto y magnitud. Debe coincidir con la herramienta financiera." sqref="AO38:AP38 AO60:AP60 Q38:R38 Q60:R60 AC38:AD38 AC60:AD60 I60:N60 E60:F60 E38:F38 I38:N38" xr:uid="{0E74F081-2DAB-4286-A968-88A6C35BA86B}">
      <formula1>0</formula1>
      <formula2>10000000000000</formula2>
    </dataValidation>
    <dataValidation allowBlank="1" showInputMessage="1" showErrorMessage="1" prompt="Relacione la cantidad de bienes y/o servicios efectivamente entregados en la localidad en relación con lo adquirido/contratado por la entidad con recursos de reserva. Ésta debe ser acumulada al periodo del reporte." sqref="AM16 O16 AA16 AY16" xr:uid="{700ED27B-26E5-470E-8B96-749874E52FFB}"/>
    <dataValidation allowBlank="1" showInputMessage="1" showErrorMessage="1" prompt="Relacione la cantidad de bienes y/o servicios efectivamente entregados en la localidad en relación con lo adquirido/contratado por la entidad con recursos de vigencia. Ésta debe ser acumulada al periodo del reporte." sqref="AJ16 L16 X16 AV16" xr:uid="{88FE793B-C0DC-421A-836F-BE0B047D56D8}"/>
    <dataValidation allowBlank="1" showInputMessage="1" showErrorMessage="1" prompt="Relacione  la cantidad de bienes y/o servicios adquiridos/contratados por la entidad para la localidad con recursos de reserva.  Ésta debe ser acumulada al periodo del reporte." sqref="AL16 N16 Z16 AX16" xr:uid="{0196E41D-F917-4632-96B1-D10B23416A70}"/>
    <dataValidation allowBlank="1" showInputMessage="1" showErrorMessage="1" prompt="Relacione  la cantidad de bienes y/o servicios adquiridos/contratados por la entidad para la localidad con recursos de vigencia.  Ésta debe ser acumulada al periodo del reporte." sqref="AI16 K16 W16 AU16" xr:uid="{805AF4A1-2E4C-450B-895C-2F46DC2612D0}"/>
    <dataValidation allowBlank="1" showInputMessage="1" showErrorMessage="1" prompt="Corresponde al presupuesto de reservas girado por localidad." sqref="AK16 Y16 M16 AW16" xr:uid="{A8B8DAC5-1E19-4ADE-A7CE-CAA8CA86C895}"/>
    <dataValidation allowBlank="1" showInputMessage="1" showErrorMessage="1" prompt="Corresponde al presupuesto de vigencia girado por localidad. " sqref="AH16 V16 J16 AT16" xr:uid="{4D1C7EFF-DF0D-4913-96C4-84779F410412}"/>
    <dataValidation allowBlank="1" showInputMessage="1" showErrorMessage="1" prompt="Corresponde al presupuesto de vigencia ejecutado por localidad. " sqref="AG16 U16 I16 AS16" xr:uid="{8323EEF1-09AC-48ED-A8FB-F36EB0495CDD}"/>
    <dataValidation allowBlank="1" showInputMessage="1" showErrorMessage="1" prompt="Relacione la cantidad total de bienes y/o servicios que se espera alcanzar en la localidad con recuros de reserva. Ésta debe ser acumulada al periodo del reporte." sqref="H16 AF16 T16 AR16" xr:uid="{21A8822D-1291-42CA-AF54-EF63C973AB74}"/>
    <dataValidation allowBlank="1" showInputMessage="1" showErrorMessage="1" prompt="Relacione la cantidad total de bienes y/o servicios que se espera alcanzar en la localidad con recuros de vigencia. Ésta debe ser acumulada al periodo del reporte." sqref="F16 AD16 R16 AP16" xr:uid="{01E53FF4-37FC-40AA-AFF9-E16E72720370}"/>
    <dataValidation allowBlank="1" showInputMessage="1" showErrorMessage="1" prompt="Corresponde a los recursos de reserva definitiva programados por localidad." sqref="G16 S16 AE16 AQ16" xr:uid="{C2730A59-E101-4D56-B089-0614B19BB684}"/>
    <dataValidation allowBlank="1" showInputMessage="1" showErrorMessage="1" prompt="Relacione la cantidad total de bienes y/o servicios efectivamente entregados durante el Plan de Desarrollo en la localidad en relación con lo adquirido/contratado por la entidad con recuros de reserva." sqref="BH16" xr:uid="{90D8F439-27B4-4665-BCCE-EAC77562C634}"/>
    <dataValidation allowBlank="1" showInputMessage="1" showErrorMessage="1" prompt="Corresponde al total de los recursos de reserva ejecutados para el PDD por localidad." sqref="BG16" xr:uid="{5CC599E2-21C2-4E3A-8FCC-F063CBD12A4F}"/>
    <dataValidation allowBlank="1" showInputMessage="1" showErrorMessage="1" prompt="Relacione la cantidad total de bienes y/o servicios efectivamente entregados durante el Plan de Desarrollo en la localidad en relación con lo adquirido/contratado por la entidad con recuros de vigencia." sqref="BF16" xr:uid="{5E49562C-56A0-481C-8289-8BE7AF7DCC89}"/>
    <dataValidation allowBlank="1" showInputMessage="1" showErrorMessage="1" prompt="Corresponde al total de los recursos de vigencia ejecutados para el PDD por localidad." sqref="BE16" xr:uid="{9172C2B2-FC5D-4BC4-BCB6-063F764D298F}"/>
    <dataValidation allowBlank="1" showInputMessage="1" showErrorMessage="1" prompt="Relacione la cantidad total de bienes y/o servicios que se espera alcanzar en la localidad durante el Plan de Desarrollo con recursos de reserva. Ésta debe ser acumulada al periodo del reporte." sqref="BD16" xr:uid="{9AA534C3-31FA-4F2C-AAFA-03A09A7498FB}"/>
    <dataValidation allowBlank="1" showInputMessage="1" showErrorMessage="1" prompt="Relacione la cantidad total de bienes y/o servicios que se espera alcanzar en la localidad durante el Plan de Desarrollo con recursos de vigencia. Ésta debe ser acumulada al periodo del reporte." sqref="BB16" xr:uid="{28D8D181-D3A6-4945-B140-0FBD8CDCF320}"/>
    <dataValidation allowBlank="1" showInputMessage="1" showErrorMessage="1" prompt="Corresponde al total de los recursos de reserva programados para el PDD por localidad." sqref="BC16" xr:uid="{A0290F62-5E94-4EFE-889C-07508F0B9F42}"/>
    <dataValidation allowBlank="1" showInputMessage="1" showErrorMessage="1" prompt="Corresponde al total de los recursos de vigencia programados para el PDD por localidad." sqref="BA16" xr:uid="{F6FC533A-1F58-4E0F-99A7-D9E085E461D2}"/>
    <dataValidation allowBlank="1" showInputMessage="1" showErrorMessage="1" prompt="Corresponde a los recursos de vigencia programados por localidad." sqref="E16 AC16 Q16 AO16" xr:uid="{997F2E9F-9B8C-4BF3-89C8-DD9567FA09DC}"/>
  </dataValidations>
  <pageMargins left="0.7" right="0.7" top="0.75" bottom="0.75" header="0" footer="0"/>
  <pageSetup paperSize="9" orientation="portrait" r:id="rId1"/>
  <ignoredErrors>
    <ignoredError sqref="BA38:BB38 BB17 S38 K10:L10 Y38 Y6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F7391-F46D-4A1A-81CD-8BA0A767FF4E}">
  <sheetPr>
    <tabColor rgb="FFFFFF00"/>
  </sheetPr>
  <dimension ref="A1:T85"/>
  <sheetViews>
    <sheetView topLeftCell="B1" workbookViewId="0">
      <selection activeCell="S2" sqref="S2"/>
    </sheetView>
  </sheetViews>
  <sheetFormatPr baseColWidth="10" defaultColWidth="11.44140625" defaultRowHeight="13.8" x14ac:dyDescent="0.3"/>
  <cols>
    <col min="1" max="1" width="18.6640625" style="288" customWidth="1"/>
    <col min="2" max="2" width="11.44140625" style="288"/>
    <col min="3" max="3" width="10.109375" style="288" customWidth="1"/>
    <col min="4" max="4" width="38.109375" style="288" customWidth="1"/>
    <col min="5" max="5" width="18.44140625" style="306" customWidth="1"/>
    <col min="6" max="6" width="11.44140625" style="306"/>
    <col min="7" max="7" width="12.88671875" style="306" customWidth="1"/>
    <col min="8" max="9" width="11.44140625" style="306"/>
    <col min="10" max="10" width="13.109375" style="306" customWidth="1"/>
    <col min="11" max="14" width="11.44140625" style="306"/>
    <col min="15" max="15" width="22" style="306" customWidth="1"/>
    <col min="16" max="16" width="34.33203125" style="288" customWidth="1"/>
    <col min="17" max="17" width="49.5546875" style="304" customWidth="1"/>
    <col min="18" max="18" width="36" style="304" customWidth="1"/>
    <col min="19" max="19" width="77.44140625" style="288" customWidth="1"/>
    <col min="20" max="16384" width="11.44140625" style="288"/>
  </cols>
  <sheetData>
    <row r="1" spans="1:20" ht="27.6" x14ac:dyDescent="0.3">
      <c r="A1" s="283" t="s">
        <v>596</v>
      </c>
      <c r="B1" s="283" t="s">
        <v>597</v>
      </c>
      <c r="C1" s="283" t="s">
        <v>598</v>
      </c>
      <c r="D1" s="284" t="s">
        <v>15</v>
      </c>
      <c r="E1" s="285" t="s">
        <v>612</v>
      </c>
      <c r="F1" s="286" t="s">
        <v>599</v>
      </c>
      <c r="G1" s="286" t="s">
        <v>600</v>
      </c>
      <c r="H1" s="286" t="s">
        <v>601</v>
      </c>
      <c r="I1" s="286" t="s">
        <v>602</v>
      </c>
      <c r="J1" s="286" t="s">
        <v>603</v>
      </c>
      <c r="K1" s="286" t="s">
        <v>604</v>
      </c>
      <c r="L1" s="286" t="s">
        <v>605</v>
      </c>
      <c r="M1" s="286" t="s">
        <v>606</v>
      </c>
      <c r="N1" s="286" t="s">
        <v>607</v>
      </c>
      <c r="O1" s="286" t="s">
        <v>608</v>
      </c>
      <c r="P1" s="284" t="s">
        <v>609</v>
      </c>
      <c r="Q1" s="287" t="s">
        <v>610</v>
      </c>
      <c r="R1" s="287" t="s">
        <v>611</v>
      </c>
      <c r="S1" s="287" t="s">
        <v>957</v>
      </c>
      <c r="T1" s="285" t="s">
        <v>613</v>
      </c>
    </row>
    <row r="2" spans="1:20" ht="11.25" customHeight="1" x14ac:dyDescent="0.3">
      <c r="A2" s="289" t="s">
        <v>958</v>
      </c>
      <c r="B2" s="290" t="s">
        <v>614</v>
      </c>
      <c r="C2" s="291">
        <v>2025</v>
      </c>
      <c r="D2" s="292" t="s">
        <v>16</v>
      </c>
      <c r="E2" s="293" t="s">
        <v>623</v>
      </c>
      <c r="F2" s="294" t="s">
        <v>615</v>
      </c>
      <c r="G2" s="295" t="s">
        <v>616</v>
      </c>
      <c r="H2" s="295" t="s">
        <v>617</v>
      </c>
      <c r="I2" s="295" t="s">
        <v>618</v>
      </c>
      <c r="J2" s="295" t="s">
        <v>619</v>
      </c>
      <c r="K2" s="294" t="s">
        <v>62</v>
      </c>
      <c r="L2" s="294" t="s">
        <v>620</v>
      </c>
      <c r="M2" s="294" t="s">
        <v>621</v>
      </c>
      <c r="N2" s="294" t="s">
        <v>579</v>
      </c>
      <c r="O2" s="294" t="s">
        <v>346</v>
      </c>
      <c r="P2" s="289" t="s">
        <v>959</v>
      </c>
      <c r="Q2" s="296" t="s">
        <v>960</v>
      </c>
      <c r="R2" s="289" t="s">
        <v>961</v>
      </c>
      <c r="S2" s="297" t="s">
        <v>622</v>
      </c>
      <c r="T2" s="293" t="s">
        <v>624</v>
      </c>
    </row>
    <row r="3" spans="1:20" ht="11.25" customHeight="1" x14ac:dyDescent="0.3">
      <c r="B3" s="290" t="s">
        <v>628</v>
      </c>
      <c r="C3" s="291">
        <v>2026</v>
      </c>
      <c r="D3" s="298" t="s">
        <v>629</v>
      </c>
      <c r="E3" s="293" t="s">
        <v>638</v>
      </c>
      <c r="F3" s="294" t="s">
        <v>630</v>
      </c>
      <c r="G3" s="295" t="s">
        <v>631</v>
      </c>
      <c r="H3" s="295" t="s">
        <v>632</v>
      </c>
      <c r="I3" s="295" t="s">
        <v>633</v>
      </c>
      <c r="J3" s="295" t="s">
        <v>634</v>
      </c>
      <c r="K3" s="294" t="s">
        <v>635</v>
      </c>
      <c r="L3" s="294" t="s">
        <v>636</v>
      </c>
      <c r="M3" s="294" t="s">
        <v>637</v>
      </c>
      <c r="N3" s="294" t="s">
        <v>331</v>
      </c>
      <c r="O3" s="294" t="s">
        <v>350</v>
      </c>
      <c r="P3" s="299" t="s">
        <v>962</v>
      </c>
      <c r="Q3" s="296" t="s">
        <v>963</v>
      </c>
      <c r="R3" s="296" t="s">
        <v>964</v>
      </c>
      <c r="S3" s="297" t="s">
        <v>965</v>
      </c>
      <c r="T3" s="293" t="s">
        <v>639</v>
      </c>
    </row>
    <row r="4" spans="1:20" ht="11.25" customHeight="1" x14ac:dyDescent="0.3">
      <c r="B4" s="290" t="s">
        <v>640</v>
      </c>
      <c r="C4" s="291">
        <v>2027</v>
      </c>
      <c r="D4" s="298" t="s">
        <v>641</v>
      </c>
      <c r="E4" s="293" t="s">
        <v>651</v>
      </c>
      <c r="F4" s="294" t="s">
        <v>642</v>
      </c>
      <c r="G4" s="295" t="s">
        <v>643</v>
      </c>
      <c r="H4" s="295" t="s">
        <v>644</v>
      </c>
      <c r="I4" s="295" t="s">
        <v>645</v>
      </c>
      <c r="J4" s="295" t="s">
        <v>646</v>
      </c>
      <c r="K4" s="294" t="s">
        <v>647</v>
      </c>
      <c r="L4" s="294" t="s">
        <v>648</v>
      </c>
      <c r="M4" s="294"/>
      <c r="N4" s="294" t="s">
        <v>649</v>
      </c>
      <c r="O4" s="294" t="s">
        <v>354</v>
      </c>
      <c r="P4" s="299" t="s">
        <v>966</v>
      </c>
      <c r="Q4" s="296" t="s">
        <v>967</v>
      </c>
      <c r="R4" s="289" t="s">
        <v>968</v>
      </c>
      <c r="S4" s="300" t="s">
        <v>650</v>
      </c>
      <c r="T4" s="293" t="s">
        <v>652</v>
      </c>
    </row>
    <row r="5" spans="1:20" ht="11.25" customHeight="1" x14ac:dyDescent="0.3">
      <c r="B5" s="290" t="s">
        <v>654</v>
      </c>
      <c r="C5" s="291">
        <v>2028</v>
      </c>
      <c r="D5" s="298" t="s">
        <v>655</v>
      </c>
      <c r="E5" s="293" t="s">
        <v>662</v>
      </c>
      <c r="F5" s="294" t="s">
        <v>656</v>
      </c>
      <c r="G5" s="295" t="s">
        <v>657</v>
      </c>
      <c r="H5" s="295" t="s">
        <v>658</v>
      </c>
      <c r="I5" s="294" t="s">
        <v>647</v>
      </c>
      <c r="J5" s="295" t="s">
        <v>659</v>
      </c>
      <c r="K5" s="294" t="s">
        <v>647</v>
      </c>
      <c r="L5" s="294" t="s">
        <v>660</v>
      </c>
      <c r="M5" s="294"/>
      <c r="N5" s="294" t="s">
        <v>580</v>
      </c>
      <c r="O5" s="294" t="s">
        <v>359</v>
      </c>
      <c r="P5" s="299" t="s">
        <v>969</v>
      </c>
      <c r="Q5" s="296" t="s">
        <v>970</v>
      </c>
      <c r="R5" s="289" t="s">
        <v>971</v>
      </c>
      <c r="S5" s="300" t="s">
        <v>661</v>
      </c>
      <c r="T5" s="293" t="s">
        <v>663</v>
      </c>
    </row>
    <row r="6" spans="1:20" ht="11.25" customHeight="1" x14ac:dyDescent="0.3">
      <c r="B6" s="290" t="s">
        <v>664</v>
      </c>
      <c r="C6" s="301"/>
      <c r="D6" s="298" t="s">
        <v>665</v>
      </c>
      <c r="E6" s="293" t="s">
        <v>670</v>
      </c>
      <c r="F6" s="294" t="s">
        <v>647</v>
      </c>
      <c r="G6" s="295" t="s">
        <v>666</v>
      </c>
      <c r="H6" s="295" t="s">
        <v>667</v>
      </c>
      <c r="I6" s="294" t="s">
        <v>647</v>
      </c>
      <c r="J6" s="294" t="s">
        <v>647</v>
      </c>
      <c r="K6" s="294" t="s">
        <v>647</v>
      </c>
      <c r="L6" s="294" t="s">
        <v>668</v>
      </c>
      <c r="M6" s="294"/>
      <c r="N6" s="294" t="s">
        <v>344</v>
      </c>
      <c r="O6" s="294" t="s">
        <v>364</v>
      </c>
      <c r="P6" s="299"/>
      <c r="Q6" s="296"/>
      <c r="R6" s="289" t="s">
        <v>972</v>
      </c>
      <c r="S6" s="300" t="s">
        <v>669</v>
      </c>
      <c r="T6" s="293" t="s">
        <v>671</v>
      </c>
    </row>
    <row r="7" spans="1:20" ht="11.25" customHeight="1" x14ac:dyDescent="0.3">
      <c r="B7" s="290" t="s">
        <v>673</v>
      </c>
      <c r="C7" s="292" t="s">
        <v>647</v>
      </c>
      <c r="D7" s="288" t="s">
        <v>674</v>
      </c>
      <c r="E7" s="293" t="s">
        <v>679</v>
      </c>
      <c r="F7" s="294" t="s">
        <v>647</v>
      </c>
      <c r="G7" s="295" t="s">
        <v>675</v>
      </c>
      <c r="H7" s="295" t="s">
        <v>676</v>
      </c>
      <c r="I7" s="294" t="s">
        <v>647</v>
      </c>
      <c r="J7" s="294" t="s">
        <v>647</v>
      </c>
      <c r="K7" s="294" t="s">
        <v>647</v>
      </c>
      <c r="L7" s="294" t="s">
        <v>677</v>
      </c>
      <c r="M7" s="294"/>
      <c r="N7" s="294" t="s">
        <v>347</v>
      </c>
      <c r="O7" s="294" t="s">
        <v>369</v>
      </c>
      <c r="P7" s="299"/>
      <c r="Q7" s="296"/>
      <c r="R7" s="288"/>
      <c r="S7" s="300" t="s">
        <v>678</v>
      </c>
      <c r="T7" s="293" t="s">
        <v>680</v>
      </c>
    </row>
    <row r="8" spans="1:20" ht="11.25" customHeight="1" x14ac:dyDescent="0.3">
      <c r="B8" s="290" t="s">
        <v>681</v>
      </c>
      <c r="C8" s="292" t="s">
        <v>647</v>
      </c>
      <c r="D8" s="292" t="s">
        <v>682</v>
      </c>
      <c r="E8" s="293" t="s">
        <v>687</v>
      </c>
      <c r="F8" s="294" t="s">
        <v>647</v>
      </c>
      <c r="G8" s="295" t="s">
        <v>683</v>
      </c>
      <c r="H8" s="295" t="s">
        <v>684</v>
      </c>
      <c r="I8" s="294" t="s">
        <v>647</v>
      </c>
      <c r="J8" s="294" t="s">
        <v>647</v>
      </c>
      <c r="K8" s="294" t="s">
        <v>647</v>
      </c>
      <c r="L8" s="294" t="s">
        <v>685</v>
      </c>
      <c r="M8" s="294"/>
      <c r="N8" s="294" t="s">
        <v>351</v>
      </c>
      <c r="O8" s="294" t="s">
        <v>374</v>
      </c>
      <c r="P8" s="292"/>
      <c r="Q8" s="287"/>
      <c r="R8" s="302"/>
      <c r="S8" s="300" t="s">
        <v>686</v>
      </c>
      <c r="T8" s="293" t="s">
        <v>688</v>
      </c>
    </row>
    <row r="9" spans="1:20" ht="11.25" customHeight="1" x14ac:dyDescent="0.3">
      <c r="B9" s="290" t="s">
        <v>689</v>
      </c>
      <c r="C9" s="292" t="s">
        <v>647</v>
      </c>
      <c r="D9" s="292" t="s">
        <v>690</v>
      </c>
      <c r="E9" s="294"/>
      <c r="F9" s="294" t="s">
        <v>647</v>
      </c>
      <c r="G9" s="295" t="s">
        <v>691</v>
      </c>
      <c r="H9" s="295" t="s">
        <v>692</v>
      </c>
      <c r="I9" s="294" t="s">
        <v>647</v>
      </c>
      <c r="J9" s="294" t="s">
        <v>647</v>
      </c>
      <c r="K9" s="294" t="s">
        <v>647</v>
      </c>
      <c r="L9" s="294"/>
      <c r="M9" s="294"/>
      <c r="N9" s="294" t="s">
        <v>356</v>
      </c>
      <c r="O9" s="294" t="s">
        <v>379</v>
      </c>
      <c r="P9" s="292"/>
      <c r="Q9" s="287"/>
      <c r="R9" s="287"/>
      <c r="S9" s="300" t="s">
        <v>693</v>
      </c>
      <c r="T9" s="293" t="s">
        <v>694</v>
      </c>
    </row>
    <row r="10" spans="1:20" ht="11.25" customHeight="1" x14ac:dyDescent="0.3">
      <c r="B10" s="290" t="s">
        <v>695</v>
      </c>
      <c r="C10" s="292" t="s">
        <v>647</v>
      </c>
      <c r="D10" s="292" t="s">
        <v>696</v>
      </c>
      <c r="E10" s="294"/>
      <c r="F10" s="294" t="s">
        <v>647</v>
      </c>
      <c r="G10" s="295" t="s">
        <v>698</v>
      </c>
      <c r="H10" s="294" t="s">
        <v>647</v>
      </c>
      <c r="I10" s="294" t="s">
        <v>647</v>
      </c>
      <c r="J10" s="294" t="s">
        <v>647</v>
      </c>
      <c r="K10" s="294" t="s">
        <v>647</v>
      </c>
      <c r="L10" s="294"/>
      <c r="M10" s="294"/>
      <c r="N10" s="294" t="s">
        <v>581</v>
      </c>
      <c r="O10" s="294" t="s">
        <v>384</v>
      </c>
      <c r="P10" s="292"/>
      <c r="Q10" s="287"/>
      <c r="R10" s="287"/>
      <c r="S10" s="300" t="s">
        <v>699</v>
      </c>
      <c r="T10" s="293" t="s">
        <v>700</v>
      </c>
    </row>
    <row r="11" spans="1:20" ht="11.25" customHeight="1" x14ac:dyDescent="0.3">
      <c r="B11" s="290" t="s">
        <v>701</v>
      </c>
      <c r="C11" s="292" t="s">
        <v>647</v>
      </c>
      <c r="D11" s="292" t="s">
        <v>702</v>
      </c>
      <c r="E11" s="294"/>
      <c r="F11" s="294" t="s">
        <v>647</v>
      </c>
      <c r="G11" s="295" t="s">
        <v>703</v>
      </c>
      <c r="H11" s="294" t="s">
        <v>647</v>
      </c>
      <c r="I11" s="294" t="s">
        <v>647</v>
      </c>
      <c r="J11" s="294" t="s">
        <v>647</v>
      </c>
      <c r="K11" s="294" t="s">
        <v>647</v>
      </c>
      <c r="L11" s="294"/>
      <c r="M11" s="294"/>
      <c r="N11" s="294" t="s">
        <v>582</v>
      </c>
      <c r="O11" s="294" t="s">
        <v>389</v>
      </c>
      <c r="P11" s="292"/>
      <c r="Q11" s="287"/>
      <c r="R11" s="287"/>
      <c r="S11" s="300" t="s">
        <v>704</v>
      </c>
      <c r="T11" s="293" t="s">
        <v>705</v>
      </c>
    </row>
    <row r="12" spans="1:20" ht="11.25" customHeight="1" x14ac:dyDescent="0.3">
      <c r="B12" s="290" t="s">
        <v>706</v>
      </c>
      <c r="C12" s="292" t="s">
        <v>647</v>
      </c>
      <c r="D12" s="292" t="s">
        <v>707</v>
      </c>
      <c r="E12" s="294"/>
      <c r="F12" s="294" t="s">
        <v>647</v>
      </c>
      <c r="G12" s="295" t="s">
        <v>708</v>
      </c>
      <c r="H12" s="294" t="s">
        <v>647</v>
      </c>
      <c r="I12" s="294" t="s">
        <v>647</v>
      </c>
      <c r="J12" s="294" t="s">
        <v>647</v>
      </c>
      <c r="K12" s="294" t="s">
        <v>647</v>
      </c>
      <c r="L12" s="294"/>
      <c r="M12" s="294"/>
      <c r="N12" s="303" t="s">
        <v>371</v>
      </c>
      <c r="O12" s="303"/>
      <c r="P12" s="292"/>
      <c r="Q12" s="294"/>
      <c r="R12" s="294"/>
      <c r="S12" s="300" t="s">
        <v>709</v>
      </c>
      <c r="T12" s="293" t="s">
        <v>710</v>
      </c>
    </row>
    <row r="13" spans="1:20" ht="11.25" customHeight="1" x14ac:dyDescent="0.3">
      <c r="B13" s="290" t="s">
        <v>711</v>
      </c>
      <c r="C13" s="292" t="s">
        <v>647</v>
      </c>
      <c r="D13" s="292" t="s">
        <v>712</v>
      </c>
      <c r="E13" s="294"/>
      <c r="F13" s="294" t="s">
        <v>647</v>
      </c>
      <c r="G13" s="295" t="s">
        <v>715</v>
      </c>
      <c r="H13" s="294" t="s">
        <v>647</v>
      </c>
      <c r="I13" s="294" t="s">
        <v>647</v>
      </c>
      <c r="J13" s="294" t="s">
        <v>647</v>
      </c>
      <c r="K13" s="294" t="s">
        <v>647</v>
      </c>
      <c r="L13" s="294"/>
      <c r="M13" s="294"/>
      <c r="N13" s="303" t="s">
        <v>716</v>
      </c>
      <c r="O13" s="303"/>
      <c r="P13" s="292"/>
      <c r="Q13" s="294"/>
      <c r="R13" s="294"/>
      <c r="S13" s="300" t="s">
        <v>717</v>
      </c>
      <c r="T13" s="293" t="s">
        <v>718</v>
      </c>
    </row>
    <row r="14" spans="1:20" ht="11.25" customHeight="1" x14ac:dyDescent="0.3">
      <c r="B14" s="292" t="s">
        <v>647</v>
      </c>
      <c r="C14" s="292" t="s">
        <v>647</v>
      </c>
      <c r="D14" s="292" t="s">
        <v>719</v>
      </c>
      <c r="E14" s="294"/>
      <c r="F14" s="294" t="s">
        <v>647</v>
      </c>
      <c r="G14" s="295" t="s">
        <v>720</v>
      </c>
      <c r="H14" s="294" t="s">
        <v>647</v>
      </c>
      <c r="I14" s="294" t="s">
        <v>647</v>
      </c>
      <c r="J14" s="294" t="s">
        <v>647</v>
      </c>
      <c r="K14" s="294" t="s">
        <v>647</v>
      </c>
      <c r="L14" s="294"/>
      <c r="M14" s="294"/>
      <c r="N14" s="303" t="s">
        <v>381</v>
      </c>
      <c r="O14" s="303"/>
      <c r="P14" s="292"/>
      <c r="Q14" s="294"/>
      <c r="R14" s="294"/>
      <c r="S14" s="300" t="s">
        <v>721</v>
      </c>
      <c r="T14" s="293" t="s">
        <v>722</v>
      </c>
    </row>
    <row r="15" spans="1:20" ht="11.25" customHeight="1" x14ac:dyDescent="0.3">
      <c r="B15" s="292" t="s">
        <v>647</v>
      </c>
      <c r="C15" s="292" t="s">
        <v>647</v>
      </c>
      <c r="D15" s="292" t="s">
        <v>723</v>
      </c>
      <c r="E15" s="294"/>
      <c r="F15" s="294" t="s">
        <v>647</v>
      </c>
      <c r="G15" s="294" t="s">
        <v>647</v>
      </c>
      <c r="H15" s="294" t="s">
        <v>647</v>
      </c>
      <c r="I15" s="294" t="s">
        <v>647</v>
      </c>
      <c r="J15" s="294" t="s">
        <v>647</v>
      </c>
      <c r="K15" s="294" t="s">
        <v>647</v>
      </c>
      <c r="L15" s="294"/>
      <c r="M15" s="294"/>
      <c r="N15" s="303" t="s">
        <v>583</v>
      </c>
      <c r="O15" s="303"/>
      <c r="P15" s="292"/>
      <c r="Q15" s="294"/>
      <c r="R15" s="294"/>
      <c r="S15" s="300" t="s">
        <v>724</v>
      </c>
      <c r="T15" s="293" t="s">
        <v>725</v>
      </c>
    </row>
    <row r="16" spans="1:20" ht="11.25" customHeight="1" x14ac:dyDescent="0.3">
      <c r="B16" s="301" t="s">
        <v>647</v>
      </c>
      <c r="C16" s="301" t="s">
        <v>647</v>
      </c>
      <c r="D16" s="301" t="s">
        <v>726</v>
      </c>
      <c r="E16" s="294"/>
      <c r="F16" s="294" t="s">
        <v>647</v>
      </c>
      <c r="G16" s="294" t="s">
        <v>647</v>
      </c>
      <c r="H16" s="294" t="s">
        <v>647</v>
      </c>
      <c r="I16" s="294" t="s">
        <v>647</v>
      </c>
      <c r="J16" s="294" t="s">
        <v>647</v>
      </c>
      <c r="K16" s="294" t="s">
        <v>647</v>
      </c>
      <c r="L16" s="294"/>
      <c r="M16" s="294"/>
      <c r="N16" s="303" t="s">
        <v>391</v>
      </c>
      <c r="O16" s="303"/>
      <c r="P16" s="301"/>
      <c r="Q16" s="294"/>
      <c r="R16" s="294"/>
      <c r="S16" s="300" t="s">
        <v>727</v>
      </c>
      <c r="T16" s="293" t="s">
        <v>728</v>
      </c>
    </row>
    <row r="17" spans="2:20" ht="11.25" customHeight="1" x14ac:dyDescent="0.3">
      <c r="B17" s="292" t="s">
        <v>647</v>
      </c>
      <c r="C17" s="292" t="s">
        <v>647</v>
      </c>
      <c r="D17" s="292" t="s">
        <v>729</v>
      </c>
      <c r="E17" s="294" t="s">
        <v>647</v>
      </c>
      <c r="F17" s="294" t="s">
        <v>647</v>
      </c>
      <c r="G17" s="294" t="s">
        <v>647</v>
      </c>
      <c r="H17" s="294" t="s">
        <v>647</v>
      </c>
      <c r="I17" s="294" t="s">
        <v>647</v>
      </c>
      <c r="J17" s="294" t="s">
        <v>647</v>
      </c>
      <c r="K17" s="294" t="s">
        <v>647</v>
      </c>
      <c r="L17" s="294"/>
      <c r="M17" s="294"/>
      <c r="N17" s="303" t="s">
        <v>396</v>
      </c>
      <c r="O17" s="303"/>
      <c r="P17" s="292"/>
      <c r="S17" s="300" t="s">
        <v>730</v>
      </c>
      <c r="T17" s="293" t="s">
        <v>731</v>
      </c>
    </row>
    <row r="18" spans="2:20" ht="11.25" customHeight="1" x14ac:dyDescent="0.3">
      <c r="B18" s="292" t="s">
        <v>647</v>
      </c>
      <c r="C18" s="292" t="s">
        <v>647</v>
      </c>
      <c r="D18" s="292" t="s">
        <v>732</v>
      </c>
      <c r="E18" s="294" t="s">
        <v>647</v>
      </c>
      <c r="F18" s="294" t="s">
        <v>647</v>
      </c>
      <c r="G18" s="294" t="s">
        <v>647</v>
      </c>
      <c r="H18" s="294" t="s">
        <v>647</v>
      </c>
      <c r="I18" s="294" t="s">
        <v>647</v>
      </c>
      <c r="J18" s="294" t="s">
        <v>647</v>
      </c>
      <c r="K18" s="294" t="s">
        <v>647</v>
      </c>
      <c r="L18" s="294"/>
      <c r="M18" s="294"/>
      <c r="N18" s="303" t="s">
        <v>401</v>
      </c>
      <c r="O18" s="303"/>
      <c r="P18" s="292"/>
      <c r="S18" s="300" t="s">
        <v>733</v>
      </c>
      <c r="T18" s="293" t="s">
        <v>734</v>
      </c>
    </row>
    <row r="19" spans="2:20" ht="11.25" customHeight="1" x14ac:dyDescent="0.3">
      <c r="B19" s="292" t="s">
        <v>647</v>
      </c>
      <c r="C19" s="292" t="s">
        <v>647</v>
      </c>
      <c r="D19" s="292" t="s">
        <v>735</v>
      </c>
      <c r="E19" s="294" t="s">
        <v>647</v>
      </c>
      <c r="F19" s="294" t="s">
        <v>647</v>
      </c>
      <c r="G19" s="294" t="s">
        <v>647</v>
      </c>
      <c r="H19" s="294" t="s">
        <v>647</v>
      </c>
      <c r="I19" s="294" t="s">
        <v>647</v>
      </c>
      <c r="J19" s="294" t="s">
        <v>647</v>
      </c>
      <c r="K19" s="294" t="s">
        <v>647</v>
      </c>
      <c r="L19" s="294"/>
      <c r="M19" s="294"/>
      <c r="N19" s="303" t="s">
        <v>736</v>
      </c>
      <c r="O19" s="303"/>
      <c r="P19" s="292"/>
      <c r="S19" s="300" t="s">
        <v>737</v>
      </c>
      <c r="T19" s="293" t="s">
        <v>738</v>
      </c>
    </row>
    <row r="20" spans="2:20" ht="11.25" customHeight="1" x14ac:dyDescent="0.3">
      <c r="B20" s="292" t="s">
        <v>647</v>
      </c>
      <c r="C20" s="292" t="s">
        <v>647</v>
      </c>
      <c r="D20" s="292" t="s">
        <v>739</v>
      </c>
      <c r="E20" s="294" t="s">
        <v>647</v>
      </c>
      <c r="F20" s="294" t="s">
        <v>647</v>
      </c>
      <c r="G20" s="294" t="s">
        <v>647</v>
      </c>
      <c r="H20" s="294" t="s">
        <v>647</v>
      </c>
      <c r="I20" s="294" t="s">
        <v>647</v>
      </c>
      <c r="J20" s="294" t="s">
        <v>647</v>
      </c>
      <c r="K20" s="294" t="s">
        <v>647</v>
      </c>
      <c r="L20" s="294"/>
      <c r="M20" s="294"/>
      <c r="N20" s="303" t="s">
        <v>740</v>
      </c>
      <c r="O20" s="303"/>
      <c r="P20" s="292"/>
      <c r="S20" s="300" t="s">
        <v>741</v>
      </c>
      <c r="T20" s="293" t="s">
        <v>742</v>
      </c>
    </row>
    <row r="21" spans="2:20" ht="11.25" customHeight="1" x14ac:dyDescent="0.3">
      <c r="B21" s="292" t="s">
        <v>647</v>
      </c>
      <c r="C21" s="292" t="s">
        <v>647</v>
      </c>
      <c r="D21" s="292" t="s">
        <v>743</v>
      </c>
      <c r="E21" s="294" t="s">
        <v>647</v>
      </c>
      <c r="F21" s="294" t="s">
        <v>647</v>
      </c>
      <c r="G21" s="294" t="s">
        <v>647</v>
      </c>
      <c r="H21" s="294" t="s">
        <v>647</v>
      </c>
      <c r="I21" s="294" t="s">
        <v>647</v>
      </c>
      <c r="J21" s="294" t="s">
        <v>647</v>
      </c>
      <c r="K21" s="294" t="s">
        <v>647</v>
      </c>
      <c r="L21" s="294"/>
      <c r="M21" s="294"/>
      <c r="N21" s="303" t="s">
        <v>416</v>
      </c>
      <c r="O21" s="303"/>
      <c r="P21" s="292"/>
      <c r="S21" s="300" t="s">
        <v>744</v>
      </c>
      <c r="T21" s="293" t="s">
        <v>773</v>
      </c>
    </row>
    <row r="22" spans="2:20" ht="11.25" customHeight="1" x14ac:dyDescent="0.3">
      <c r="B22" s="292" t="s">
        <v>647</v>
      </c>
      <c r="C22" s="292" t="s">
        <v>647</v>
      </c>
      <c r="D22" s="292" t="s">
        <v>745</v>
      </c>
      <c r="E22" s="294" t="s">
        <v>647</v>
      </c>
      <c r="F22" s="294" t="s">
        <v>647</v>
      </c>
      <c r="G22" s="294" t="s">
        <v>647</v>
      </c>
      <c r="H22" s="294" t="s">
        <v>647</v>
      </c>
      <c r="I22" s="294" t="s">
        <v>647</v>
      </c>
      <c r="J22" s="294" t="s">
        <v>647</v>
      </c>
      <c r="K22" s="294" t="s">
        <v>647</v>
      </c>
      <c r="L22" s="294"/>
      <c r="M22" s="294"/>
      <c r="N22" s="303" t="s">
        <v>430</v>
      </c>
      <c r="O22" s="303"/>
      <c r="P22" s="292"/>
      <c r="S22" s="300" t="s">
        <v>746</v>
      </c>
    </row>
    <row r="23" spans="2:20" ht="11.25" customHeight="1" x14ac:dyDescent="0.3">
      <c r="B23" s="292" t="s">
        <v>647</v>
      </c>
      <c r="C23" s="292" t="s">
        <v>647</v>
      </c>
      <c r="D23" s="292" t="s">
        <v>747</v>
      </c>
      <c r="E23" s="294" t="s">
        <v>647</v>
      </c>
      <c r="F23" s="294" t="s">
        <v>647</v>
      </c>
      <c r="G23" s="294" t="s">
        <v>647</v>
      </c>
      <c r="H23" s="294" t="s">
        <v>647</v>
      </c>
      <c r="I23" s="294" t="s">
        <v>647</v>
      </c>
      <c r="J23" s="294" t="s">
        <v>647</v>
      </c>
      <c r="K23" s="294" t="s">
        <v>647</v>
      </c>
      <c r="L23" s="294"/>
      <c r="M23" s="294"/>
      <c r="N23" s="294" t="s">
        <v>647</v>
      </c>
      <c r="O23" s="294"/>
      <c r="P23" s="292"/>
      <c r="S23" s="300" t="s">
        <v>748</v>
      </c>
    </row>
    <row r="24" spans="2:20" ht="11.25" customHeight="1" x14ac:dyDescent="0.3">
      <c r="B24" s="292" t="s">
        <v>647</v>
      </c>
      <c r="C24" s="292" t="s">
        <v>647</v>
      </c>
      <c r="D24" s="292" t="s">
        <v>749</v>
      </c>
      <c r="E24" s="294" t="s">
        <v>647</v>
      </c>
      <c r="F24" s="294" t="s">
        <v>647</v>
      </c>
      <c r="G24" s="294" t="s">
        <v>647</v>
      </c>
      <c r="H24" s="294" t="s">
        <v>647</v>
      </c>
      <c r="I24" s="294" t="s">
        <v>647</v>
      </c>
      <c r="J24" s="294" t="s">
        <v>647</v>
      </c>
      <c r="K24" s="294" t="s">
        <v>647</v>
      </c>
      <c r="L24" s="294"/>
      <c r="M24" s="294"/>
      <c r="N24" s="294" t="s">
        <v>647</v>
      </c>
      <c r="O24" s="294"/>
      <c r="P24" s="292"/>
      <c r="S24" s="300" t="s">
        <v>750</v>
      </c>
    </row>
    <row r="25" spans="2:20" ht="11.25" customHeight="1" x14ac:dyDescent="0.3">
      <c r="B25" s="292" t="s">
        <v>647</v>
      </c>
      <c r="C25" s="305" t="s">
        <v>647</v>
      </c>
      <c r="D25" s="290" t="s">
        <v>751</v>
      </c>
      <c r="E25" s="294" t="s">
        <v>647</v>
      </c>
      <c r="F25" s="294" t="s">
        <v>647</v>
      </c>
      <c r="G25" s="294" t="s">
        <v>647</v>
      </c>
      <c r="H25" s="294" t="s">
        <v>647</v>
      </c>
      <c r="I25" s="294" t="s">
        <v>647</v>
      </c>
      <c r="J25" s="294" t="s">
        <v>647</v>
      </c>
      <c r="K25" s="294" t="s">
        <v>647</v>
      </c>
      <c r="L25" s="294"/>
      <c r="M25" s="294"/>
      <c r="N25" s="294" t="s">
        <v>647</v>
      </c>
      <c r="O25" s="294"/>
      <c r="P25" s="292"/>
      <c r="S25" s="300" t="s">
        <v>752</v>
      </c>
    </row>
    <row r="26" spans="2:20" ht="11.25" customHeight="1" x14ac:dyDescent="0.3">
      <c r="B26" s="292" t="s">
        <v>647</v>
      </c>
      <c r="C26" s="305" t="s">
        <v>647</v>
      </c>
      <c r="D26" s="290" t="s">
        <v>753</v>
      </c>
      <c r="E26" s="294" t="s">
        <v>647</v>
      </c>
      <c r="F26" s="294" t="s">
        <v>647</v>
      </c>
      <c r="G26" s="294" t="s">
        <v>647</v>
      </c>
      <c r="H26" s="294" t="s">
        <v>647</v>
      </c>
      <c r="I26" s="294" t="s">
        <v>647</v>
      </c>
      <c r="J26" s="294" t="s">
        <v>647</v>
      </c>
      <c r="K26" s="294" t="s">
        <v>647</v>
      </c>
      <c r="L26" s="294"/>
      <c r="M26" s="294"/>
      <c r="N26" s="294" t="s">
        <v>647</v>
      </c>
      <c r="O26" s="294"/>
      <c r="P26" s="292"/>
      <c r="S26" s="300" t="s">
        <v>754</v>
      </c>
    </row>
    <row r="27" spans="2:20" ht="11.25" customHeight="1" x14ac:dyDescent="0.3">
      <c r="B27" s="292" t="s">
        <v>647</v>
      </c>
      <c r="C27" s="305" t="s">
        <v>647</v>
      </c>
      <c r="D27" s="290" t="s">
        <v>755</v>
      </c>
      <c r="E27" s="294" t="s">
        <v>647</v>
      </c>
      <c r="F27" s="294" t="s">
        <v>647</v>
      </c>
      <c r="G27" s="294" t="s">
        <v>647</v>
      </c>
      <c r="H27" s="294" t="s">
        <v>647</v>
      </c>
      <c r="I27" s="294" t="s">
        <v>647</v>
      </c>
      <c r="J27" s="294" t="s">
        <v>647</v>
      </c>
      <c r="K27" s="294" t="s">
        <v>647</v>
      </c>
      <c r="L27" s="294"/>
      <c r="M27" s="294"/>
      <c r="N27" s="294" t="s">
        <v>647</v>
      </c>
      <c r="O27" s="294"/>
      <c r="P27" s="292"/>
      <c r="S27" s="300"/>
    </row>
    <row r="28" spans="2:20" ht="11.25" customHeight="1" x14ac:dyDescent="0.3">
      <c r="B28" s="292" t="s">
        <v>647</v>
      </c>
      <c r="C28" s="305" t="s">
        <v>647</v>
      </c>
      <c r="D28" s="290" t="s">
        <v>756</v>
      </c>
      <c r="E28" s="294" t="s">
        <v>647</v>
      </c>
      <c r="F28" s="294" t="s">
        <v>647</v>
      </c>
      <c r="G28" s="294" t="s">
        <v>647</v>
      </c>
      <c r="H28" s="294" t="s">
        <v>647</v>
      </c>
      <c r="I28" s="294" t="s">
        <v>647</v>
      </c>
      <c r="J28" s="294" t="s">
        <v>647</v>
      </c>
      <c r="K28" s="294" t="s">
        <v>647</v>
      </c>
      <c r="L28" s="294"/>
      <c r="M28" s="294"/>
      <c r="N28" s="294" t="s">
        <v>647</v>
      </c>
      <c r="O28" s="294"/>
      <c r="P28" s="292"/>
      <c r="S28" s="300"/>
    </row>
    <row r="29" spans="2:20" ht="11.25" customHeight="1" x14ac:dyDescent="0.3">
      <c r="B29" s="292" t="s">
        <v>647</v>
      </c>
      <c r="C29" s="305" t="s">
        <v>647</v>
      </c>
      <c r="D29" s="290" t="s">
        <v>757</v>
      </c>
      <c r="E29" s="294" t="s">
        <v>647</v>
      </c>
      <c r="F29" s="294" t="s">
        <v>647</v>
      </c>
      <c r="G29" s="294" t="s">
        <v>647</v>
      </c>
      <c r="H29" s="294" t="s">
        <v>647</v>
      </c>
      <c r="I29" s="294" t="s">
        <v>647</v>
      </c>
      <c r="J29" s="294" t="s">
        <v>647</v>
      </c>
      <c r="K29" s="294" t="s">
        <v>647</v>
      </c>
      <c r="L29" s="294"/>
      <c r="M29" s="294"/>
      <c r="N29" s="294" t="s">
        <v>647</v>
      </c>
      <c r="O29" s="294"/>
      <c r="P29" s="292"/>
    </row>
    <row r="30" spans="2:20" ht="11.25" customHeight="1" x14ac:dyDescent="0.3">
      <c r="B30" s="305" t="s">
        <v>647</v>
      </c>
      <c r="C30" s="305" t="s">
        <v>647</v>
      </c>
      <c r="D30" s="292" t="s">
        <v>758</v>
      </c>
      <c r="E30" s="294" t="s">
        <v>647</v>
      </c>
      <c r="F30" s="294" t="s">
        <v>647</v>
      </c>
      <c r="G30" s="294" t="s">
        <v>647</v>
      </c>
      <c r="H30" s="294" t="s">
        <v>647</v>
      </c>
      <c r="I30" s="294" t="s">
        <v>647</v>
      </c>
      <c r="J30" s="294" t="s">
        <v>647</v>
      </c>
      <c r="K30" s="294" t="s">
        <v>647</v>
      </c>
      <c r="L30" s="294"/>
      <c r="M30" s="294"/>
      <c r="N30" s="294" t="s">
        <v>647</v>
      </c>
      <c r="O30" s="294"/>
      <c r="P30" s="292"/>
    </row>
    <row r="31" spans="2:20" ht="11.25" customHeight="1" x14ac:dyDescent="0.3">
      <c r="B31" s="292" t="s">
        <v>647</v>
      </c>
      <c r="C31" s="292" t="s">
        <v>647</v>
      </c>
      <c r="D31" s="292" t="s">
        <v>759</v>
      </c>
      <c r="E31" s="294" t="s">
        <v>647</v>
      </c>
      <c r="F31" s="294" t="s">
        <v>647</v>
      </c>
      <c r="G31" s="294" t="s">
        <v>647</v>
      </c>
      <c r="H31" s="294" t="s">
        <v>647</v>
      </c>
      <c r="I31" s="294" t="s">
        <v>647</v>
      </c>
      <c r="J31" s="294" t="s">
        <v>647</v>
      </c>
      <c r="K31" s="294" t="s">
        <v>647</v>
      </c>
      <c r="L31" s="294"/>
      <c r="M31" s="294"/>
      <c r="N31" s="294" t="s">
        <v>647</v>
      </c>
      <c r="O31" s="294"/>
      <c r="P31" s="292"/>
    </row>
    <row r="32" spans="2:20" ht="11.25" customHeight="1" x14ac:dyDescent="0.3">
      <c r="B32" s="292" t="s">
        <v>647</v>
      </c>
      <c r="C32" s="292" t="s">
        <v>647</v>
      </c>
      <c r="D32" s="292" t="s">
        <v>760</v>
      </c>
      <c r="E32" s="294" t="s">
        <v>647</v>
      </c>
      <c r="F32" s="294" t="s">
        <v>647</v>
      </c>
      <c r="G32" s="294" t="s">
        <v>647</v>
      </c>
      <c r="H32" s="294" t="s">
        <v>647</v>
      </c>
      <c r="I32" s="294" t="s">
        <v>647</v>
      </c>
      <c r="J32" s="294" t="s">
        <v>647</v>
      </c>
      <c r="K32" s="294" t="s">
        <v>647</v>
      </c>
      <c r="L32" s="294"/>
      <c r="M32" s="294"/>
      <c r="N32" s="294" t="s">
        <v>647</v>
      </c>
      <c r="O32" s="294"/>
      <c r="P32" s="292"/>
    </row>
    <row r="33" spans="2:16" ht="11.25" customHeight="1" x14ac:dyDescent="0.3">
      <c r="B33" s="292"/>
      <c r="C33" s="292"/>
      <c r="D33" s="292" t="s">
        <v>761</v>
      </c>
      <c r="E33" s="294"/>
      <c r="F33" s="294"/>
      <c r="G33" s="294"/>
      <c r="H33" s="294"/>
      <c r="I33" s="294"/>
      <c r="J33" s="294"/>
      <c r="K33" s="294"/>
      <c r="L33" s="294"/>
      <c r="M33" s="294"/>
      <c r="N33" s="294"/>
      <c r="O33" s="294"/>
      <c r="P33" s="292"/>
    </row>
    <row r="34" spans="2:16" ht="11.25" customHeight="1" x14ac:dyDescent="0.3">
      <c r="B34" s="292"/>
      <c r="C34" s="292"/>
      <c r="D34" s="292" t="s">
        <v>762</v>
      </c>
      <c r="E34" s="294"/>
      <c r="F34" s="294"/>
      <c r="G34" s="294"/>
      <c r="H34" s="294"/>
      <c r="I34" s="294"/>
      <c r="J34" s="294"/>
      <c r="K34" s="294"/>
      <c r="L34" s="294"/>
      <c r="M34" s="294"/>
      <c r="N34" s="294"/>
      <c r="O34" s="294"/>
      <c r="P34" s="292"/>
    </row>
    <row r="35" spans="2:16" ht="11.25" customHeight="1" x14ac:dyDescent="0.3">
      <c r="B35" s="292"/>
      <c r="C35" s="292"/>
      <c r="D35" s="292" t="s">
        <v>763</v>
      </c>
      <c r="E35" s="294"/>
      <c r="F35" s="294"/>
      <c r="G35" s="294"/>
      <c r="H35" s="294"/>
      <c r="I35" s="294"/>
      <c r="J35" s="294"/>
      <c r="K35" s="294"/>
      <c r="L35" s="294"/>
      <c r="M35" s="294"/>
      <c r="N35" s="294"/>
      <c r="O35" s="294"/>
      <c r="P35" s="292"/>
    </row>
    <row r="36" spans="2:16" ht="11.25" customHeight="1" x14ac:dyDescent="0.3">
      <c r="D36" s="288" t="s">
        <v>764</v>
      </c>
    </row>
    <row r="37" spans="2:16" ht="11.25" customHeight="1" x14ac:dyDescent="0.3">
      <c r="D37" s="288" t="s">
        <v>765</v>
      </c>
    </row>
    <row r="38" spans="2:16" ht="11.25" customHeight="1" x14ac:dyDescent="0.3">
      <c r="D38" s="288" t="s">
        <v>766</v>
      </c>
    </row>
    <row r="39" spans="2:16" ht="9.75" customHeight="1" x14ac:dyDescent="0.3"/>
    <row r="40" spans="2:16" ht="9.75" customHeight="1" x14ac:dyDescent="0.3"/>
    <row r="41" spans="2:16" ht="9.75" customHeight="1" x14ac:dyDescent="0.3"/>
    <row r="42" spans="2:16" ht="9.75" customHeight="1" x14ac:dyDescent="0.3"/>
    <row r="43" spans="2:16" ht="9.75" customHeight="1" x14ac:dyDescent="0.3"/>
    <row r="44" spans="2:16" ht="9.75" customHeight="1" x14ac:dyDescent="0.3"/>
    <row r="45" spans="2:16" ht="9.75" customHeight="1" x14ac:dyDescent="0.3"/>
    <row r="46" spans="2:16" ht="9.75" customHeight="1" x14ac:dyDescent="0.3"/>
    <row r="47" spans="2:16" ht="9.75" customHeight="1" x14ac:dyDescent="0.3"/>
    <row r="48" spans="2:16" ht="9.75" customHeight="1" x14ac:dyDescent="0.3"/>
    <row r="49" ht="9.75" customHeight="1" x14ac:dyDescent="0.3"/>
    <row r="50" ht="9.75" customHeight="1" x14ac:dyDescent="0.3"/>
    <row r="51" ht="9.75" customHeight="1" x14ac:dyDescent="0.3"/>
    <row r="52" ht="9.75" customHeight="1" x14ac:dyDescent="0.3"/>
    <row r="53" ht="9.75" customHeight="1" x14ac:dyDescent="0.3"/>
    <row r="54" ht="9.75" customHeight="1" x14ac:dyDescent="0.3"/>
    <row r="55" ht="9.75" customHeight="1" x14ac:dyDescent="0.3"/>
    <row r="56" ht="9.75" customHeight="1" x14ac:dyDescent="0.3"/>
    <row r="57" ht="9.75" customHeight="1" x14ac:dyDescent="0.3"/>
    <row r="58" ht="9.75" customHeight="1" x14ac:dyDescent="0.3"/>
    <row r="59" ht="9.75" customHeight="1" x14ac:dyDescent="0.3"/>
    <row r="60" ht="9.75" customHeight="1" x14ac:dyDescent="0.3"/>
    <row r="61" ht="9.75" customHeight="1" x14ac:dyDescent="0.3"/>
    <row r="62" ht="9.75" customHeight="1" x14ac:dyDescent="0.3"/>
    <row r="63" ht="9.75" customHeight="1" x14ac:dyDescent="0.3"/>
    <row r="64" ht="9.75" customHeight="1" x14ac:dyDescent="0.3"/>
    <row r="65" ht="9.75" customHeight="1" x14ac:dyDescent="0.3"/>
    <row r="66" ht="9.75" customHeight="1" x14ac:dyDescent="0.3"/>
    <row r="67" ht="9.75" customHeight="1" x14ac:dyDescent="0.3"/>
    <row r="68" ht="9.75" customHeight="1" x14ac:dyDescent="0.3"/>
    <row r="69" ht="9.75" customHeight="1" x14ac:dyDescent="0.3"/>
    <row r="70" ht="9.75" customHeight="1" x14ac:dyDescent="0.3"/>
    <row r="71" ht="9.75" customHeight="1" x14ac:dyDescent="0.3"/>
    <row r="72" ht="9.75" customHeight="1" x14ac:dyDescent="0.3"/>
    <row r="73" ht="9.75" customHeight="1" x14ac:dyDescent="0.3"/>
    <row r="74" ht="9.75" customHeight="1" x14ac:dyDescent="0.3"/>
    <row r="75" ht="9.75" customHeight="1" x14ac:dyDescent="0.3"/>
    <row r="76" ht="9.75" customHeight="1" x14ac:dyDescent="0.3"/>
    <row r="77" ht="9.75" customHeight="1" x14ac:dyDescent="0.3"/>
    <row r="78" ht="9.75" customHeight="1" x14ac:dyDescent="0.3"/>
    <row r="79" ht="9.75" customHeight="1" x14ac:dyDescent="0.3"/>
    <row r="80" ht="9.75" customHeight="1" x14ac:dyDescent="0.3"/>
    <row r="81" ht="9.75" customHeight="1" x14ac:dyDescent="0.3"/>
    <row r="82" ht="9.75" customHeight="1" x14ac:dyDescent="0.3"/>
    <row r="83" ht="9.75" customHeight="1" x14ac:dyDescent="0.3"/>
    <row r="84" ht="9.75" customHeight="1" x14ac:dyDescent="0.3"/>
    <row r="85" ht="9.75" customHeight="1" x14ac:dyDescent="0.3"/>
  </sheetData>
  <dataValidations count="1">
    <dataValidation type="list" allowBlank="1" showInputMessage="1" showErrorMessage="1" sqref="O5" xr:uid="{79E43364-A186-41EB-ABF0-CF1A9DF31DCD}">
      <formula1>$B$15:$B$50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808E00"/>
  </sheetPr>
  <dimension ref="A1:B23"/>
  <sheetViews>
    <sheetView topLeftCell="A6" zoomScale="80" zoomScaleNormal="80" workbookViewId="0">
      <selection activeCell="A6" sqref="A6:B6"/>
    </sheetView>
  </sheetViews>
  <sheetFormatPr baseColWidth="10" defaultColWidth="14.44140625" defaultRowHeight="15" customHeight="1" x14ac:dyDescent="0.3"/>
  <cols>
    <col min="1" max="1" width="35.88671875" customWidth="1"/>
    <col min="2" max="2" width="79.44140625" customWidth="1"/>
    <col min="3" max="26" width="11.44140625" customWidth="1"/>
  </cols>
  <sheetData>
    <row r="1" spans="1:2" ht="27" customHeight="1" x14ac:dyDescent="0.3">
      <c r="A1" s="727" t="s">
        <v>584</v>
      </c>
      <c r="B1" s="428"/>
    </row>
    <row r="2" spans="1:2" ht="12.75" customHeight="1" x14ac:dyDescent="0.3">
      <c r="A2" s="25"/>
      <c r="B2" s="25"/>
    </row>
    <row r="3" spans="1:2" ht="12.75" customHeight="1" x14ac:dyDescent="0.3">
      <c r="A3" s="126" t="s">
        <v>535</v>
      </c>
      <c r="B3" s="127"/>
    </row>
    <row r="4" spans="1:2" ht="12.75" customHeight="1" x14ac:dyDescent="0.3">
      <c r="A4" s="128"/>
      <c r="B4" s="25"/>
    </row>
    <row r="5" spans="1:2" ht="12.75" customHeight="1" x14ac:dyDescent="0.3">
      <c r="A5" s="728" t="s">
        <v>537</v>
      </c>
      <c r="B5" s="428"/>
    </row>
    <row r="6" spans="1:2" ht="12.75" customHeight="1" x14ac:dyDescent="0.3">
      <c r="A6" s="728" t="s">
        <v>585</v>
      </c>
      <c r="B6" s="428"/>
    </row>
    <row r="7" spans="1:2" ht="12.75" customHeight="1" x14ac:dyDescent="0.3">
      <c r="A7" s="728" t="s">
        <v>540</v>
      </c>
      <c r="B7" s="428"/>
    </row>
    <row r="8" spans="1:2" ht="12.75" customHeight="1" x14ac:dyDescent="0.3">
      <c r="A8" s="728" t="s">
        <v>541</v>
      </c>
      <c r="B8" s="428"/>
    </row>
    <row r="9" spans="1:2" ht="12.75" customHeight="1" x14ac:dyDescent="0.3">
      <c r="A9" s="728" t="s">
        <v>586</v>
      </c>
      <c r="B9" s="428"/>
    </row>
    <row r="10" spans="1:2" ht="12.75" customHeight="1" x14ac:dyDescent="0.3">
      <c r="A10" s="129" t="s">
        <v>544</v>
      </c>
      <c r="B10" s="129"/>
    </row>
    <row r="11" spans="1:2" ht="47.25" customHeight="1" x14ac:dyDescent="0.3">
      <c r="A11" s="726" t="s">
        <v>587</v>
      </c>
      <c r="B11" s="428"/>
    </row>
    <row r="12" spans="1:2" ht="12.75" customHeight="1" x14ac:dyDescent="0.3">
      <c r="A12" s="726" t="s">
        <v>588</v>
      </c>
      <c r="B12" s="428"/>
    </row>
    <row r="13" spans="1:2" ht="12.75" customHeight="1" x14ac:dyDescent="0.3">
      <c r="A13" s="726" t="s">
        <v>547</v>
      </c>
      <c r="B13" s="428"/>
    </row>
    <row r="14" spans="1:2" ht="12" customHeight="1" x14ac:dyDescent="0.3">
      <c r="A14" s="726" t="s">
        <v>589</v>
      </c>
      <c r="B14" s="428"/>
    </row>
    <row r="15" spans="1:2" ht="12" customHeight="1" x14ac:dyDescent="0.3">
      <c r="A15" s="726" t="s">
        <v>590</v>
      </c>
      <c r="B15" s="428"/>
    </row>
    <row r="17" spans="1:2" ht="12.75" customHeight="1" x14ac:dyDescent="0.3">
      <c r="A17" s="35" t="s">
        <v>548</v>
      </c>
      <c r="B17" s="35" t="s">
        <v>549</v>
      </c>
    </row>
    <row r="18" spans="1:2" ht="104.25" customHeight="1" x14ac:dyDescent="0.3">
      <c r="A18" s="146" t="s">
        <v>767</v>
      </c>
      <c r="B18" s="130" t="s">
        <v>591</v>
      </c>
    </row>
    <row r="19" spans="1:2" ht="252.75" customHeight="1" x14ac:dyDescent="0.3">
      <c r="A19" s="146" t="s">
        <v>768</v>
      </c>
      <c r="B19" s="130" t="s">
        <v>592</v>
      </c>
    </row>
    <row r="20" spans="1:2" ht="284.25" customHeight="1" x14ac:dyDescent="0.3">
      <c r="A20" s="146" t="s">
        <v>769</v>
      </c>
      <c r="B20" s="130" t="s">
        <v>593</v>
      </c>
    </row>
    <row r="21" spans="1:2" ht="284.25" customHeight="1" x14ac:dyDescent="0.3">
      <c r="A21" s="147" t="s">
        <v>770</v>
      </c>
      <c r="B21" s="130" t="s">
        <v>595</v>
      </c>
    </row>
    <row r="22" spans="1:2" ht="316.5" customHeight="1" x14ac:dyDescent="0.3">
      <c r="A22" s="146" t="s">
        <v>771</v>
      </c>
      <c r="B22" s="130" t="s">
        <v>594</v>
      </c>
    </row>
    <row r="23" spans="1:2" ht="108.75" customHeight="1" x14ac:dyDescent="0.3">
      <c r="A23" s="146" t="s">
        <v>772</v>
      </c>
      <c r="B23" s="130" t="s">
        <v>559</v>
      </c>
    </row>
  </sheetData>
  <mergeCells count="11">
    <mergeCell ref="A12:B12"/>
    <mergeCell ref="A13:B13"/>
    <mergeCell ref="A14:B14"/>
    <mergeCell ref="A15:B15"/>
    <mergeCell ref="A1:B1"/>
    <mergeCell ref="A5:B5"/>
    <mergeCell ref="A6:B6"/>
    <mergeCell ref="A7:B7"/>
    <mergeCell ref="A8:B8"/>
    <mergeCell ref="A9:B9"/>
    <mergeCell ref="A11:B1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4DE4-0681-4E7C-A317-1F548016C322}">
  <sheetPr>
    <tabColor rgb="FF738030"/>
  </sheetPr>
  <dimension ref="A1:I192"/>
  <sheetViews>
    <sheetView showGridLines="0" topLeftCell="A106" zoomScale="66" zoomScaleNormal="66" workbookViewId="0">
      <selection activeCell="F118" sqref="F118"/>
    </sheetView>
  </sheetViews>
  <sheetFormatPr baseColWidth="10" defaultColWidth="11.44140625" defaultRowHeight="18.75" customHeight="1" x14ac:dyDescent="0.25"/>
  <cols>
    <col min="1" max="1" width="31.44140625" style="201" customWidth="1"/>
    <col min="2" max="6" width="17" style="201" customWidth="1"/>
    <col min="7" max="9" width="22.109375" style="201" customWidth="1"/>
    <col min="10" max="16384" width="11.44140625" style="151"/>
  </cols>
  <sheetData>
    <row r="1" spans="1:9" s="152" customFormat="1" ht="18.75" customHeight="1" x14ac:dyDescent="0.25">
      <c r="A1" s="508" t="s">
        <v>0</v>
      </c>
      <c r="B1" s="509"/>
      <c r="C1" s="509"/>
      <c r="D1" s="509"/>
      <c r="E1" s="509"/>
      <c r="F1" s="509"/>
      <c r="G1" s="509"/>
      <c r="H1" s="509"/>
      <c r="I1" s="510"/>
    </row>
    <row r="2" spans="1:9" s="152" customFormat="1" ht="18.75" customHeight="1" x14ac:dyDescent="0.25">
      <c r="A2" s="511" t="s">
        <v>1</v>
      </c>
      <c r="B2" s="512"/>
      <c r="C2" s="512"/>
      <c r="D2" s="512"/>
      <c r="E2" s="512"/>
      <c r="F2" s="512"/>
      <c r="G2" s="512"/>
      <c r="H2" s="512"/>
      <c r="I2" s="513"/>
    </row>
    <row r="3" spans="1:9" s="152" customFormat="1" ht="18.75" customHeight="1" x14ac:dyDescent="0.25">
      <c r="A3" s="511" t="s">
        <v>774</v>
      </c>
      <c r="B3" s="512"/>
      <c r="C3" s="512"/>
      <c r="D3" s="512"/>
      <c r="E3" s="512"/>
      <c r="F3" s="512"/>
      <c r="G3" s="512"/>
      <c r="H3" s="512"/>
      <c r="I3" s="513"/>
    </row>
    <row r="4" spans="1:9" s="152" customFormat="1" ht="18.75" customHeight="1" x14ac:dyDescent="0.25">
      <c r="A4" s="514" t="s">
        <v>1036</v>
      </c>
      <c r="B4" s="515"/>
      <c r="C4" s="515"/>
      <c r="D4" s="515"/>
      <c r="E4" s="515"/>
      <c r="F4" s="516" t="s">
        <v>1035</v>
      </c>
      <c r="G4" s="516"/>
      <c r="H4" s="516"/>
      <c r="I4" s="517"/>
    </row>
    <row r="5" spans="1:9" ht="39.75" customHeight="1" x14ac:dyDescent="0.25">
      <c r="A5" s="495" t="s">
        <v>775</v>
      </c>
      <c r="B5" s="500"/>
      <c r="C5" s="500"/>
      <c r="D5" s="500"/>
      <c r="E5" s="500"/>
      <c r="F5" s="500"/>
      <c r="G5" s="500"/>
      <c r="H5" s="500"/>
      <c r="I5" s="496"/>
    </row>
    <row r="6" spans="1:9" ht="39.75" customHeight="1" x14ac:dyDescent="0.25">
      <c r="A6" s="495" t="s">
        <v>776</v>
      </c>
      <c r="B6" s="500"/>
      <c r="C6" s="500"/>
      <c r="D6" s="500"/>
      <c r="E6" s="500"/>
      <c r="F6" s="500"/>
      <c r="G6" s="500"/>
      <c r="H6" s="500"/>
      <c r="I6" s="496"/>
    </row>
    <row r="7" spans="1:9" ht="39.75" customHeight="1" x14ac:dyDescent="0.25">
      <c r="A7" s="195" t="s">
        <v>777</v>
      </c>
      <c r="B7" s="196">
        <v>1</v>
      </c>
      <c r="C7" s="495" t="s">
        <v>778</v>
      </c>
      <c r="D7" s="496"/>
      <c r="E7" s="486" t="s">
        <v>900</v>
      </c>
      <c r="F7" s="524"/>
      <c r="G7" s="525"/>
      <c r="H7" s="195" t="s">
        <v>779</v>
      </c>
      <c r="I7" s="197" t="s">
        <v>901</v>
      </c>
    </row>
    <row r="8" spans="1:9" ht="24.75" customHeight="1" x14ac:dyDescent="0.25">
      <c r="A8" s="195" t="s">
        <v>780</v>
      </c>
      <c r="B8" s="489" t="s">
        <v>902</v>
      </c>
      <c r="C8" s="489"/>
      <c r="D8" s="489"/>
      <c r="E8" s="495" t="s">
        <v>781</v>
      </c>
      <c r="F8" s="496"/>
      <c r="G8" s="526" t="s">
        <v>903</v>
      </c>
      <c r="H8" s="526"/>
      <c r="I8" s="526"/>
    </row>
    <row r="9" spans="1:9" ht="60" customHeight="1" x14ac:dyDescent="0.25">
      <c r="A9" s="195" t="s">
        <v>782</v>
      </c>
      <c r="B9" s="489" t="s">
        <v>904</v>
      </c>
      <c r="C9" s="489"/>
      <c r="D9" s="489"/>
      <c r="E9" s="489"/>
      <c r="F9" s="489"/>
      <c r="G9" s="489"/>
      <c r="H9" s="489"/>
      <c r="I9" s="489"/>
    </row>
    <row r="10" spans="1:9" ht="24" customHeight="1" x14ac:dyDescent="0.25">
      <c r="A10" s="195" t="s">
        <v>783</v>
      </c>
      <c r="B10" s="501" t="s">
        <v>905</v>
      </c>
      <c r="C10" s="501"/>
      <c r="D10" s="501"/>
      <c r="E10" s="501"/>
      <c r="F10" s="501"/>
      <c r="G10" s="501"/>
      <c r="H10" s="501"/>
      <c r="I10" s="501"/>
    </row>
    <row r="11" spans="1:9" ht="39.75" customHeight="1" x14ac:dyDescent="0.25">
      <c r="A11" s="195" t="s">
        <v>784</v>
      </c>
      <c r="B11" s="188" t="s">
        <v>785</v>
      </c>
      <c r="C11" s="188" t="s">
        <v>834</v>
      </c>
      <c r="D11" s="188" t="s">
        <v>786</v>
      </c>
      <c r="E11" s="502" t="s">
        <v>787</v>
      </c>
      <c r="F11" s="503"/>
      <c r="G11" s="506" t="s">
        <v>788</v>
      </c>
      <c r="H11" s="506" t="s">
        <v>789</v>
      </c>
      <c r="I11" s="506" t="s">
        <v>956</v>
      </c>
    </row>
    <row r="12" spans="1:9" ht="39.75" customHeight="1" x14ac:dyDescent="0.25">
      <c r="A12" s="195" t="s">
        <v>790</v>
      </c>
      <c r="B12" s="188" t="s">
        <v>785</v>
      </c>
      <c r="C12" s="188" t="s">
        <v>785</v>
      </c>
      <c r="D12" s="188" t="s">
        <v>955</v>
      </c>
      <c r="E12" s="504"/>
      <c r="F12" s="505"/>
      <c r="G12" s="507"/>
      <c r="H12" s="507"/>
      <c r="I12" s="507"/>
    </row>
    <row r="13" spans="1:9" ht="124.5" customHeight="1" x14ac:dyDescent="0.25">
      <c r="A13" s="195" t="s">
        <v>791</v>
      </c>
      <c r="B13" s="273">
        <v>25.4</v>
      </c>
      <c r="C13" s="195" t="s">
        <v>792</v>
      </c>
      <c r="D13" s="198">
        <v>4</v>
      </c>
      <c r="E13" s="518" t="s">
        <v>793</v>
      </c>
      <c r="F13" s="519"/>
      <c r="G13" s="520" t="s">
        <v>906</v>
      </c>
      <c r="H13" s="521"/>
      <c r="I13" s="522"/>
    </row>
    <row r="14" spans="1:9" ht="39.75" customHeight="1" x14ac:dyDescent="0.25">
      <c r="A14" s="495" t="s">
        <v>794</v>
      </c>
      <c r="B14" s="500"/>
      <c r="C14" s="500"/>
      <c r="D14" s="500"/>
      <c r="E14" s="500"/>
      <c r="F14" s="500"/>
      <c r="G14" s="500"/>
      <c r="H14" s="500"/>
      <c r="I14" s="496"/>
    </row>
    <row r="15" spans="1:9" ht="106.5" customHeight="1" x14ac:dyDescent="0.25">
      <c r="A15" s="195" t="s">
        <v>795</v>
      </c>
      <c r="B15" s="484" t="s">
        <v>907</v>
      </c>
      <c r="C15" s="485"/>
      <c r="D15" s="195" t="s">
        <v>796</v>
      </c>
      <c r="E15" s="486" t="s">
        <v>908</v>
      </c>
      <c r="F15" s="487"/>
      <c r="G15" s="195" t="s">
        <v>797</v>
      </c>
      <c r="H15" s="484" t="s">
        <v>909</v>
      </c>
      <c r="I15" s="485"/>
    </row>
    <row r="16" spans="1:9" ht="39.75" customHeight="1" x14ac:dyDescent="0.25">
      <c r="A16" s="195" t="s">
        <v>798</v>
      </c>
      <c r="B16" s="467" t="s">
        <v>910</v>
      </c>
      <c r="C16" s="488"/>
      <c r="D16" s="488"/>
      <c r="E16" s="488"/>
      <c r="F16" s="488"/>
      <c r="G16" s="488"/>
      <c r="H16" s="488"/>
      <c r="I16" s="488"/>
    </row>
    <row r="17" spans="1:9" ht="39.75" customHeight="1" x14ac:dyDescent="0.25">
      <c r="A17" s="195" t="s">
        <v>799</v>
      </c>
      <c r="B17" s="199" t="s">
        <v>615</v>
      </c>
      <c r="C17" s="195" t="s">
        <v>800</v>
      </c>
      <c r="D17" s="199" t="s">
        <v>618</v>
      </c>
      <c r="E17" s="495" t="s">
        <v>801</v>
      </c>
      <c r="F17" s="496"/>
      <c r="G17" s="200" t="s">
        <v>634</v>
      </c>
      <c r="H17" s="195" t="s">
        <v>802</v>
      </c>
      <c r="I17" s="273">
        <v>7.55</v>
      </c>
    </row>
    <row r="18" spans="1:9" ht="91.5" customHeight="1" x14ac:dyDescent="0.25">
      <c r="A18" s="195" t="s">
        <v>803</v>
      </c>
      <c r="B18" s="489" t="s">
        <v>911</v>
      </c>
      <c r="C18" s="489"/>
      <c r="D18" s="489"/>
      <c r="E18" s="489"/>
      <c r="F18" s="489"/>
      <c r="G18" s="489"/>
      <c r="H18" s="489"/>
      <c r="I18" s="489"/>
    </row>
    <row r="19" spans="1:9" ht="213" customHeight="1" x14ac:dyDescent="0.25">
      <c r="A19" s="195" t="s">
        <v>804</v>
      </c>
      <c r="B19" s="492" t="s">
        <v>912</v>
      </c>
      <c r="C19" s="493"/>
      <c r="D19" s="494"/>
      <c r="E19" s="495" t="s">
        <v>805</v>
      </c>
      <c r="F19" s="496"/>
      <c r="G19" s="492" t="s">
        <v>913</v>
      </c>
      <c r="H19" s="493"/>
      <c r="I19" s="494"/>
    </row>
    <row r="20" spans="1:9" ht="39.75" customHeight="1" x14ac:dyDescent="0.25">
      <c r="A20" s="495" t="s">
        <v>806</v>
      </c>
      <c r="B20" s="500"/>
      <c r="C20" s="500"/>
      <c r="D20" s="500"/>
      <c r="E20" s="500"/>
      <c r="F20" s="500"/>
      <c r="G20" s="500"/>
      <c r="H20" s="500"/>
      <c r="I20" s="496"/>
    </row>
    <row r="21" spans="1:9" ht="39.75" customHeight="1" x14ac:dyDescent="0.25">
      <c r="A21" s="195" t="s">
        <v>807</v>
      </c>
      <c r="B21" s="497" t="s">
        <v>914</v>
      </c>
      <c r="C21" s="498"/>
      <c r="D21" s="498"/>
      <c r="E21" s="498"/>
      <c r="F21" s="498"/>
      <c r="G21" s="498"/>
      <c r="H21" s="498"/>
      <c r="I21" s="499"/>
    </row>
    <row r="22" spans="1:9" ht="39.75" customHeight="1" x14ac:dyDescent="0.25">
      <c r="A22" s="195" t="s">
        <v>808</v>
      </c>
      <c r="B22" s="495" t="s">
        <v>809</v>
      </c>
      <c r="C22" s="496"/>
      <c r="D22" s="495" t="s">
        <v>810</v>
      </c>
      <c r="E22" s="496"/>
      <c r="F22" s="495" t="s">
        <v>811</v>
      </c>
      <c r="G22" s="496"/>
      <c r="H22" s="495" t="s">
        <v>812</v>
      </c>
      <c r="I22" s="496"/>
    </row>
    <row r="23" spans="1:9" ht="44.25" customHeight="1" x14ac:dyDescent="0.25">
      <c r="A23" s="195" t="s">
        <v>813</v>
      </c>
      <c r="B23" s="501" t="s">
        <v>905</v>
      </c>
      <c r="C23" s="501"/>
      <c r="D23" s="467" t="s">
        <v>672</v>
      </c>
      <c r="E23" s="467"/>
      <c r="F23" s="467" t="s">
        <v>672</v>
      </c>
      <c r="G23" s="467"/>
      <c r="H23" s="468" t="s">
        <v>672</v>
      </c>
      <c r="I23" s="469"/>
    </row>
    <row r="24" spans="1:9" ht="39.75" customHeight="1" x14ac:dyDescent="0.25">
      <c r="A24" s="195" t="s">
        <v>814</v>
      </c>
      <c r="B24" s="490" t="s">
        <v>915</v>
      </c>
      <c r="C24" s="491"/>
      <c r="D24" s="490" t="s">
        <v>672</v>
      </c>
      <c r="E24" s="491"/>
      <c r="F24" s="467" t="s">
        <v>672</v>
      </c>
      <c r="G24" s="467"/>
      <c r="H24" s="468" t="s">
        <v>672</v>
      </c>
      <c r="I24" s="469"/>
    </row>
    <row r="25" spans="1:9" ht="39.75" customHeight="1" x14ac:dyDescent="0.25">
      <c r="A25" s="195" t="s">
        <v>815</v>
      </c>
      <c r="B25" s="483" t="s">
        <v>916</v>
      </c>
      <c r="C25" s="483"/>
      <c r="D25" s="483" t="s">
        <v>672</v>
      </c>
      <c r="E25" s="483"/>
      <c r="F25" s="467" t="s">
        <v>672</v>
      </c>
      <c r="G25" s="467"/>
      <c r="H25" s="468" t="s">
        <v>672</v>
      </c>
      <c r="I25" s="469"/>
    </row>
    <row r="26" spans="1:9" ht="39.75" customHeight="1" x14ac:dyDescent="0.25">
      <c r="A26" s="195" t="s">
        <v>816</v>
      </c>
      <c r="B26" s="467" t="s">
        <v>634</v>
      </c>
      <c r="C26" s="467"/>
      <c r="D26" s="467" t="s">
        <v>672</v>
      </c>
      <c r="E26" s="467"/>
      <c r="F26" s="467" t="s">
        <v>672</v>
      </c>
      <c r="G26" s="467"/>
      <c r="H26" s="468" t="s">
        <v>672</v>
      </c>
      <c r="I26" s="469"/>
    </row>
    <row r="27" spans="1:9" ht="57" customHeight="1" x14ac:dyDescent="0.25">
      <c r="A27" s="195" t="s">
        <v>817</v>
      </c>
      <c r="B27" s="467" t="s">
        <v>907</v>
      </c>
      <c r="C27" s="467"/>
      <c r="D27" s="467" t="s">
        <v>672</v>
      </c>
      <c r="E27" s="467"/>
      <c r="F27" s="467" t="s">
        <v>672</v>
      </c>
      <c r="G27" s="467"/>
      <c r="H27" s="468" t="s">
        <v>672</v>
      </c>
      <c r="I27" s="469"/>
    </row>
    <row r="28" spans="1:9" ht="201" customHeight="1" x14ac:dyDescent="0.25">
      <c r="A28" s="195" t="s">
        <v>818</v>
      </c>
      <c r="B28" s="483" t="s">
        <v>917</v>
      </c>
      <c r="C28" s="483"/>
      <c r="D28" s="483" t="s">
        <v>672</v>
      </c>
      <c r="E28" s="483"/>
      <c r="F28" s="467" t="s">
        <v>672</v>
      </c>
      <c r="G28" s="467"/>
      <c r="H28" s="468" t="s">
        <v>672</v>
      </c>
      <c r="I28" s="469"/>
    </row>
    <row r="29" spans="1:9" ht="39.75" customHeight="1" x14ac:dyDescent="0.25">
      <c r="A29" s="495" t="s">
        <v>819</v>
      </c>
      <c r="B29" s="500"/>
      <c r="C29" s="500"/>
      <c r="D29" s="500"/>
      <c r="E29" s="500"/>
      <c r="F29" s="500"/>
      <c r="G29" s="500"/>
      <c r="H29" s="500"/>
      <c r="I29" s="496"/>
    </row>
    <row r="30" spans="1:9" ht="39.75" customHeight="1" x14ac:dyDescent="0.25">
      <c r="A30" s="195" t="s">
        <v>820</v>
      </c>
      <c r="B30" s="527" t="s">
        <v>909</v>
      </c>
      <c r="C30" s="528"/>
      <c r="D30" s="529"/>
      <c r="E30" s="195" t="s">
        <v>821</v>
      </c>
      <c r="F30" s="479" t="s">
        <v>909</v>
      </c>
      <c r="G30" s="480"/>
      <c r="H30" s="480"/>
      <c r="I30" s="481"/>
    </row>
    <row r="31" spans="1:9" ht="39.75" customHeight="1" x14ac:dyDescent="0.25">
      <c r="A31" s="195" t="s">
        <v>822</v>
      </c>
      <c r="B31" s="530" t="s">
        <v>909</v>
      </c>
      <c r="C31" s="530"/>
      <c r="D31" s="530"/>
      <c r="E31" s="530"/>
      <c r="F31" s="530"/>
      <c r="G31" s="530"/>
      <c r="H31" s="530"/>
      <c r="I31" s="530"/>
    </row>
    <row r="32" spans="1:9" ht="39.75" customHeight="1" x14ac:dyDescent="0.25">
      <c r="A32" s="195" t="s">
        <v>823</v>
      </c>
      <c r="B32" s="530" t="s">
        <v>909</v>
      </c>
      <c r="C32" s="530"/>
      <c r="D32" s="530"/>
      <c r="E32" s="530"/>
      <c r="F32" s="530"/>
      <c r="G32" s="530"/>
      <c r="H32" s="530"/>
      <c r="I32" s="530"/>
    </row>
    <row r="33" spans="1:9" ht="39.75" customHeight="1" x14ac:dyDescent="0.25">
      <c r="A33" s="195" t="s">
        <v>824</v>
      </c>
      <c r="B33" s="527" t="s">
        <v>909</v>
      </c>
      <c r="C33" s="528"/>
      <c r="D33" s="529"/>
      <c r="E33" s="195" t="s">
        <v>825</v>
      </c>
      <c r="F33" s="527" t="s">
        <v>909</v>
      </c>
      <c r="G33" s="528"/>
      <c r="H33" s="528"/>
      <c r="I33" s="529"/>
    </row>
    <row r="34" spans="1:9" ht="39.75" customHeight="1" x14ac:dyDescent="0.25">
      <c r="A34" s="534" t="s">
        <v>826</v>
      </c>
      <c r="B34" s="535"/>
      <c r="C34" s="534" t="s">
        <v>827</v>
      </c>
      <c r="D34" s="535"/>
      <c r="E34" s="534" t="s">
        <v>828</v>
      </c>
      <c r="F34" s="536"/>
      <c r="G34" s="535"/>
      <c r="H34" s="534" t="s">
        <v>829</v>
      </c>
      <c r="I34" s="535"/>
    </row>
    <row r="35" spans="1:9" ht="39.75" customHeight="1" x14ac:dyDescent="0.25">
      <c r="A35" s="520" t="s">
        <v>899</v>
      </c>
      <c r="B35" s="523"/>
      <c r="C35" s="460" t="s">
        <v>918</v>
      </c>
      <c r="D35" s="461"/>
      <c r="E35" s="462" t="s">
        <v>919</v>
      </c>
      <c r="F35" s="463"/>
      <c r="G35" s="464"/>
      <c r="H35" s="465" t="s">
        <v>920</v>
      </c>
      <c r="I35" s="466"/>
    </row>
    <row r="36" spans="1:9" ht="39.75" customHeight="1" x14ac:dyDescent="0.25">
      <c r="A36" s="531" t="s">
        <v>830</v>
      </c>
      <c r="B36" s="532"/>
      <c r="C36" s="532"/>
      <c r="D36" s="532"/>
      <c r="E36" s="532"/>
      <c r="F36" s="532"/>
      <c r="G36" s="532"/>
      <c r="H36" s="532"/>
      <c r="I36" s="533"/>
    </row>
    <row r="37" spans="1:9" ht="39.75" customHeight="1" x14ac:dyDescent="0.25">
      <c r="A37" s="195" t="s">
        <v>831</v>
      </c>
      <c r="B37" s="495" t="s">
        <v>832</v>
      </c>
      <c r="C37" s="500"/>
      <c r="D37" s="500"/>
      <c r="E37" s="500"/>
      <c r="F37" s="500"/>
      <c r="G37" s="500"/>
      <c r="H37" s="496"/>
      <c r="I37" s="195" t="s">
        <v>833</v>
      </c>
    </row>
    <row r="38" spans="1:9" ht="39.75" customHeight="1" x14ac:dyDescent="0.25">
      <c r="A38" s="399">
        <v>45926</v>
      </c>
      <c r="B38" s="455" t="s">
        <v>1022</v>
      </c>
      <c r="C38" s="456"/>
      <c r="D38" s="456"/>
      <c r="E38" s="456"/>
      <c r="F38" s="456"/>
      <c r="G38" s="456"/>
      <c r="H38" s="457"/>
      <c r="I38" s="400" t="s">
        <v>1021</v>
      </c>
    </row>
    <row r="40" spans="1:9" ht="18.75" customHeight="1" x14ac:dyDescent="0.25">
      <c r="A40" s="508" t="s">
        <v>0</v>
      </c>
      <c r="B40" s="509"/>
      <c r="C40" s="509"/>
      <c r="D40" s="509"/>
      <c r="E40" s="509"/>
      <c r="F40" s="509"/>
      <c r="G40" s="509"/>
      <c r="H40" s="509"/>
      <c r="I40" s="510"/>
    </row>
    <row r="41" spans="1:9" ht="18.75" customHeight="1" x14ac:dyDescent="0.25">
      <c r="A41" s="511" t="s">
        <v>1</v>
      </c>
      <c r="B41" s="512"/>
      <c r="C41" s="512"/>
      <c r="D41" s="512"/>
      <c r="E41" s="512"/>
      <c r="F41" s="512"/>
      <c r="G41" s="512"/>
      <c r="H41" s="512"/>
      <c r="I41" s="513"/>
    </row>
    <row r="42" spans="1:9" ht="18.75" customHeight="1" x14ac:dyDescent="0.25">
      <c r="A42" s="511" t="s">
        <v>774</v>
      </c>
      <c r="B42" s="512"/>
      <c r="C42" s="512"/>
      <c r="D42" s="512"/>
      <c r="E42" s="512"/>
      <c r="F42" s="512"/>
      <c r="G42" s="512"/>
      <c r="H42" s="512"/>
      <c r="I42" s="513"/>
    </row>
    <row r="43" spans="1:9" ht="18.75" customHeight="1" x14ac:dyDescent="0.25">
      <c r="A43" s="514" t="s">
        <v>1037</v>
      </c>
      <c r="B43" s="515"/>
      <c r="C43" s="515"/>
      <c r="D43" s="515"/>
      <c r="E43" s="515"/>
      <c r="F43" s="516" t="s">
        <v>1035</v>
      </c>
      <c r="G43" s="516"/>
      <c r="H43" s="516"/>
      <c r="I43" s="517"/>
    </row>
    <row r="44" spans="1:9" ht="18.75" customHeight="1" x14ac:dyDescent="0.25">
      <c r="A44" s="495" t="s">
        <v>775</v>
      </c>
      <c r="B44" s="500"/>
      <c r="C44" s="500"/>
      <c r="D44" s="500"/>
      <c r="E44" s="500"/>
      <c r="F44" s="500"/>
      <c r="G44" s="500"/>
      <c r="H44" s="500"/>
      <c r="I44" s="496"/>
    </row>
    <row r="45" spans="1:9" ht="18.75" customHeight="1" x14ac:dyDescent="0.25">
      <c r="A45" s="495" t="s">
        <v>776</v>
      </c>
      <c r="B45" s="500"/>
      <c r="C45" s="500"/>
      <c r="D45" s="500"/>
      <c r="E45" s="500"/>
      <c r="F45" s="500"/>
      <c r="G45" s="500"/>
      <c r="H45" s="500"/>
      <c r="I45" s="496"/>
    </row>
    <row r="46" spans="1:9" ht="35.25" customHeight="1" x14ac:dyDescent="0.25">
      <c r="A46" s="195" t="s">
        <v>777</v>
      </c>
      <c r="B46" s="196">
        <v>2</v>
      </c>
      <c r="C46" s="495" t="s">
        <v>778</v>
      </c>
      <c r="D46" s="496"/>
      <c r="E46" s="486" t="s">
        <v>900</v>
      </c>
      <c r="F46" s="524"/>
      <c r="G46" s="525"/>
      <c r="H46" s="195" t="s">
        <v>779</v>
      </c>
      <c r="I46" s="197" t="s">
        <v>901</v>
      </c>
    </row>
    <row r="47" spans="1:9" ht="18.75" customHeight="1" x14ac:dyDescent="0.25">
      <c r="A47" s="195" t="s">
        <v>780</v>
      </c>
      <c r="B47" s="489" t="s">
        <v>902</v>
      </c>
      <c r="C47" s="489"/>
      <c r="D47" s="489"/>
      <c r="E47" s="495" t="s">
        <v>781</v>
      </c>
      <c r="F47" s="496"/>
      <c r="G47" s="526" t="s">
        <v>903</v>
      </c>
      <c r="H47" s="526"/>
      <c r="I47" s="526"/>
    </row>
    <row r="48" spans="1:9" ht="51.75" customHeight="1" x14ac:dyDescent="0.25">
      <c r="A48" s="195" t="s">
        <v>782</v>
      </c>
      <c r="B48" s="489" t="s">
        <v>921</v>
      </c>
      <c r="C48" s="489"/>
      <c r="D48" s="489"/>
      <c r="E48" s="489"/>
      <c r="F48" s="489"/>
      <c r="G48" s="489"/>
      <c r="H48" s="489"/>
      <c r="I48" s="489"/>
    </row>
    <row r="49" spans="1:9" ht="40.5" customHeight="1" x14ac:dyDescent="0.25">
      <c r="A49" s="195" t="s">
        <v>783</v>
      </c>
      <c r="B49" s="489" t="s">
        <v>922</v>
      </c>
      <c r="C49" s="489"/>
      <c r="D49" s="489"/>
      <c r="E49" s="489"/>
      <c r="F49" s="489"/>
      <c r="G49" s="489"/>
      <c r="H49" s="489"/>
      <c r="I49" s="489"/>
    </row>
    <row r="50" spans="1:9" ht="18.75" customHeight="1" x14ac:dyDescent="0.25">
      <c r="A50" s="195" t="s">
        <v>784</v>
      </c>
      <c r="B50" s="188" t="s">
        <v>785</v>
      </c>
      <c r="C50" s="202" t="s">
        <v>834</v>
      </c>
      <c r="D50" s="188" t="s">
        <v>786</v>
      </c>
      <c r="E50" s="502" t="s">
        <v>787</v>
      </c>
      <c r="F50" s="503"/>
      <c r="G50" s="506" t="s">
        <v>788</v>
      </c>
      <c r="H50" s="506" t="s">
        <v>789</v>
      </c>
      <c r="I50" s="506" t="s">
        <v>956</v>
      </c>
    </row>
    <row r="51" spans="1:9" ht="29.25" customHeight="1" x14ac:dyDescent="0.25">
      <c r="A51" s="195" t="s">
        <v>790</v>
      </c>
      <c r="B51" s="188" t="s">
        <v>785</v>
      </c>
      <c r="C51" s="202" t="s">
        <v>785</v>
      </c>
      <c r="D51" s="188" t="s">
        <v>955</v>
      </c>
      <c r="E51" s="504"/>
      <c r="F51" s="505"/>
      <c r="G51" s="507"/>
      <c r="H51" s="507"/>
      <c r="I51" s="507"/>
    </row>
    <row r="52" spans="1:9" ht="37.5" customHeight="1" x14ac:dyDescent="0.25">
      <c r="A52" s="195" t="s">
        <v>791</v>
      </c>
      <c r="B52" s="273">
        <v>3.89</v>
      </c>
      <c r="C52" s="195" t="s">
        <v>792</v>
      </c>
      <c r="D52" s="273">
        <v>1.46</v>
      </c>
      <c r="E52" s="518" t="s">
        <v>793</v>
      </c>
      <c r="F52" s="519"/>
      <c r="G52" s="520" t="s">
        <v>923</v>
      </c>
      <c r="H52" s="521"/>
      <c r="I52" s="522"/>
    </row>
    <row r="53" spans="1:9" ht="18.75" customHeight="1" x14ac:dyDescent="0.25">
      <c r="A53" s="495" t="s">
        <v>794</v>
      </c>
      <c r="B53" s="500"/>
      <c r="C53" s="500"/>
      <c r="D53" s="500"/>
      <c r="E53" s="500"/>
      <c r="F53" s="500"/>
      <c r="G53" s="500"/>
      <c r="H53" s="500"/>
      <c r="I53" s="496"/>
    </row>
    <row r="54" spans="1:9" ht="60.75" customHeight="1" x14ac:dyDescent="0.25">
      <c r="A54" s="195" t="s">
        <v>795</v>
      </c>
      <c r="B54" s="484" t="s">
        <v>907</v>
      </c>
      <c r="C54" s="485"/>
      <c r="D54" s="195" t="s">
        <v>796</v>
      </c>
      <c r="E54" s="486"/>
      <c r="F54" s="487"/>
      <c r="G54" s="195" t="s">
        <v>797</v>
      </c>
      <c r="H54" s="484" t="s">
        <v>909</v>
      </c>
      <c r="I54" s="485"/>
    </row>
    <row r="55" spans="1:9" ht="34.5" customHeight="1" x14ac:dyDescent="0.25">
      <c r="A55" s="195" t="s">
        <v>798</v>
      </c>
      <c r="B55" s="467" t="s">
        <v>910</v>
      </c>
      <c r="C55" s="488"/>
      <c r="D55" s="488"/>
      <c r="E55" s="488"/>
      <c r="F55" s="488"/>
      <c r="G55" s="488"/>
      <c r="H55" s="488"/>
      <c r="I55" s="488"/>
    </row>
    <row r="56" spans="1:9" ht="40.5" customHeight="1" x14ac:dyDescent="0.25">
      <c r="A56" s="195" t="s">
        <v>799</v>
      </c>
      <c r="B56" s="199" t="s">
        <v>615</v>
      </c>
      <c r="C56" s="195" t="s">
        <v>800</v>
      </c>
      <c r="D56" s="199" t="s">
        <v>618</v>
      </c>
      <c r="E56" s="495" t="s">
        <v>801</v>
      </c>
      <c r="F56" s="496"/>
      <c r="G56" s="200" t="s">
        <v>634</v>
      </c>
      <c r="H56" s="195" t="s">
        <v>802</v>
      </c>
      <c r="I56" s="273">
        <v>1.46</v>
      </c>
    </row>
    <row r="57" spans="1:9" ht="84.75" customHeight="1" x14ac:dyDescent="0.25">
      <c r="A57" s="195" t="s">
        <v>803</v>
      </c>
      <c r="B57" s="489" t="s">
        <v>911</v>
      </c>
      <c r="C57" s="489"/>
      <c r="D57" s="489"/>
      <c r="E57" s="489"/>
      <c r="F57" s="489"/>
      <c r="G57" s="489"/>
      <c r="H57" s="489"/>
      <c r="I57" s="489"/>
    </row>
    <row r="58" spans="1:9" ht="223.5" customHeight="1" x14ac:dyDescent="0.25">
      <c r="A58" s="195" t="s">
        <v>804</v>
      </c>
      <c r="B58" s="492" t="s">
        <v>924</v>
      </c>
      <c r="C58" s="493"/>
      <c r="D58" s="494"/>
      <c r="E58" s="495" t="s">
        <v>805</v>
      </c>
      <c r="F58" s="496"/>
      <c r="G58" s="497" t="s">
        <v>925</v>
      </c>
      <c r="H58" s="498"/>
      <c r="I58" s="499"/>
    </row>
    <row r="59" spans="1:9" ht="18.75" customHeight="1" x14ac:dyDescent="0.25">
      <c r="A59" s="495" t="s">
        <v>806</v>
      </c>
      <c r="B59" s="500"/>
      <c r="C59" s="500"/>
      <c r="D59" s="500"/>
      <c r="E59" s="500"/>
      <c r="F59" s="500"/>
      <c r="G59" s="500"/>
      <c r="H59" s="500"/>
      <c r="I59" s="496"/>
    </row>
    <row r="60" spans="1:9" ht="18.75" customHeight="1" x14ac:dyDescent="0.25">
      <c r="A60" s="195" t="s">
        <v>807</v>
      </c>
      <c r="B60" s="492" t="s">
        <v>926</v>
      </c>
      <c r="C60" s="493"/>
      <c r="D60" s="493"/>
      <c r="E60" s="493"/>
      <c r="F60" s="493"/>
      <c r="G60" s="493"/>
      <c r="H60" s="493"/>
      <c r="I60" s="494"/>
    </row>
    <row r="61" spans="1:9" ht="18.75" customHeight="1" x14ac:dyDescent="0.25">
      <c r="A61" s="195" t="s">
        <v>808</v>
      </c>
      <c r="B61" s="495" t="s">
        <v>809</v>
      </c>
      <c r="C61" s="496"/>
      <c r="D61" s="495" t="s">
        <v>810</v>
      </c>
      <c r="E61" s="496"/>
      <c r="F61" s="495" t="s">
        <v>811</v>
      </c>
      <c r="G61" s="496"/>
      <c r="H61" s="495" t="s">
        <v>812</v>
      </c>
      <c r="I61" s="496"/>
    </row>
    <row r="62" spans="1:9" ht="51" customHeight="1" x14ac:dyDescent="0.25">
      <c r="A62" s="195" t="s">
        <v>813</v>
      </c>
      <c r="B62" s="489" t="s">
        <v>922</v>
      </c>
      <c r="C62" s="489"/>
      <c r="D62" s="467" t="s">
        <v>672</v>
      </c>
      <c r="E62" s="467"/>
      <c r="F62" s="467" t="s">
        <v>672</v>
      </c>
      <c r="G62" s="467"/>
      <c r="H62" s="468" t="s">
        <v>672</v>
      </c>
      <c r="I62" s="469"/>
    </row>
    <row r="63" spans="1:9" ht="18.75" customHeight="1" x14ac:dyDescent="0.25">
      <c r="A63" s="195" t="s">
        <v>814</v>
      </c>
      <c r="B63" s="490" t="s">
        <v>915</v>
      </c>
      <c r="C63" s="491"/>
      <c r="D63" s="490" t="s">
        <v>672</v>
      </c>
      <c r="E63" s="491"/>
      <c r="F63" s="467" t="s">
        <v>672</v>
      </c>
      <c r="G63" s="467"/>
      <c r="H63" s="468" t="s">
        <v>672</v>
      </c>
      <c r="I63" s="469"/>
    </row>
    <row r="64" spans="1:9" ht="18.75" customHeight="1" x14ac:dyDescent="0.25">
      <c r="A64" s="195" t="s">
        <v>815</v>
      </c>
      <c r="B64" s="483" t="s">
        <v>916</v>
      </c>
      <c r="C64" s="483"/>
      <c r="D64" s="483" t="s">
        <v>672</v>
      </c>
      <c r="E64" s="483"/>
      <c r="F64" s="467" t="s">
        <v>672</v>
      </c>
      <c r="G64" s="467"/>
      <c r="H64" s="468" t="s">
        <v>672</v>
      </c>
      <c r="I64" s="469"/>
    </row>
    <row r="65" spans="1:9" ht="18.75" customHeight="1" x14ac:dyDescent="0.25">
      <c r="A65" s="195" t="s">
        <v>816</v>
      </c>
      <c r="B65" s="467" t="s">
        <v>634</v>
      </c>
      <c r="C65" s="467"/>
      <c r="D65" s="467" t="s">
        <v>672</v>
      </c>
      <c r="E65" s="467"/>
      <c r="F65" s="467" t="s">
        <v>672</v>
      </c>
      <c r="G65" s="467"/>
      <c r="H65" s="468" t="s">
        <v>672</v>
      </c>
      <c r="I65" s="469"/>
    </row>
    <row r="66" spans="1:9" ht="44.25" customHeight="1" x14ac:dyDescent="0.25">
      <c r="A66" s="195" t="s">
        <v>817</v>
      </c>
      <c r="B66" s="467" t="s">
        <v>927</v>
      </c>
      <c r="C66" s="467"/>
      <c r="D66" s="467" t="s">
        <v>672</v>
      </c>
      <c r="E66" s="467"/>
      <c r="F66" s="467" t="s">
        <v>672</v>
      </c>
      <c r="G66" s="467"/>
      <c r="H66" s="468" t="s">
        <v>672</v>
      </c>
      <c r="I66" s="469"/>
    </row>
    <row r="67" spans="1:9" ht="96" customHeight="1" x14ac:dyDescent="0.25">
      <c r="A67" s="195" t="s">
        <v>818</v>
      </c>
      <c r="B67" s="483" t="s">
        <v>928</v>
      </c>
      <c r="C67" s="483"/>
      <c r="D67" s="483" t="s">
        <v>672</v>
      </c>
      <c r="E67" s="483"/>
      <c r="F67" s="467" t="s">
        <v>672</v>
      </c>
      <c r="G67" s="467"/>
      <c r="H67" s="468" t="s">
        <v>672</v>
      </c>
      <c r="I67" s="469"/>
    </row>
    <row r="68" spans="1:9" ht="18.75" customHeight="1" x14ac:dyDescent="0.25">
      <c r="A68" s="495" t="s">
        <v>819</v>
      </c>
      <c r="B68" s="500"/>
      <c r="C68" s="500"/>
      <c r="D68" s="500"/>
      <c r="E68" s="500"/>
      <c r="F68" s="500"/>
      <c r="G68" s="500"/>
      <c r="H68" s="500"/>
      <c r="I68" s="496"/>
    </row>
    <row r="69" spans="1:9" ht="32.25" customHeight="1" x14ac:dyDescent="0.25">
      <c r="A69" s="195" t="s">
        <v>820</v>
      </c>
      <c r="B69" s="527" t="s">
        <v>909</v>
      </c>
      <c r="C69" s="528"/>
      <c r="D69" s="529"/>
      <c r="E69" s="195" t="s">
        <v>821</v>
      </c>
      <c r="F69" s="479" t="s">
        <v>909</v>
      </c>
      <c r="G69" s="480"/>
      <c r="H69" s="480"/>
      <c r="I69" s="481"/>
    </row>
    <row r="70" spans="1:9" ht="18.75" customHeight="1" x14ac:dyDescent="0.25">
      <c r="A70" s="195" t="s">
        <v>822</v>
      </c>
      <c r="B70" s="530" t="s">
        <v>909</v>
      </c>
      <c r="C70" s="530"/>
      <c r="D70" s="530"/>
      <c r="E70" s="530"/>
      <c r="F70" s="530"/>
      <c r="G70" s="530"/>
      <c r="H70" s="530"/>
      <c r="I70" s="530"/>
    </row>
    <row r="71" spans="1:9" ht="18.75" customHeight="1" x14ac:dyDescent="0.25">
      <c r="A71" s="195" t="s">
        <v>823</v>
      </c>
      <c r="B71" s="530" t="s">
        <v>909</v>
      </c>
      <c r="C71" s="530"/>
      <c r="D71" s="530"/>
      <c r="E71" s="530"/>
      <c r="F71" s="530"/>
      <c r="G71" s="530"/>
      <c r="H71" s="530"/>
      <c r="I71" s="530"/>
    </row>
    <row r="72" spans="1:9" ht="18.75" customHeight="1" x14ac:dyDescent="0.25">
      <c r="A72" s="195" t="s">
        <v>824</v>
      </c>
      <c r="B72" s="527" t="s">
        <v>909</v>
      </c>
      <c r="C72" s="528"/>
      <c r="D72" s="529"/>
      <c r="E72" s="195" t="s">
        <v>825</v>
      </c>
      <c r="F72" s="527" t="s">
        <v>909</v>
      </c>
      <c r="G72" s="528"/>
      <c r="H72" s="528"/>
      <c r="I72" s="529"/>
    </row>
    <row r="73" spans="1:9" ht="30.75" customHeight="1" x14ac:dyDescent="0.25">
      <c r="A73" s="534" t="s">
        <v>826</v>
      </c>
      <c r="B73" s="535"/>
      <c r="C73" s="534" t="s">
        <v>827</v>
      </c>
      <c r="D73" s="535"/>
      <c r="E73" s="534" t="s">
        <v>828</v>
      </c>
      <c r="F73" s="536"/>
      <c r="G73" s="535"/>
      <c r="H73" s="534" t="s">
        <v>829</v>
      </c>
      <c r="I73" s="535"/>
    </row>
    <row r="74" spans="1:9" ht="41.25" customHeight="1" x14ac:dyDescent="0.25">
      <c r="A74" s="520" t="s">
        <v>899</v>
      </c>
      <c r="B74" s="523"/>
      <c r="C74" s="460" t="s">
        <v>918</v>
      </c>
      <c r="D74" s="461"/>
      <c r="E74" s="462" t="s">
        <v>919</v>
      </c>
      <c r="F74" s="463"/>
      <c r="G74" s="464"/>
      <c r="H74" s="465" t="s">
        <v>920</v>
      </c>
      <c r="I74" s="466"/>
    </row>
    <row r="75" spans="1:9" ht="18.75" customHeight="1" x14ac:dyDescent="0.25">
      <c r="A75" s="531" t="s">
        <v>830</v>
      </c>
      <c r="B75" s="532"/>
      <c r="C75" s="532"/>
      <c r="D75" s="532"/>
      <c r="E75" s="532"/>
      <c r="F75" s="532"/>
      <c r="G75" s="532"/>
      <c r="H75" s="532"/>
      <c r="I75" s="533"/>
    </row>
    <row r="76" spans="1:9" ht="36.75" customHeight="1" x14ac:dyDescent="0.25">
      <c r="A76" s="195" t="s">
        <v>831</v>
      </c>
      <c r="B76" s="495" t="s">
        <v>832</v>
      </c>
      <c r="C76" s="500"/>
      <c r="D76" s="500"/>
      <c r="E76" s="500"/>
      <c r="F76" s="500"/>
      <c r="G76" s="500"/>
      <c r="H76" s="496"/>
      <c r="I76" s="195" t="s">
        <v>833</v>
      </c>
    </row>
    <row r="77" spans="1:9" ht="36.75" customHeight="1" x14ac:dyDescent="0.25">
      <c r="A77" s="399">
        <v>46010</v>
      </c>
      <c r="B77" s="455" t="s">
        <v>1031</v>
      </c>
      <c r="C77" s="456"/>
      <c r="D77" s="456"/>
      <c r="E77" s="456"/>
      <c r="F77" s="456"/>
      <c r="G77" s="456"/>
      <c r="H77" s="457"/>
      <c r="I77" s="400" t="s">
        <v>1021</v>
      </c>
    </row>
    <row r="79" spans="1:9" ht="18.75" customHeight="1" x14ac:dyDescent="0.25">
      <c r="A79" s="553" t="s">
        <v>0</v>
      </c>
      <c r="B79" s="554"/>
      <c r="C79" s="554"/>
      <c r="D79" s="554"/>
      <c r="E79" s="554"/>
      <c r="F79" s="554"/>
      <c r="G79" s="554"/>
      <c r="H79" s="554"/>
      <c r="I79" s="555"/>
    </row>
    <row r="80" spans="1:9" ht="18.75" customHeight="1" x14ac:dyDescent="0.25">
      <c r="A80" s="540" t="s">
        <v>1</v>
      </c>
      <c r="B80" s="541"/>
      <c r="C80" s="541"/>
      <c r="D80" s="541"/>
      <c r="E80" s="541"/>
      <c r="F80" s="541"/>
      <c r="G80" s="541"/>
      <c r="H80" s="541"/>
      <c r="I80" s="542"/>
    </row>
    <row r="81" spans="1:9" ht="18.75" customHeight="1" x14ac:dyDescent="0.25">
      <c r="A81" s="540" t="s">
        <v>774</v>
      </c>
      <c r="B81" s="541"/>
      <c r="C81" s="541"/>
      <c r="D81" s="541"/>
      <c r="E81" s="541"/>
      <c r="F81" s="541"/>
      <c r="G81" s="541"/>
      <c r="H81" s="541"/>
      <c r="I81" s="542"/>
    </row>
    <row r="82" spans="1:9" ht="18.75" customHeight="1" x14ac:dyDescent="0.25">
      <c r="A82" s="556" t="s">
        <v>1034</v>
      </c>
      <c r="B82" s="557"/>
      <c r="C82" s="557"/>
      <c r="D82" s="557"/>
      <c r="E82" s="557"/>
      <c r="F82" s="558" t="s">
        <v>1035</v>
      </c>
      <c r="G82" s="558"/>
      <c r="H82" s="558"/>
      <c r="I82" s="559"/>
    </row>
    <row r="83" spans="1:9" ht="18.75" customHeight="1" x14ac:dyDescent="0.25">
      <c r="A83" s="473" t="s">
        <v>775</v>
      </c>
      <c r="B83" s="474"/>
      <c r="C83" s="474"/>
      <c r="D83" s="474"/>
      <c r="E83" s="474"/>
      <c r="F83" s="474"/>
      <c r="G83" s="474"/>
      <c r="H83" s="474"/>
      <c r="I83" s="475"/>
    </row>
    <row r="84" spans="1:9" ht="18.75" customHeight="1" x14ac:dyDescent="0.25">
      <c r="A84" s="473" t="s">
        <v>776</v>
      </c>
      <c r="B84" s="474"/>
      <c r="C84" s="474"/>
      <c r="D84" s="474"/>
      <c r="E84" s="474"/>
      <c r="F84" s="474"/>
      <c r="G84" s="474"/>
      <c r="H84" s="474"/>
      <c r="I84" s="475"/>
    </row>
    <row r="85" spans="1:9" ht="35.25" customHeight="1" x14ac:dyDescent="0.25">
      <c r="A85" s="203" t="s">
        <v>777</v>
      </c>
      <c r="B85" s="196" t="s">
        <v>627</v>
      </c>
      <c r="C85" s="473" t="s">
        <v>778</v>
      </c>
      <c r="D85" s="475"/>
      <c r="E85" s="486" t="s">
        <v>900</v>
      </c>
      <c r="F85" s="524"/>
      <c r="G85" s="525"/>
      <c r="H85" s="203" t="s">
        <v>779</v>
      </c>
      <c r="I85" s="197" t="s">
        <v>901</v>
      </c>
    </row>
    <row r="86" spans="1:9" ht="18.75" customHeight="1" x14ac:dyDescent="0.25">
      <c r="A86" s="203" t="s">
        <v>780</v>
      </c>
      <c r="B86" s="489" t="s">
        <v>902</v>
      </c>
      <c r="C86" s="489"/>
      <c r="D86" s="489"/>
      <c r="E86" s="473" t="s">
        <v>781</v>
      </c>
      <c r="F86" s="475"/>
      <c r="G86" s="526" t="s">
        <v>929</v>
      </c>
      <c r="H86" s="526"/>
      <c r="I86" s="526"/>
    </row>
    <row r="87" spans="1:9" ht="51.75" customHeight="1" x14ac:dyDescent="0.25">
      <c r="A87" s="203" t="s">
        <v>782</v>
      </c>
      <c r="B87" s="489" t="s">
        <v>930</v>
      </c>
      <c r="C87" s="489"/>
      <c r="D87" s="489"/>
      <c r="E87" s="489"/>
      <c r="F87" s="489"/>
      <c r="G87" s="489"/>
      <c r="H87" s="489"/>
      <c r="I87" s="489"/>
    </row>
    <row r="88" spans="1:9" ht="40.5" customHeight="1" x14ac:dyDescent="0.25">
      <c r="A88" s="203" t="s">
        <v>783</v>
      </c>
      <c r="B88" s="489" t="s">
        <v>931</v>
      </c>
      <c r="C88" s="489"/>
      <c r="D88" s="489"/>
      <c r="E88" s="489"/>
      <c r="F88" s="489"/>
      <c r="G88" s="489"/>
      <c r="H88" s="489"/>
      <c r="I88" s="489"/>
    </row>
    <row r="89" spans="1:9" ht="18.75" customHeight="1" x14ac:dyDescent="0.25">
      <c r="A89" s="203" t="s">
        <v>784</v>
      </c>
      <c r="B89" s="204" t="s">
        <v>785</v>
      </c>
      <c r="C89" s="205" t="s">
        <v>834</v>
      </c>
      <c r="D89" s="204" t="s">
        <v>786</v>
      </c>
      <c r="E89" s="543" t="s">
        <v>787</v>
      </c>
      <c r="F89" s="544"/>
      <c r="G89" s="547" t="s">
        <v>788</v>
      </c>
      <c r="H89" s="547" t="s">
        <v>789</v>
      </c>
      <c r="I89" s="547" t="s">
        <v>956</v>
      </c>
    </row>
    <row r="90" spans="1:9" ht="18.75" customHeight="1" x14ac:dyDescent="0.25">
      <c r="A90" s="203" t="s">
        <v>790</v>
      </c>
      <c r="B90" s="204" t="s">
        <v>785</v>
      </c>
      <c r="C90" s="205" t="s">
        <v>785</v>
      </c>
      <c r="D90" s="204" t="s">
        <v>955</v>
      </c>
      <c r="E90" s="545"/>
      <c r="F90" s="546"/>
      <c r="G90" s="548"/>
      <c r="H90" s="548"/>
      <c r="I90" s="548"/>
    </row>
    <row r="91" spans="1:9" ht="37.5" customHeight="1" x14ac:dyDescent="0.25">
      <c r="A91" s="203" t="s">
        <v>791</v>
      </c>
      <c r="B91" s="273">
        <v>3.89</v>
      </c>
      <c r="C91" s="203" t="s">
        <v>792</v>
      </c>
      <c r="D91" s="273">
        <v>1.46</v>
      </c>
      <c r="E91" s="549" t="s">
        <v>793</v>
      </c>
      <c r="F91" s="550"/>
      <c r="G91" s="458" t="s">
        <v>923</v>
      </c>
      <c r="H91" s="551"/>
      <c r="I91" s="552"/>
    </row>
    <row r="92" spans="1:9" ht="18.75" customHeight="1" x14ac:dyDescent="0.25">
      <c r="A92" s="473" t="s">
        <v>794</v>
      </c>
      <c r="B92" s="474"/>
      <c r="C92" s="474"/>
      <c r="D92" s="474"/>
      <c r="E92" s="474"/>
      <c r="F92" s="474"/>
      <c r="G92" s="474"/>
      <c r="H92" s="474"/>
      <c r="I92" s="475"/>
    </row>
    <row r="93" spans="1:9" ht="90" customHeight="1" x14ac:dyDescent="0.25">
      <c r="A93" s="203" t="s">
        <v>795</v>
      </c>
      <c r="B93" s="484" t="s">
        <v>907</v>
      </c>
      <c r="C93" s="485"/>
      <c r="D93" s="203" t="s">
        <v>796</v>
      </c>
      <c r="E93" s="486"/>
      <c r="F93" s="487"/>
      <c r="G93" s="203" t="s">
        <v>797</v>
      </c>
      <c r="H93" s="484" t="s">
        <v>909</v>
      </c>
      <c r="I93" s="485"/>
    </row>
    <row r="94" spans="1:9" ht="34.5" customHeight="1" x14ac:dyDescent="0.25">
      <c r="A94" s="203" t="s">
        <v>798</v>
      </c>
      <c r="B94" s="467" t="s">
        <v>910</v>
      </c>
      <c r="C94" s="488"/>
      <c r="D94" s="488"/>
      <c r="E94" s="488"/>
      <c r="F94" s="488"/>
      <c r="G94" s="488"/>
      <c r="H94" s="488"/>
      <c r="I94" s="488"/>
    </row>
    <row r="95" spans="1:9" ht="40.5" customHeight="1" x14ac:dyDescent="0.25">
      <c r="A95" s="203" t="s">
        <v>799</v>
      </c>
      <c r="B95" s="199" t="s">
        <v>615</v>
      </c>
      <c r="C95" s="203" t="s">
        <v>800</v>
      </c>
      <c r="D95" s="199" t="s">
        <v>618</v>
      </c>
      <c r="E95" s="473" t="s">
        <v>801</v>
      </c>
      <c r="F95" s="475"/>
      <c r="G95" s="200" t="s">
        <v>634</v>
      </c>
      <c r="H95" s="203" t="s">
        <v>802</v>
      </c>
      <c r="I95" s="273">
        <v>1.46</v>
      </c>
    </row>
    <row r="96" spans="1:9" ht="84.75" customHeight="1" x14ac:dyDescent="0.25">
      <c r="A96" s="203" t="s">
        <v>803</v>
      </c>
      <c r="B96" s="489" t="s">
        <v>911</v>
      </c>
      <c r="C96" s="489"/>
      <c r="D96" s="489"/>
      <c r="E96" s="489"/>
      <c r="F96" s="489"/>
      <c r="G96" s="489"/>
      <c r="H96" s="489"/>
      <c r="I96" s="489"/>
    </row>
    <row r="97" spans="1:9" ht="223.5" customHeight="1" x14ac:dyDescent="0.25">
      <c r="A97" s="203" t="s">
        <v>804</v>
      </c>
      <c r="B97" s="492" t="s">
        <v>924</v>
      </c>
      <c r="C97" s="493"/>
      <c r="D97" s="494"/>
      <c r="E97" s="473" t="s">
        <v>805</v>
      </c>
      <c r="F97" s="475"/>
      <c r="G97" s="492" t="s">
        <v>932</v>
      </c>
      <c r="H97" s="493"/>
      <c r="I97" s="494"/>
    </row>
    <row r="98" spans="1:9" ht="18.75" customHeight="1" x14ac:dyDescent="0.25">
      <c r="A98" s="473" t="s">
        <v>806</v>
      </c>
      <c r="B98" s="474"/>
      <c r="C98" s="474"/>
      <c r="D98" s="474"/>
      <c r="E98" s="474"/>
      <c r="F98" s="474"/>
      <c r="G98" s="474"/>
      <c r="H98" s="474"/>
      <c r="I98" s="475"/>
    </row>
    <row r="99" spans="1:9" ht="18.75" customHeight="1" x14ac:dyDescent="0.25">
      <c r="A99" s="203" t="s">
        <v>807</v>
      </c>
      <c r="B99" s="492" t="s">
        <v>933</v>
      </c>
      <c r="C99" s="493"/>
      <c r="D99" s="493"/>
      <c r="E99" s="493"/>
      <c r="F99" s="493"/>
      <c r="G99" s="493"/>
      <c r="H99" s="493"/>
      <c r="I99" s="494"/>
    </row>
    <row r="100" spans="1:9" ht="18.75" customHeight="1" x14ac:dyDescent="0.25">
      <c r="A100" s="203" t="s">
        <v>808</v>
      </c>
      <c r="B100" s="473" t="s">
        <v>809</v>
      </c>
      <c r="C100" s="475"/>
      <c r="D100" s="473" t="s">
        <v>810</v>
      </c>
      <c r="E100" s="475"/>
      <c r="F100" s="473" t="s">
        <v>811</v>
      </c>
      <c r="G100" s="475"/>
      <c r="H100" s="473" t="s">
        <v>812</v>
      </c>
      <c r="I100" s="475"/>
    </row>
    <row r="101" spans="1:9" ht="51" customHeight="1" x14ac:dyDescent="0.25">
      <c r="A101" s="203" t="s">
        <v>813</v>
      </c>
      <c r="B101" s="489" t="s">
        <v>931</v>
      </c>
      <c r="C101" s="489"/>
      <c r="D101" s="467" t="s">
        <v>672</v>
      </c>
      <c r="E101" s="467"/>
      <c r="F101" s="467" t="s">
        <v>672</v>
      </c>
      <c r="G101" s="467"/>
      <c r="H101" s="468" t="s">
        <v>672</v>
      </c>
      <c r="I101" s="469"/>
    </row>
    <row r="102" spans="1:9" ht="18.75" customHeight="1" x14ac:dyDescent="0.25">
      <c r="A102" s="203" t="s">
        <v>814</v>
      </c>
      <c r="B102" s="490" t="s">
        <v>915</v>
      </c>
      <c r="C102" s="491"/>
      <c r="D102" s="490" t="s">
        <v>672</v>
      </c>
      <c r="E102" s="491"/>
      <c r="F102" s="467" t="s">
        <v>672</v>
      </c>
      <c r="G102" s="467"/>
      <c r="H102" s="468" t="s">
        <v>672</v>
      </c>
      <c r="I102" s="469"/>
    </row>
    <row r="103" spans="1:9" ht="18.75" customHeight="1" x14ac:dyDescent="0.25">
      <c r="A103" s="203" t="s">
        <v>815</v>
      </c>
      <c r="B103" s="483" t="s">
        <v>916</v>
      </c>
      <c r="C103" s="483"/>
      <c r="D103" s="483" t="s">
        <v>672</v>
      </c>
      <c r="E103" s="483"/>
      <c r="F103" s="467" t="s">
        <v>672</v>
      </c>
      <c r="G103" s="467"/>
      <c r="H103" s="468" t="s">
        <v>672</v>
      </c>
      <c r="I103" s="469"/>
    </row>
    <row r="104" spans="1:9" ht="18.75" customHeight="1" x14ac:dyDescent="0.25">
      <c r="A104" s="203" t="s">
        <v>816</v>
      </c>
      <c r="B104" s="467" t="s">
        <v>634</v>
      </c>
      <c r="C104" s="467"/>
      <c r="D104" s="467" t="s">
        <v>672</v>
      </c>
      <c r="E104" s="467"/>
      <c r="F104" s="467" t="s">
        <v>672</v>
      </c>
      <c r="G104" s="467"/>
      <c r="H104" s="468" t="s">
        <v>672</v>
      </c>
      <c r="I104" s="469"/>
    </row>
    <row r="105" spans="1:9" ht="44.25" customHeight="1" x14ac:dyDescent="0.25">
      <c r="A105" s="203" t="s">
        <v>817</v>
      </c>
      <c r="B105" s="467" t="s">
        <v>927</v>
      </c>
      <c r="C105" s="467"/>
      <c r="D105" s="467" t="s">
        <v>672</v>
      </c>
      <c r="E105" s="467"/>
      <c r="F105" s="467" t="s">
        <v>672</v>
      </c>
      <c r="G105" s="467"/>
      <c r="H105" s="468" t="s">
        <v>672</v>
      </c>
      <c r="I105" s="469"/>
    </row>
    <row r="106" spans="1:9" ht="129.75" customHeight="1" x14ac:dyDescent="0.25">
      <c r="A106" s="203" t="s">
        <v>818</v>
      </c>
      <c r="B106" s="483" t="s">
        <v>928</v>
      </c>
      <c r="C106" s="483"/>
      <c r="D106" s="483" t="s">
        <v>672</v>
      </c>
      <c r="E106" s="483"/>
      <c r="F106" s="467" t="s">
        <v>672</v>
      </c>
      <c r="G106" s="467"/>
      <c r="H106" s="468" t="s">
        <v>672</v>
      </c>
      <c r="I106" s="469"/>
    </row>
    <row r="107" spans="1:9" ht="18.75" customHeight="1" x14ac:dyDescent="0.25">
      <c r="A107" s="473" t="s">
        <v>819</v>
      </c>
      <c r="B107" s="474"/>
      <c r="C107" s="474"/>
      <c r="D107" s="474"/>
      <c r="E107" s="474"/>
      <c r="F107" s="474"/>
      <c r="G107" s="474"/>
      <c r="H107" s="474"/>
      <c r="I107" s="475"/>
    </row>
    <row r="108" spans="1:9" ht="32.25" customHeight="1" x14ac:dyDescent="0.25">
      <c r="A108" s="203" t="s">
        <v>820</v>
      </c>
      <c r="B108" s="476" t="s">
        <v>909</v>
      </c>
      <c r="C108" s="477"/>
      <c r="D108" s="478"/>
      <c r="E108" s="203" t="s">
        <v>821</v>
      </c>
      <c r="F108" s="479" t="s">
        <v>909</v>
      </c>
      <c r="G108" s="480"/>
      <c r="H108" s="480"/>
      <c r="I108" s="481"/>
    </row>
    <row r="109" spans="1:9" ht="18.75" customHeight="1" x14ac:dyDescent="0.25">
      <c r="A109" s="203" t="s">
        <v>822</v>
      </c>
      <c r="B109" s="482" t="s">
        <v>909</v>
      </c>
      <c r="C109" s="482"/>
      <c r="D109" s="482"/>
      <c r="E109" s="482"/>
      <c r="F109" s="482"/>
      <c r="G109" s="482"/>
      <c r="H109" s="482"/>
      <c r="I109" s="482"/>
    </row>
    <row r="110" spans="1:9" ht="18.75" customHeight="1" x14ac:dyDescent="0.25">
      <c r="A110" s="203" t="s">
        <v>823</v>
      </c>
      <c r="B110" s="482" t="s">
        <v>909</v>
      </c>
      <c r="C110" s="482"/>
      <c r="D110" s="482"/>
      <c r="E110" s="482"/>
      <c r="F110" s="482"/>
      <c r="G110" s="482"/>
      <c r="H110" s="482"/>
      <c r="I110" s="482"/>
    </row>
    <row r="111" spans="1:9" ht="18.75" customHeight="1" x14ac:dyDescent="0.25">
      <c r="A111" s="203" t="s">
        <v>824</v>
      </c>
      <c r="B111" s="476" t="s">
        <v>909</v>
      </c>
      <c r="C111" s="477"/>
      <c r="D111" s="478"/>
      <c r="E111" s="203" t="s">
        <v>825</v>
      </c>
      <c r="F111" s="476" t="s">
        <v>909</v>
      </c>
      <c r="G111" s="477"/>
      <c r="H111" s="477"/>
      <c r="I111" s="478"/>
    </row>
    <row r="112" spans="1:9" ht="30.75" customHeight="1" x14ac:dyDescent="0.25">
      <c r="A112" s="470" t="s">
        <v>826</v>
      </c>
      <c r="B112" s="471"/>
      <c r="C112" s="470" t="s">
        <v>827</v>
      </c>
      <c r="D112" s="471"/>
      <c r="E112" s="470" t="s">
        <v>828</v>
      </c>
      <c r="F112" s="472"/>
      <c r="G112" s="471"/>
      <c r="H112" s="470" t="s">
        <v>829</v>
      </c>
      <c r="I112" s="471"/>
    </row>
    <row r="113" spans="1:9" ht="41.25" customHeight="1" x14ac:dyDescent="0.25">
      <c r="A113" s="458" t="s">
        <v>899</v>
      </c>
      <c r="B113" s="459"/>
      <c r="C113" s="460" t="s">
        <v>918</v>
      </c>
      <c r="D113" s="461"/>
      <c r="E113" s="462" t="s">
        <v>919</v>
      </c>
      <c r="F113" s="463"/>
      <c r="G113" s="464"/>
      <c r="H113" s="465" t="s">
        <v>920</v>
      </c>
      <c r="I113" s="466"/>
    </row>
    <row r="114" spans="1:9" ht="18.75" customHeight="1" x14ac:dyDescent="0.25">
      <c r="A114" s="537" t="s">
        <v>830</v>
      </c>
      <c r="B114" s="538"/>
      <c r="C114" s="538"/>
      <c r="D114" s="538"/>
      <c r="E114" s="538"/>
      <c r="F114" s="538"/>
      <c r="G114" s="538"/>
      <c r="H114" s="538"/>
      <c r="I114" s="539"/>
    </row>
    <row r="115" spans="1:9" ht="36.75" customHeight="1" x14ac:dyDescent="0.25">
      <c r="A115" s="203" t="s">
        <v>831</v>
      </c>
      <c r="B115" s="473" t="s">
        <v>832</v>
      </c>
      <c r="C115" s="474"/>
      <c r="D115" s="474"/>
      <c r="E115" s="474"/>
      <c r="F115" s="474"/>
      <c r="G115" s="474"/>
      <c r="H115" s="475"/>
      <c r="I115" s="203" t="s">
        <v>833</v>
      </c>
    </row>
    <row r="116" spans="1:9" ht="49.5" customHeight="1" x14ac:dyDescent="0.25">
      <c r="A116" s="399">
        <v>46010</v>
      </c>
      <c r="B116" s="455" t="s">
        <v>1031</v>
      </c>
      <c r="C116" s="456"/>
      <c r="D116" s="456"/>
      <c r="E116" s="456"/>
      <c r="F116" s="456"/>
      <c r="G116" s="456"/>
      <c r="H116" s="457"/>
      <c r="I116" s="400" t="s">
        <v>1021</v>
      </c>
    </row>
    <row r="124" spans="1:9" ht="35.25" customHeight="1" x14ac:dyDescent="0.25"/>
    <row r="125" spans="1:9" ht="34.5" customHeight="1" x14ac:dyDescent="0.25"/>
    <row r="126" spans="1:9" ht="51.75" customHeight="1" x14ac:dyDescent="0.25"/>
    <row r="127" spans="1:9" ht="40.5" customHeight="1" x14ac:dyDescent="0.25"/>
    <row r="130" ht="37.5" customHeight="1" x14ac:dyDescent="0.25"/>
    <row r="132" ht="60.75" customHeight="1" x14ac:dyDescent="0.25"/>
    <row r="133" ht="34.5" customHeight="1" x14ac:dyDescent="0.25"/>
    <row r="134" ht="40.5" customHeight="1" x14ac:dyDescent="0.25"/>
    <row r="135" ht="84.75" customHeight="1" x14ac:dyDescent="0.25"/>
    <row r="136" ht="157.5" customHeight="1" x14ac:dyDescent="0.25"/>
    <row r="140" ht="51" customHeight="1" x14ac:dyDescent="0.25"/>
    <row r="144" ht="44.25" customHeight="1" x14ac:dyDescent="0.25"/>
    <row r="145" ht="120.75" customHeight="1" x14ac:dyDescent="0.25"/>
    <row r="147" ht="32.25" customHeight="1" x14ac:dyDescent="0.25"/>
    <row r="151" ht="30.75" customHeight="1" x14ac:dyDescent="0.25"/>
    <row r="152" ht="41.25" customHeight="1" x14ac:dyDescent="0.25"/>
    <row r="154" ht="36.75" customHeight="1" x14ac:dyDescent="0.25"/>
    <row r="162" ht="35.25" customHeight="1" x14ac:dyDescent="0.25"/>
    <row r="163" ht="36.75" customHeight="1" x14ac:dyDescent="0.25"/>
    <row r="164" ht="75.75" customHeight="1" x14ac:dyDescent="0.25"/>
    <row r="165" ht="40.5" customHeight="1" x14ac:dyDescent="0.25"/>
    <row r="168" ht="37.5" customHeight="1" x14ac:dyDescent="0.25"/>
    <row r="170" ht="60.75" customHeight="1" x14ac:dyDescent="0.25"/>
    <row r="171" ht="34.5" customHeight="1" x14ac:dyDescent="0.25"/>
    <row r="172" ht="40.5" customHeight="1" x14ac:dyDescent="0.25"/>
    <row r="173" ht="84.75" customHeight="1" x14ac:dyDescent="0.25"/>
    <row r="174" ht="157.5" customHeight="1" x14ac:dyDescent="0.25"/>
    <row r="178" ht="38.25" customHeight="1" x14ac:dyDescent="0.25"/>
    <row r="182" ht="44.25" customHeight="1" x14ac:dyDescent="0.25"/>
    <row r="183" ht="63.75" customHeight="1" x14ac:dyDescent="0.25"/>
    <row r="185" ht="32.25" customHeight="1" x14ac:dyDescent="0.25"/>
    <row r="189" ht="30.75" customHeight="1" x14ac:dyDescent="0.25"/>
    <row r="190" ht="41.25" customHeight="1" x14ac:dyDescent="0.25"/>
    <row r="192" ht="36.75" customHeight="1" x14ac:dyDescent="0.25"/>
  </sheetData>
  <mergeCells count="234">
    <mergeCell ref="B77:H77"/>
    <mergeCell ref="B38:H38"/>
    <mergeCell ref="B96:I96"/>
    <mergeCell ref="B97:D97"/>
    <mergeCell ref="E97:F97"/>
    <mergeCell ref="G97:I97"/>
    <mergeCell ref="A98:I98"/>
    <mergeCell ref="B99:I99"/>
    <mergeCell ref="B100:C100"/>
    <mergeCell ref="D100:E100"/>
    <mergeCell ref="F100:G100"/>
    <mergeCell ref="H100:I100"/>
    <mergeCell ref="F72:I72"/>
    <mergeCell ref="A73:B73"/>
    <mergeCell ref="C73:D73"/>
    <mergeCell ref="E73:G73"/>
    <mergeCell ref="H73:I73"/>
    <mergeCell ref="A75:I75"/>
    <mergeCell ref="B76:H76"/>
    <mergeCell ref="A79:I79"/>
    <mergeCell ref="A82:E82"/>
    <mergeCell ref="F82:I82"/>
    <mergeCell ref="A74:B74"/>
    <mergeCell ref="C74:D74"/>
    <mergeCell ref="E74:G74"/>
    <mergeCell ref="H74:I74"/>
    <mergeCell ref="A40:I40"/>
    <mergeCell ref="A43:E43"/>
    <mergeCell ref="F43:I43"/>
    <mergeCell ref="A44:I44"/>
    <mergeCell ref="C46:D46"/>
    <mergeCell ref="E46:G46"/>
    <mergeCell ref="B47:D47"/>
    <mergeCell ref="E47:F47"/>
    <mergeCell ref="G47:I47"/>
    <mergeCell ref="B71:I71"/>
    <mergeCell ref="A68:I68"/>
    <mergeCell ref="B69:D69"/>
    <mergeCell ref="F69:I69"/>
    <mergeCell ref="B70:I70"/>
    <mergeCell ref="B72:D72"/>
    <mergeCell ref="A41:I41"/>
    <mergeCell ref="A42:I42"/>
    <mergeCell ref="A45:I45"/>
    <mergeCell ref="B49:I49"/>
    <mergeCell ref="B48:I48"/>
    <mergeCell ref="E50:F51"/>
    <mergeCell ref="G50:G51"/>
    <mergeCell ref="H50:H51"/>
    <mergeCell ref="F106:G106"/>
    <mergeCell ref="H106:I106"/>
    <mergeCell ref="B104:C104"/>
    <mergeCell ref="D104:E104"/>
    <mergeCell ref="F104:G104"/>
    <mergeCell ref="H104:I104"/>
    <mergeCell ref="B105:C105"/>
    <mergeCell ref="D105:E105"/>
    <mergeCell ref="F105:G105"/>
    <mergeCell ref="H105:I105"/>
    <mergeCell ref="D106:E106"/>
    <mergeCell ref="I50:I51"/>
    <mergeCell ref="E52:F52"/>
    <mergeCell ref="G52:I52"/>
    <mergeCell ref="A53:I53"/>
    <mergeCell ref="B54:C54"/>
    <mergeCell ref="E54:F54"/>
    <mergeCell ref="H54:I54"/>
    <mergeCell ref="F67:G67"/>
    <mergeCell ref="H67:I67"/>
    <mergeCell ref="B55:I55"/>
    <mergeCell ref="E56:F56"/>
    <mergeCell ref="B57:I57"/>
    <mergeCell ref="A114:I114"/>
    <mergeCell ref="B115:H115"/>
    <mergeCell ref="A80:I80"/>
    <mergeCell ref="A81:I81"/>
    <mergeCell ref="A84:I84"/>
    <mergeCell ref="A83:I83"/>
    <mergeCell ref="C85:D85"/>
    <mergeCell ref="E85:G85"/>
    <mergeCell ref="B86:D86"/>
    <mergeCell ref="E86:F86"/>
    <mergeCell ref="G86:I86"/>
    <mergeCell ref="B88:I88"/>
    <mergeCell ref="B87:I87"/>
    <mergeCell ref="E89:F90"/>
    <mergeCell ref="G89:G90"/>
    <mergeCell ref="H89:H90"/>
    <mergeCell ref="I89:I90"/>
    <mergeCell ref="E91:F91"/>
    <mergeCell ref="G91:I91"/>
    <mergeCell ref="B101:C101"/>
    <mergeCell ref="B102:C102"/>
    <mergeCell ref="D102:E102"/>
    <mergeCell ref="F102:G102"/>
    <mergeCell ref="H102:I102"/>
    <mergeCell ref="B33:D33"/>
    <mergeCell ref="F33:I33"/>
    <mergeCell ref="B26:C26"/>
    <mergeCell ref="B27:C27"/>
    <mergeCell ref="D27:E27"/>
    <mergeCell ref="A36:I36"/>
    <mergeCell ref="B37:H37"/>
    <mergeCell ref="A34:B34"/>
    <mergeCell ref="C34:D34"/>
    <mergeCell ref="E34:G34"/>
    <mergeCell ref="H34:I34"/>
    <mergeCell ref="B23:C23"/>
    <mergeCell ref="D23:E23"/>
    <mergeCell ref="F23:G23"/>
    <mergeCell ref="H23:I23"/>
    <mergeCell ref="B32:I32"/>
    <mergeCell ref="H24:I24"/>
    <mergeCell ref="B31:I31"/>
    <mergeCell ref="A29:I29"/>
    <mergeCell ref="H25:I25"/>
    <mergeCell ref="B24:C24"/>
    <mergeCell ref="F27:G27"/>
    <mergeCell ref="H27:I27"/>
    <mergeCell ref="D26:E26"/>
    <mergeCell ref="F26:G26"/>
    <mergeCell ref="H26:I26"/>
    <mergeCell ref="F28:G28"/>
    <mergeCell ref="H28:I28"/>
    <mergeCell ref="D28:E28"/>
    <mergeCell ref="F25:G25"/>
    <mergeCell ref="F24:G24"/>
    <mergeCell ref="A1:I1"/>
    <mergeCell ref="A2:I2"/>
    <mergeCell ref="A3:I3"/>
    <mergeCell ref="A4:E4"/>
    <mergeCell ref="F4:I4"/>
    <mergeCell ref="E13:F13"/>
    <mergeCell ref="G13:I13"/>
    <mergeCell ref="A35:B35"/>
    <mergeCell ref="C35:D35"/>
    <mergeCell ref="H35:I35"/>
    <mergeCell ref="A5:I5"/>
    <mergeCell ref="A6:I6"/>
    <mergeCell ref="C7:D7"/>
    <mergeCell ref="E7:G7"/>
    <mergeCell ref="B8:D8"/>
    <mergeCell ref="E8:F8"/>
    <mergeCell ref="G8:I8"/>
    <mergeCell ref="B28:C28"/>
    <mergeCell ref="B30:D30"/>
    <mergeCell ref="F30:I30"/>
    <mergeCell ref="E35:G35"/>
    <mergeCell ref="D24:E24"/>
    <mergeCell ref="B25:C25"/>
    <mergeCell ref="D25:E25"/>
    <mergeCell ref="A14:I14"/>
    <mergeCell ref="B15:C15"/>
    <mergeCell ref="E15:F15"/>
    <mergeCell ref="H15:I15"/>
    <mergeCell ref="B9:I9"/>
    <mergeCell ref="B10:I10"/>
    <mergeCell ref="E11:F12"/>
    <mergeCell ref="G11:G12"/>
    <mergeCell ref="H11:H12"/>
    <mergeCell ref="I11:I12"/>
    <mergeCell ref="B16:I16"/>
    <mergeCell ref="E17:F17"/>
    <mergeCell ref="B18:I18"/>
    <mergeCell ref="B19:D19"/>
    <mergeCell ref="E19:F19"/>
    <mergeCell ref="G19:I19"/>
    <mergeCell ref="A20:I20"/>
    <mergeCell ref="B21:I21"/>
    <mergeCell ref="D22:E22"/>
    <mergeCell ref="F22:G22"/>
    <mergeCell ref="H22:I22"/>
    <mergeCell ref="B22:C22"/>
    <mergeCell ref="B58:D58"/>
    <mergeCell ref="E58:F58"/>
    <mergeCell ref="G58:I58"/>
    <mergeCell ref="B66:C66"/>
    <mergeCell ref="D66:E66"/>
    <mergeCell ref="F66:G66"/>
    <mergeCell ref="H66:I66"/>
    <mergeCell ref="A59:I59"/>
    <mergeCell ref="B60:I60"/>
    <mergeCell ref="B61:C61"/>
    <mergeCell ref="D61:E61"/>
    <mergeCell ref="F61:G61"/>
    <mergeCell ref="H61:I61"/>
    <mergeCell ref="A92:I92"/>
    <mergeCell ref="B93:C93"/>
    <mergeCell ref="E93:F93"/>
    <mergeCell ref="H93:I93"/>
    <mergeCell ref="B94:I94"/>
    <mergeCell ref="E95:F95"/>
    <mergeCell ref="B67:C67"/>
    <mergeCell ref="B62:C62"/>
    <mergeCell ref="D62:E62"/>
    <mergeCell ref="F62:G62"/>
    <mergeCell ref="H62:I62"/>
    <mergeCell ref="B63:C63"/>
    <mergeCell ref="D63:E63"/>
    <mergeCell ref="F63:G63"/>
    <mergeCell ref="H63:I63"/>
    <mergeCell ref="B64:C64"/>
    <mergeCell ref="D64:E64"/>
    <mergeCell ref="F64:G64"/>
    <mergeCell ref="H64:I64"/>
    <mergeCell ref="B65:C65"/>
    <mergeCell ref="D65:E65"/>
    <mergeCell ref="F65:G65"/>
    <mergeCell ref="H65:I65"/>
    <mergeCell ref="D67:E67"/>
    <mergeCell ref="B116:H116"/>
    <mergeCell ref="A113:B113"/>
    <mergeCell ref="C113:D113"/>
    <mergeCell ref="E113:G113"/>
    <mergeCell ref="H113:I113"/>
    <mergeCell ref="D101:E101"/>
    <mergeCell ref="F101:G101"/>
    <mergeCell ref="H101:I101"/>
    <mergeCell ref="A112:B112"/>
    <mergeCell ref="C112:D112"/>
    <mergeCell ref="E112:G112"/>
    <mergeCell ref="H112:I112"/>
    <mergeCell ref="A107:I107"/>
    <mergeCell ref="B108:D108"/>
    <mergeCell ref="F108:I108"/>
    <mergeCell ref="B109:I109"/>
    <mergeCell ref="B111:D111"/>
    <mergeCell ref="F111:I111"/>
    <mergeCell ref="B103:C103"/>
    <mergeCell ref="D103:E103"/>
    <mergeCell ref="F103:G103"/>
    <mergeCell ref="H103:I103"/>
    <mergeCell ref="B110:I110"/>
    <mergeCell ref="B106:C106"/>
  </mergeCells>
  <dataValidations count="39">
    <dataValidation allowBlank="1" showInputMessage="1" showErrorMessage="1" prompt="Relacionar el campo modificado y una breve descripción del cambio realizado" sqref="B76 B37" xr:uid="{B541EE4C-EF74-4FAA-ABCB-A658EB92B902}"/>
    <dataValidation allowBlank="1" showInputMessage="1" showErrorMessage="1" prompt="Se genera una versión nueva cada vez que se realice un cambio relacionado con el  indicador" sqref="I76:I77 I37:I38 I116" xr:uid="{9D82B609-0379-4C83-9E5E-5283917AB908}"/>
    <dataValidation allowBlank="1" showInputMessage="1" showErrorMessage="1" prompt="Es la fecha de finalización de la medición del indicador " sqref="E11 E50" xr:uid="{4C8408E9-7CEC-45E4-B794-E5D9C856411D}"/>
    <dataValidation allowBlank="1" showInputMessage="1" showErrorMessage="1" prompt="Indicar el nombre que recibe la gráfica" sqref="A32 A71" xr:uid="{F8D3815D-D5FC-4399-BCA0-D8FEB5701895}"/>
    <dataValidation allowBlank="1" showInputMessage="1" showErrorMessage="1" prompt="Tipo de nivel de agregación de la información que puede ser por estrato, deciles, quintiles, género, grupos poblaciones, manzanas, barrios, UPZ, localidades, etc." sqref="A31 A70" xr:uid="{B4561C7A-C58C-4C85-B155-BEC8B5C4B39A}"/>
    <dataValidation allowBlank="1" showInputMessage="1" showErrorMessage="1" prompt="Indicar el origen de la gráfica: Link/ base de datos / drive/ pág web" sqref="E30 E69" xr:uid="{758A0246-3BAE-4F39-9A30-D2B07C0CC265}"/>
    <dataValidation allowBlank="1" showInputMessage="1" showErrorMessage="1" prompt="Forma en que se presenta gráficamente el indicador: torta, barras, mapas, líneas, dispersión, histograma, caja-y-bigotes, etc." sqref="A30 A69" xr:uid="{3F73516B-2593-48A1-948E-6CC81C762696}"/>
    <dataValidation allowBlank="1" showInputMessage="1" showErrorMessage="1" prompt="Indicar el tipo de variable: alfanumérico, texto, cadena, entero, etc." sqref="A25 A64" xr:uid="{13D0D5DC-CE8B-4C68-B9CD-172FB3166E4E}"/>
    <dataValidation allowBlank="1" showInputMessage="1" showErrorMessage="1" prompt="Indicar la metodología utilizada y/o aspectos a tener en cuenta para la medición del indicador. ej suma de variables_x000a_" sqref="E19:F19 E58:F58" xr:uid="{630EEB90-B212-4AEE-92CA-9BBCF5CBB287}"/>
    <dataValidation allowBlank="1" showInputMessage="1" showErrorMessage="1" prompt="Relacionar el sistema de información (si aplica) de la fuente u origen de datos del indicador. ej Sistema de información estadística de apoyo territorial SIEAT del DANE" sqref="G15 G54" xr:uid="{C2F1D73B-5951-4535-BD2A-F9AAFF5C5632}"/>
    <dataValidation allowBlank="1" showInputMessage="1" showErrorMessage="1" prompt="Se debe hacer mención al tipo de formato de la fuente y origen de datos, pueder ser Excel, pdf, archivo plano, shapefile, entre otros. " sqref="D15 D54" xr:uid="{7FA6F567-E143-4065-AACD-4DDCCA7CF72C}"/>
    <dataValidation allowBlank="1" showInputMessage="1" showErrorMessage="1" prompt="Señalar la información adicional que debe agregarse en la gráfica para dar mayor claridad de la información que se está presentando." sqref="A33 A72" xr:uid="{9E94F3FC-3E7F-4E8B-949B-8FD8B5F9BFBC}"/>
    <dataValidation allowBlank="1" showInputMessage="1" showErrorMessage="1" prompt="Corresponde al número asignado para el Indicador/ Número de Meta_x000a_" sqref="A7 A46" xr:uid="{CFB38F35-B65A-4067-9309-3AF1DB89A897}"/>
    <dataValidation allowBlank="1" showInputMessage="1" showErrorMessage="1" prompt="Corresponde al código y nombre del proceso que ampara el indicador conforme al mapa de procesos de la entidad._x000a_Área al cual está asociado el indicador" sqref="C7 C46" xr:uid="{ABAD0D6C-E5DF-4AC6-9C58-2982B775B715}"/>
    <dataValidation allowBlank="1" showInputMessage="1" showErrorMessage="1" prompt="Subsecretaria a la cual esta adscrita la dependencia responsable" sqref="A8 A47" xr:uid="{EEBBFFFB-E948-407A-B39C-714A4AA5D895}"/>
    <dataValidation allowBlank="1" showInputMessage="1" showErrorMessage="1" prompt="Corresponde al tipo de proceso (Misional, Estratégico, de Apoyo o de Evaluación), conforme al mapa de procesos de la entidad." sqref="H7:I7 H46:I46" xr:uid="{A3B4AD7A-9A46-4774-9D8B-6CAA334882AD}"/>
    <dataValidation allowBlank="1" showInputMessage="1" showErrorMessage="1" prompt="Corresponde a la dependencia responsable de la_x000a_construcción y seguimiento al indicador" sqref="E8 E47" xr:uid="{EE0E9FC3-3E35-4A06-A3FB-2F5EDC600678}"/>
    <dataValidation allowBlank="1" showInputMessage="1" showErrorMessage="1" prompt="En este espacio se relacionará el tema bajo el cual se define el indicador_x000a_1. Proyecto de inversión_x000a_2. Meta PDD_x000a_3. Meta de gestión_x000a_4. Otro tipo de indicador_x000a_" sqref="A9 A48" xr:uid="{CCABEE87-9D92-40E1-9692-6713816DC541}"/>
    <dataValidation allowBlank="1" showInputMessage="1" showErrorMessage="1" prompt="Se refiere a la denominación dada al indicador,que exprese la característica, el evento o el hecho que se pretende medir con el mismo. " sqref="A10 A49" xr:uid="{E0A4E915-307C-4368-A891-A21EC57124F7}"/>
    <dataValidation allowBlank="1" showInputMessage="1" showErrorMessage="1" prompt="Indica la periodicidad en que se reporta el indicador (Anual, Semestral, Trimestral, Bimestral o Mensual)" sqref="E17 E56" xr:uid="{B83CB73D-C139-4277-871B-02D817CE1D0F}"/>
    <dataValidation allowBlank="1" showInputMessage="1" showErrorMessage="1" prompt="Corresponde al valor total obtenido y reportado por las Áreas en la vigencia inmediatamente anterior. En el caso de que no exista se colocará “No Aplica - N/A”" sqref="H17 H56" xr:uid="{014EC619-CBA6-4F74-A4DD-6A47E0326AEF}"/>
    <dataValidation allowBlank="1" showInputMessage="1" showErrorMessage="1" prompt="Corresponde al día, mes y año en que la dependencia realiza la programación de los indicadores a efectuar seguimiento en la vigencia" sqref="A11 A50" xr:uid="{EE761D03-F80A-4249-8AAB-55F9F32387E2}"/>
    <dataValidation allowBlank="1" showInputMessage="1" showErrorMessage="1" prompt="Es la fecha de inicio de la medición del indicador en la_x000a_vigencia. (Ej: enero de 2020)" sqref="A12 A51" xr:uid="{DED9FA71-EA0F-4199-8D0F-1079D35BB47A}"/>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2" xr:uid="{D97B4550-896A-498C-A312-2772C0FB25E3}"/>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2" xr:uid="{8014D13D-4C2B-4AE6-8821-5967BB3D9C29}"/>
    <dataValidation allowBlank="1" showInputMessage="1" showErrorMessage="1" prompt="Campo destinado para registrar una breve justificación cuando el valor de la meta sea inferior a la línea base_x000a_" sqref="E13 E52" xr:uid="{3AB55215-4C81-41B8-AEB9-F4A3F4A2E89E}"/>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4" xr:uid="{8CD612BB-20F1-4AEA-B0A7-0F1EBE077988}"/>
    <dataValidation allowBlank="1" showInputMessage="1" showErrorMessage="1" prompt="Es  la cuantificación o unidad de medida de lo que se pretende medir con el indicador, ej: Km, m, km/hora, personas, etc" sqref="A16 A55" xr:uid="{E1657DC5-E572-4D76-A7C9-AC5884883D9E}"/>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6" xr:uid="{641CF2CB-2463-4A62-BBEA-62BF24940192}"/>
    <dataValidation allowBlank="1" showInputMessage="1" showErrorMessage="1" prompt="Define si el indicador es de eficacia, eficiencia, efectividad, o calidad._x000a_Guía para la construcción y análisis de indicadores de gestión V.4_DAFP" sqref="C17 C56" xr:uid="{77116EFE-E3D5-45A6-8E74-2414C6BCA28F}"/>
    <dataValidation allowBlank="1" showInputMessage="1" showErrorMessage="1" prompt="Señalar la justificación y/o normatividad que le aplique para el diseño del indicador (PMM, PDD, Decretos, etc)" sqref="A18 A57" xr:uid="{73BAD93A-5BDE-47FE-A388-F9F27D4E3044}"/>
    <dataValidation allowBlank="1" showInputMessage="1" showErrorMessage="1" prompt="Propósito que se pretende alcanzar con la medición de dicho indicador, es decir, la finalidad e importancia del indicador." sqref="A19 A58" xr:uid="{7A7F2226-8197-4455-804E-3867F0473535}"/>
    <dataValidation allowBlank="1" showInputMessage="1" showErrorMessage="1" prompt="Representación matemática del cálculo del indicador. La fórmula se debe presentar con siglas claras o abreviación de variables" sqref="A21 A60" xr:uid="{06729670-F282-46EB-B9BD-4E61046F737B}"/>
    <dataValidation allowBlank="1" showInputMessage="1" showErrorMessage="1" prompt="Presente el nombre de cada una de las variables a partir de las cuales se construye la fórmula del indicador." sqref="A23 A62" xr:uid="{8A4D8716-C0A6-4326-BDCD-071865640079}"/>
    <dataValidation allowBlank="1" showInputMessage="1" showErrorMessage="1" prompt="Indicar el parámetro de referencia para la medición, de acuerdo con la(s) variable(s) establecidas, Ejemplo: porcentaje, número, kilo, grados, hectáreas, personas, hogares, etc." sqref="A24 A63" xr:uid="{4C934ECE-C9A8-4FA3-A5A3-61DACC1E8591}"/>
    <dataValidation allowBlank="1" showInputMessage="1" showErrorMessage="1" prompt="Indica la periodicidad en que se reporta la variable (Anual, Semestral, Trimestral, Bimestral o Mensual)" sqref="A26 A65" xr:uid="{47CBF6F0-D943-4BE3-8B9C-919795322051}"/>
    <dataValidation allowBlank="1" showInputMessage="1" showErrorMessage="1" prompt="Describe de dónde se obtiene la información_x000a_para alimentar o establecer la información de la variable" sqref="A27 A66" xr:uid="{C3E3C33F-F982-4AEF-A5B7-11AFE3529560}"/>
    <dataValidation allowBlank="1" showInputMessage="1" showErrorMessage="1" prompt="Descripción corta que explique el contenido, objeto o lo que mide la variable que compone el indicador._x000a_" sqref="A28 A67" xr:uid="{83E27181-7665-4CC8-8CF4-2EB3C6139433}"/>
    <dataValidation allowBlank="1" showInputMessage="1" showErrorMessage="1" prompt="Señalar el enlace donde está publicados los resultados del indicador. (Si aplica)" sqref="E33 E72" xr:uid="{E2A10359-20DE-4E62-B016-2D88ECCEFF56}"/>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X14"/>
  <sheetViews>
    <sheetView showGridLines="0" tabSelected="1" topLeftCell="X4" zoomScale="62" zoomScaleNormal="62" workbookViewId="0">
      <selection activeCell="AG13" sqref="AG13:AH14"/>
    </sheetView>
  </sheetViews>
  <sheetFormatPr baseColWidth="10" defaultColWidth="14.44140625" defaultRowHeight="15" customHeight="1" outlineLevelCol="1" x14ac:dyDescent="0.3"/>
  <cols>
    <col min="1" max="1" width="14.5546875" customWidth="1"/>
    <col min="2" max="2" width="20.6640625" customWidth="1"/>
    <col min="3" max="3" width="18.5546875" style="160" customWidth="1"/>
    <col min="4" max="4" width="10.88671875" style="181" customWidth="1"/>
    <col min="5" max="5" width="59" customWidth="1"/>
    <col min="6" max="6" width="17" style="171" customWidth="1"/>
    <col min="7" max="7" width="19.109375" style="164" customWidth="1" outlineLevel="1"/>
    <col min="8" max="11" width="13.6640625" style="164" customWidth="1" outlineLevel="1"/>
    <col min="12" max="12" width="9.44140625" style="164" customWidth="1"/>
    <col min="13" max="13" width="50.44140625" style="174" customWidth="1"/>
    <col min="14" max="14" width="13.6640625" style="164" customWidth="1"/>
    <col min="15" max="15" width="13.88671875" style="164" customWidth="1" outlineLevel="1"/>
    <col min="16" max="16" width="15.6640625" style="164" customWidth="1" outlineLevel="1"/>
    <col min="17" max="19" width="13.88671875" style="164" customWidth="1" outlineLevel="1"/>
    <col min="20" max="20" width="13.88671875" style="164" customWidth="1"/>
    <col min="21" max="25" width="18.6640625" style="164" customWidth="1" outlineLevel="1"/>
    <col min="26" max="26" width="16" style="164" customWidth="1"/>
    <col min="27" max="27" width="18.109375" style="160" customWidth="1" outlineLevel="1"/>
    <col min="28" max="28" width="15.33203125" style="164" customWidth="1" outlineLevel="1"/>
    <col min="29" max="29" width="15" style="164" customWidth="1" outlineLevel="1"/>
    <col min="30" max="31" width="16.109375" style="160" customWidth="1" outlineLevel="1"/>
    <col min="32" max="32" width="16.109375" style="164" customWidth="1"/>
    <col min="33" max="33" width="16.109375" style="150" customWidth="1" outlineLevel="1"/>
    <col min="34" max="35" width="16.109375" style="164" customWidth="1" outlineLevel="1"/>
    <col min="36" max="36" width="16.109375" style="160" customWidth="1" outlineLevel="1"/>
    <col min="37" max="37" width="18.5546875" style="160" customWidth="1" outlineLevel="1"/>
    <col min="38" max="38" width="16.109375" style="164" customWidth="1"/>
    <col min="39" max="39" width="13.33203125" style="164" customWidth="1"/>
    <col min="40" max="40" width="14.33203125" style="164" customWidth="1"/>
    <col min="41" max="41" width="13.33203125" style="164" customWidth="1"/>
    <col min="42" max="42" width="17.33203125" style="164" customWidth="1"/>
    <col min="43" max="43" width="16.44140625" style="164" customWidth="1"/>
    <col min="44" max="44" width="13.33203125" style="164" customWidth="1"/>
    <col min="45" max="45" width="10.6640625" customWidth="1"/>
  </cols>
  <sheetData>
    <row r="1" spans="1:50" ht="22.5" customHeight="1" x14ac:dyDescent="0.3">
      <c r="A1" s="446"/>
      <c r="B1" s="431"/>
      <c r="C1" s="449" t="s">
        <v>0</v>
      </c>
      <c r="D1" s="450"/>
      <c r="E1" s="450"/>
      <c r="F1" s="450"/>
      <c r="G1" s="450"/>
      <c r="H1" s="450"/>
      <c r="I1" s="450"/>
      <c r="J1" s="450"/>
      <c r="K1" s="450"/>
      <c r="L1" s="450"/>
      <c r="M1" s="450"/>
      <c r="N1" s="450"/>
      <c r="O1" s="450"/>
      <c r="P1" s="450"/>
      <c r="Q1" s="451"/>
    </row>
    <row r="2" spans="1:50" ht="22.5" customHeight="1" x14ac:dyDescent="0.3">
      <c r="A2" s="447"/>
      <c r="B2" s="448"/>
      <c r="C2" s="449" t="s">
        <v>1</v>
      </c>
      <c r="D2" s="450"/>
      <c r="E2" s="450"/>
      <c r="F2" s="450"/>
      <c r="G2" s="450"/>
      <c r="H2" s="450"/>
      <c r="I2" s="450"/>
      <c r="J2" s="450"/>
      <c r="K2" s="450"/>
      <c r="L2" s="450"/>
      <c r="M2" s="450"/>
      <c r="N2" s="450"/>
      <c r="O2" s="450"/>
      <c r="P2" s="450"/>
      <c r="Q2" s="451"/>
    </row>
    <row r="3" spans="1:50" ht="22.5" customHeight="1" x14ac:dyDescent="0.3">
      <c r="A3" s="447"/>
      <c r="B3" s="448"/>
      <c r="C3" s="449" t="s">
        <v>2</v>
      </c>
      <c r="D3" s="450"/>
      <c r="E3" s="450"/>
      <c r="F3" s="450"/>
      <c r="G3" s="450"/>
      <c r="H3" s="450"/>
      <c r="I3" s="450"/>
      <c r="J3" s="450"/>
      <c r="K3" s="450"/>
      <c r="L3" s="450"/>
      <c r="M3" s="450"/>
      <c r="N3" s="450"/>
      <c r="O3" s="450"/>
      <c r="P3" s="450"/>
      <c r="Q3" s="451"/>
    </row>
    <row r="4" spans="1:50" ht="22.5" customHeight="1" x14ac:dyDescent="0.3">
      <c r="A4" s="432"/>
      <c r="B4" s="434"/>
      <c r="C4" s="449" t="s">
        <v>1032</v>
      </c>
      <c r="D4" s="450"/>
      <c r="E4" s="450"/>
      <c r="F4" s="450"/>
      <c r="G4" s="450"/>
      <c r="H4" s="450"/>
      <c r="I4" s="450"/>
      <c r="J4" s="451"/>
      <c r="K4" s="452" t="s">
        <v>1035</v>
      </c>
      <c r="L4" s="453"/>
      <c r="M4" s="453"/>
      <c r="N4" s="453"/>
      <c r="O4" s="453"/>
      <c r="P4" s="453"/>
      <c r="Q4" s="454"/>
    </row>
    <row r="5" spans="1:50" ht="25.5" customHeight="1" x14ac:dyDescent="0.3">
      <c r="A5" s="25"/>
      <c r="B5" s="26"/>
      <c r="C5" s="158"/>
      <c r="D5" s="179"/>
      <c r="E5" s="25"/>
      <c r="F5" s="170"/>
      <c r="G5" s="167"/>
      <c r="H5" s="167"/>
      <c r="I5" s="167"/>
      <c r="J5" s="167"/>
      <c r="K5" s="167"/>
      <c r="L5" s="166"/>
      <c r="M5" s="172"/>
      <c r="N5" s="166"/>
      <c r="O5" s="43"/>
      <c r="P5" s="27"/>
      <c r="Q5" s="28"/>
      <c r="R5" s="28"/>
      <c r="S5" s="28"/>
      <c r="T5" s="28"/>
      <c r="U5" s="27"/>
      <c r="V5" s="27"/>
      <c r="W5" s="28"/>
      <c r="X5" s="28"/>
      <c r="Y5" s="28"/>
      <c r="Z5" s="28"/>
      <c r="AA5" s="161"/>
      <c r="AB5" s="27"/>
      <c r="AC5" s="28"/>
      <c r="AD5" s="161"/>
      <c r="AE5" s="168"/>
      <c r="AF5" s="28"/>
      <c r="AG5" s="162"/>
      <c r="AH5" s="27"/>
      <c r="AI5" s="28"/>
      <c r="AJ5" s="161"/>
      <c r="AK5" s="168"/>
      <c r="AL5" s="28"/>
      <c r="AM5" s="566" t="s">
        <v>28</v>
      </c>
      <c r="AN5" s="567"/>
      <c r="AO5" s="567"/>
      <c r="AP5" s="568"/>
      <c r="AQ5" s="567"/>
      <c r="AR5" s="569"/>
    </row>
    <row r="6" spans="1:50" ht="36" customHeight="1" x14ac:dyDescent="0.3">
      <c r="A6" s="29"/>
      <c r="B6" s="30"/>
      <c r="C6" s="159"/>
      <c r="D6" s="570" t="s">
        <v>864</v>
      </c>
      <c r="E6" s="571"/>
      <c r="F6" s="572"/>
      <c r="G6" s="163"/>
      <c r="H6" s="163"/>
      <c r="I6" s="163"/>
      <c r="J6" s="163"/>
      <c r="K6" s="163"/>
      <c r="L6" s="573" t="s">
        <v>855</v>
      </c>
      <c r="M6" s="561"/>
      <c r="N6" s="562"/>
      <c r="O6" s="560" t="s">
        <v>29</v>
      </c>
      <c r="P6" s="561"/>
      <c r="Q6" s="561"/>
      <c r="R6" s="561"/>
      <c r="S6" s="561"/>
      <c r="T6" s="562"/>
      <c r="U6" s="560" t="s">
        <v>30</v>
      </c>
      <c r="V6" s="561"/>
      <c r="W6" s="561"/>
      <c r="X6" s="561"/>
      <c r="Y6" s="561"/>
      <c r="Z6" s="562"/>
      <c r="AA6" s="560" t="s">
        <v>31</v>
      </c>
      <c r="AB6" s="561"/>
      <c r="AC6" s="561"/>
      <c r="AD6" s="561"/>
      <c r="AE6" s="561"/>
      <c r="AF6" s="562"/>
      <c r="AG6" s="560" t="s">
        <v>32</v>
      </c>
      <c r="AH6" s="561"/>
      <c r="AI6" s="561"/>
      <c r="AJ6" s="561"/>
      <c r="AK6" s="561"/>
      <c r="AL6" s="562"/>
      <c r="AM6" s="563" t="s">
        <v>850</v>
      </c>
      <c r="AN6" s="564"/>
      <c r="AO6" s="565"/>
      <c r="AP6" s="574" t="s">
        <v>33</v>
      </c>
      <c r="AQ6" s="575"/>
      <c r="AR6" s="576"/>
    </row>
    <row r="7" spans="1:50" ht="75" customHeight="1" x14ac:dyDescent="0.3">
      <c r="A7" s="131" t="s">
        <v>872</v>
      </c>
      <c r="B7" s="156" t="s">
        <v>836</v>
      </c>
      <c r="C7" s="156" t="s">
        <v>835</v>
      </c>
      <c r="D7" s="180" t="s">
        <v>837</v>
      </c>
      <c r="E7" s="157" t="s">
        <v>838</v>
      </c>
      <c r="F7" s="157" t="s">
        <v>839</v>
      </c>
      <c r="G7" s="156" t="s">
        <v>992</v>
      </c>
      <c r="H7" s="156" t="s">
        <v>993</v>
      </c>
      <c r="I7" s="156" t="s">
        <v>994</v>
      </c>
      <c r="J7" s="156" t="s">
        <v>995</v>
      </c>
      <c r="K7" s="156" t="s">
        <v>840</v>
      </c>
      <c r="L7" s="133" t="s">
        <v>841</v>
      </c>
      <c r="M7" s="173" t="s">
        <v>842</v>
      </c>
      <c r="N7" s="133" t="s">
        <v>843</v>
      </c>
      <c r="O7" s="132" t="s">
        <v>889</v>
      </c>
      <c r="P7" s="132" t="s">
        <v>890</v>
      </c>
      <c r="Q7" s="132" t="s">
        <v>34</v>
      </c>
      <c r="R7" s="133" t="s">
        <v>891</v>
      </c>
      <c r="S7" s="169" t="s">
        <v>892</v>
      </c>
      <c r="T7" s="133" t="s">
        <v>35</v>
      </c>
      <c r="U7" s="132" t="s">
        <v>893</v>
      </c>
      <c r="V7" s="132" t="s">
        <v>894</v>
      </c>
      <c r="W7" s="132" t="s">
        <v>34</v>
      </c>
      <c r="X7" s="133" t="s">
        <v>895</v>
      </c>
      <c r="Y7" s="169" t="s">
        <v>896</v>
      </c>
      <c r="Z7" s="133" t="s">
        <v>35</v>
      </c>
      <c r="AA7" s="132" t="s">
        <v>844</v>
      </c>
      <c r="AB7" s="132" t="s">
        <v>857</v>
      </c>
      <c r="AC7" s="132" t="s">
        <v>858</v>
      </c>
      <c r="AD7" s="133" t="s">
        <v>845</v>
      </c>
      <c r="AE7" s="169" t="s">
        <v>859</v>
      </c>
      <c r="AF7" s="133" t="s">
        <v>851</v>
      </c>
      <c r="AG7" s="132" t="s">
        <v>846</v>
      </c>
      <c r="AH7" s="132" t="s">
        <v>860</v>
      </c>
      <c r="AI7" s="132" t="s">
        <v>36</v>
      </c>
      <c r="AJ7" s="133" t="s">
        <v>861</v>
      </c>
      <c r="AK7" s="169" t="s">
        <v>862</v>
      </c>
      <c r="AL7" s="133" t="s">
        <v>856</v>
      </c>
      <c r="AM7" s="133" t="s">
        <v>847</v>
      </c>
      <c r="AN7" s="133" t="s">
        <v>848</v>
      </c>
      <c r="AO7" s="133" t="s">
        <v>849</v>
      </c>
      <c r="AP7" s="132" t="s">
        <v>852</v>
      </c>
      <c r="AQ7" s="132" t="s">
        <v>853</v>
      </c>
      <c r="AR7" s="132" t="s">
        <v>863</v>
      </c>
    </row>
    <row r="8" spans="1:50" ht="56.25" customHeight="1" x14ac:dyDescent="0.3">
      <c r="A8" s="585">
        <v>1</v>
      </c>
      <c r="B8" s="588" t="s">
        <v>934</v>
      </c>
      <c r="C8" s="591">
        <v>0.5</v>
      </c>
      <c r="D8" s="594">
        <v>1</v>
      </c>
      <c r="E8" s="596" t="s">
        <v>935</v>
      </c>
      <c r="F8" s="577">
        <v>0.15</v>
      </c>
      <c r="G8" s="579">
        <v>0.1</v>
      </c>
      <c r="H8" s="579">
        <v>0.3</v>
      </c>
      <c r="I8" s="579">
        <v>0.3</v>
      </c>
      <c r="J8" s="579">
        <v>0.3</v>
      </c>
      <c r="K8" s="579">
        <f>+SUM(G8:J9)</f>
        <v>1</v>
      </c>
      <c r="L8" s="207">
        <v>1</v>
      </c>
      <c r="M8" s="206" t="s">
        <v>936</v>
      </c>
      <c r="N8" s="208">
        <v>0.1</v>
      </c>
      <c r="O8" s="597">
        <v>0.08</v>
      </c>
      <c r="P8" s="599">
        <f>+S8+S9</f>
        <v>0.08</v>
      </c>
      <c r="Q8" s="600">
        <f>+P8/O8</f>
        <v>1</v>
      </c>
      <c r="R8" s="210">
        <v>0.03</v>
      </c>
      <c r="S8" s="211">
        <v>0.03</v>
      </c>
      <c r="T8" s="209"/>
      <c r="U8" s="597">
        <v>0.08</v>
      </c>
      <c r="V8" s="597">
        <f>+Y8+Y9</f>
        <v>0.08</v>
      </c>
      <c r="W8" s="600">
        <f>+V8/U8</f>
        <v>1</v>
      </c>
      <c r="X8" s="210">
        <v>0.03</v>
      </c>
      <c r="Y8" s="210">
        <v>0.03</v>
      </c>
      <c r="Z8" s="209">
        <f>+Y8/X8</f>
        <v>1</v>
      </c>
      <c r="AA8" s="597">
        <v>7.0000000000000007E-2</v>
      </c>
      <c r="AB8" s="597">
        <f>+AE8+AE9</f>
        <v>7.0000000000000007E-2</v>
      </c>
      <c r="AC8" s="600">
        <f>+AB8/AA8</f>
        <v>1</v>
      </c>
      <c r="AD8" s="210">
        <v>0.02</v>
      </c>
      <c r="AE8" s="210">
        <v>0.02</v>
      </c>
      <c r="AF8" s="209">
        <f>+AE8/AD8</f>
        <v>1</v>
      </c>
      <c r="AG8" s="597">
        <v>7.0000000000000007E-2</v>
      </c>
      <c r="AH8" s="597">
        <f>+AK8+AK9</f>
        <v>7.0000000000000007E-2</v>
      </c>
      <c r="AI8" s="600">
        <f>+AH8/AG8</f>
        <v>1</v>
      </c>
      <c r="AJ8" s="210">
        <v>0.02</v>
      </c>
      <c r="AK8" s="210">
        <v>0.02</v>
      </c>
      <c r="AL8" s="209">
        <f>+AK8/AJ8</f>
        <v>1</v>
      </c>
      <c r="AM8" s="212">
        <f>+AJ8+AD8+X8+R8</f>
        <v>0.1</v>
      </c>
      <c r="AN8" s="212">
        <f>+AK8+AE8+Y8+S8</f>
        <v>0.1</v>
      </c>
      <c r="AO8" s="213">
        <f t="shared" ref="AO8:AO14" si="0">IFERROR(AN8/AM8,0)</f>
        <v>1</v>
      </c>
      <c r="AP8" s="601">
        <f>+AM8+AM9</f>
        <v>0.30000000000000004</v>
      </c>
      <c r="AQ8" s="601">
        <f>+AN8+AN9</f>
        <v>0.30000000000000004</v>
      </c>
      <c r="AR8" s="601">
        <f>IFERROR(AQ8/AP8,0)</f>
        <v>1</v>
      </c>
      <c r="AS8" s="220"/>
      <c r="AT8" s="220"/>
      <c r="AU8" s="221"/>
      <c r="AV8" s="222"/>
      <c r="AW8" s="222"/>
      <c r="AX8" s="222"/>
    </row>
    <row r="9" spans="1:50" ht="56.25" customHeight="1" x14ac:dyDescent="0.3">
      <c r="A9" s="586"/>
      <c r="B9" s="589"/>
      <c r="C9" s="592"/>
      <c r="D9" s="595"/>
      <c r="E9" s="596"/>
      <c r="F9" s="578"/>
      <c r="G9" s="580"/>
      <c r="H9" s="580"/>
      <c r="I9" s="580"/>
      <c r="J9" s="580"/>
      <c r="K9" s="580"/>
      <c r="L9" s="207">
        <v>2</v>
      </c>
      <c r="M9" s="206" t="s">
        <v>937</v>
      </c>
      <c r="N9" s="208">
        <v>0.2</v>
      </c>
      <c r="O9" s="598"/>
      <c r="P9" s="599"/>
      <c r="Q9" s="600"/>
      <c r="R9" s="210">
        <v>0.05</v>
      </c>
      <c r="S9" s="211">
        <v>0.05</v>
      </c>
      <c r="T9" s="209"/>
      <c r="U9" s="598"/>
      <c r="V9" s="598"/>
      <c r="W9" s="600"/>
      <c r="X9" s="210">
        <v>0.05</v>
      </c>
      <c r="Y9" s="210">
        <v>0.05</v>
      </c>
      <c r="Z9" s="209">
        <f>+Y9/X9</f>
        <v>1</v>
      </c>
      <c r="AA9" s="598"/>
      <c r="AB9" s="598"/>
      <c r="AC9" s="600"/>
      <c r="AD9" s="210">
        <v>0.05</v>
      </c>
      <c r="AE9" s="210">
        <v>0.05</v>
      </c>
      <c r="AF9" s="209">
        <f>+AE9/AD9</f>
        <v>1</v>
      </c>
      <c r="AG9" s="598"/>
      <c r="AH9" s="598"/>
      <c r="AI9" s="600"/>
      <c r="AJ9" s="210">
        <v>0.05</v>
      </c>
      <c r="AK9" s="210">
        <v>0.05</v>
      </c>
      <c r="AL9" s="209">
        <f t="shared" ref="AL9:AL14" si="1">+AK9/AJ9</f>
        <v>1</v>
      </c>
      <c r="AM9" s="212">
        <f t="shared" ref="AM9:AM14" si="2">+AJ9+AD9+X9+R9</f>
        <v>0.2</v>
      </c>
      <c r="AN9" s="212">
        <f t="shared" ref="AN9:AN14" si="3">+AK9+AE9+Y9+S9</f>
        <v>0.2</v>
      </c>
      <c r="AO9" s="213">
        <f t="shared" si="0"/>
        <v>1</v>
      </c>
      <c r="AP9" s="601"/>
      <c r="AQ9" s="601"/>
      <c r="AR9" s="601"/>
      <c r="AS9" s="220"/>
      <c r="AT9" s="220"/>
      <c r="AU9" s="221"/>
      <c r="AV9" s="222"/>
      <c r="AW9" s="222"/>
      <c r="AX9" s="222"/>
    </row>
    <row r="10" spans="1:50" ht="56.25" customHeight="1" x14ac:dyDescent="0.3">
      <c r="A10" s="586"/>
      <c r="B10" s="589"/>
      <c r="C10" s="592"/>
      <c r="D10" s="581">
        <v>2</v>
      </c>
      <c r="E10" s="583" t="s">
        <v>938</v>
      </c>
      <c r="F10" s="577">
        <v>0.35</v>
      </c>
      <c r="G10" s="579">
        <v>0.1</v>
      </c>
      <c r="H10" s="579">
        <v>0.3</v>
      </c>
      <c r="I10" s="579">
        <v>0.3</v>
      </c>
      <c r="J10" s="579">
        <v>0.3</v>
      </c>
      <c r="K10" s="579">
        <f>+SUM(G10:J11)</f>
        <v>1</v>
      </c>
      <c r="L10" s="207">
        <v>3</v>
      </c>
      <c r="M10" s="206" t="s">
        <v>939</v>
      </c>
      <c r="N10" s="208">
        <v>0.15</v>
      </c>
      <c r="O10" s="597">
        <v>7.0000000000000007E-2</v>
      </c>
      <c r="P10" s="599">
        <f>+S10+S11</f>
        <v>7.0000000000000007E-2</v>
      </c>
      <c r="Q10" s="600">
        <f>+P10/O10</f>
        <v>1</v>
      </c>
      <c r="R10" s="210">
        <v>0.03</v>
      </c>
      <c r="S10" s="211">
        <v>0.03</v>
      </c>
      <c r="T10" s="209"/>
      <c r="U10" s="597">
        <v>7.0000000000000007E-2</v>
      </c>
      <c r="V10" s="597">
        <f>+Y10+Y11</f>
        <v>7.0000000000000007E-2</v>
      </c>
      <c r="W10" s="600">
        <f>+V10/U10</f>
        <v>1</v>
      </c>
      <c r="X10" s="210">
        <v>0.03</v>
      </c>
      <c r="Y10" s="210">
        <v>0.03</v>
      </c>
      <c r="Z10" s="209">
        <f t="shared" ref="Z10:Z14" si="4">+Y10/X10</f>
        <v>1</v>
      </c>
      <c r="AA10" s="597">
        <v>0.08</v>
      </c>
      <c r="AB10" s="597">
        <f>+AE10+AE11</f>
        <v>0.08</v>
      </c>
      <c r="AC10" s="600">
        <f>+AB10/AA10</f>
        <v>1</v>
      </c>
      <c r="AD10" s="210">
        <v>0.04</v>
      </c>
      <c r="AE10" s="210">
        <v>0.04</v>
      </c>
      <c r="AF10" s="209">
        <f t="shared" ref="AF10:AF14" si="5">+AE10/AD10</f>
        <v>1</v>
      </c>
      <c r="AG10" s="597">
        <v>0.08</v>
      </c>
      <c r="AH10" s="597">
        <f>+AK10+AK11</f>
        <v>0.08</v>
      </c>
      <c r="AI10" s="600">
        <f>+AH10/AG10</f>
        <v>1</v>
      </c>
      <c r="AJ10" s="210">
        <v>0.05</v>
      </c>
      <c r="AK10" s="210">
        <v>0.05</v>
      </c>
      <c r="AL10" s="209">
        <f t="shared" si="1"/>
        <v>1</v>
      </c>
      <c r="AM10" s="212">
        <f t="shared" si="2"/>
        <v>0.15</v>
      </c>
      <c r="AN10" s="212">
        <f t="shared" si="3"/>
        <v>0.15</v>
      </c>
      <c r="AO10" s="213">
        <f t="shared" si="0"/>
        <v>1</v>
      </c>
      <c r="AP10" s="601">
        <f>+AM10+AM11</f>
        <v>0.30000000000000004</v>
      </c>
      <c r="AQ10" s="601">
        <f>+AN10+AN11</f>
        <v>0.30000000000000004</v>
      </c>
      <c r="AR10" s="601">
        <f>IFERROR(AQ10/AP10,0)</f>
        <v>1</v>
      </c>
      <c r="AS10" s="220"/>
      <c r="AT10" s="220"/>
      <c r="AU10" s="221"/>
      <c r="AV10" s="222"/>
      <c r="AW10" s="222"/>
      <c r="AX10" s="222"/>
    </row>
    <row r="11" spans="1:50" ht="56.25" customHeight="1" x14ac:dyDescent="0.3">
      <c r="A11" s="587"/>
      <c r="B11" s="590"/>
      <c r="C11" s="593"/>
      <c r="D11" s="582"/>
      <c r="E11" s="584"/>
      <c r="F11" s="578"/>
      <c r="G11" s="580"/>
      <c r="H11" s="580"/>
      <c r="I11" s="580"/>
      <c r="J11" s="580"/>
      <c r="K11" s="580"/>
      <c r="L11" s="207">
        <v>4</v>
      </c>
      <c r="M11" s="206" t="s">
        <v>940</v>
      </c>
      <c r="N11" s="208">
        <v>0.15</v>
      </c>
      <c r="O11" s="598"/>
      <c r="P11" s="599"/>
      <c r="Q11" s="600"/>
      <c r="R11" s="210">
        <v>0.04</v>
      </c>
      <c r="S11" s="211">
        <v>0.04</v>
      </c>
      <c r="T11" s="209"/>
      <c r="U11" s="598"/>
      <c r="V11" s="598"/>
      <c r="W11" s="600"/>
      <c r="X11" s="210">
        <v>0.04</v>
      </c>
      <c r="Y11" s="210">
        <v>0.04</v>
      </c>
      <c r="Z11" s="209">
        <f t="shared" si="4"/>
        <v>1</v>
      </c>
      <c r="AA11" s="598"/>
      <c r="AB11" s="598"/>
      <c r="AC11" s="600"/>
      <c r="AD11" s="210">
        <v>0.04</v>
      </c>
      <c r="AE11" s="210">
        <v>0.04</v>
      </c>
      <c r="AF11" s="209">
        <f t="shared" si="5"/>
        <v>1</v>
      </c>
      <c r="AG11" s="598"/>
      <c r="AH11" s="598"/>
      <c r="AI11" s="600"/>
      <c r="AJ11" s="210">
        <v>0.03</v>
      </c>
      <c r="AK11" s="210">
        <v>0.03</v>
      </c>
      <c r="AL11" s="209">
        <f t="shared" si="1"/>
        <v>1</v>
      </c>
      <c r="AM11" s="212">
        <f t="shared" si="2"/>
        <v>0.15000000000000002</v>
      </c>
      <c r="AN11" s="212">
        <f t="shared" si="3"/>
        <v>0.15000000000000002</v>
      </c>
      <c r="AO11" s="213">
        <f t="shared" si="0"/>
        <v>1</v>
      </c>
      <c r="AP11" s="601"/>
      <c r="AQ11" s="601"/>
      <c r="AR11" s="601"/>
      <c r="AS11" s="220"/>
      <c r="AT11" s="220"/>
      <c r="AU11" s="221"/>
      <c r="AV11" s="222"/>
      <c r="AW11" s="222"/>
      <c r="AX11" s="222"/>
    </row>
    <row r="12" spans="1:50" ht="56.25" customHeight="1" x14ac:dyDescent="0.3">
      <c r="A12" s="604">
        <v>2</v>
      </c>
      <c r="B12" s="588" t="s">
        <v>941</v>
      </c>
      <c r="C12" s="591">
        <v>0.5</v>
      </c>
      <c r="D12" s="216">
        <v>1</v>
      </c>
      <c r="E12" s="215" t="s">
        <v>942</v>
      </c>
      <c r="F12" s="217">
        <v>0.15</v>
      </c>
      <c r="G12" s="219">
        <v>0.1</v>
      </c>
      <c r="H12" s="219">
        <v>0.3</v>
      </c>
      <c r="I12" s="219">
        <v>0.3</v>
      </c>
      <c r="J12" s="219">
        <v>0.3</v>
      </c>
      <c r="K12" s="219">
        <v>1</v>
      </c>
      <c r="L12" s="207">
        <v>1</v>
      </c>
      <c r="M12" s="206" t="s">
        <v>943</v>
      </c>
      <c r="N12" s="208">
        <v>0.3</v>
      </c>
      <c r="O12" s="165">
        <v>0</v>
      </c>
      <c r="P12" s="335">
        <f>+S12</f>
        <v>0</v>
      </c>
      <c r="Q12" s="209" t="e">
        <f>+P12/O12</f>
        <v>#DIV/0!</v>
      </c>
      <c r="R12" s="210">
        <v>0</v>
      </c>
      <c r="S12" s="211">
        <v>0</v>
      </c>
      <c r="T12" s="209"/>
      <c r="U12" s="165">
        <v>7.0000000000000007E-2</v>
      </c>
      <c r="V12" s="165">
        <f>+Y12</f>
        <v>7.0000000000000007E-2</v>
      </c>
      <c r="W12" s="209">
        <f>+V12/U12</f>
        <v>1</v>
      </c>
      <c r="X12" s="210">
        <v>7.0000000000000007E-2</v>
      </c>
      <c r="Y12" s="211">
        <v>7.0000000000000007E-2</v>
      </c>
      <c r="Z12" s="209">
        <f t="shared" si="4"/>
        <v>1</v>
      </c>
      <c r="AA12" s="165">
        <v>0.08</v>
      </c>
      <c r="AB12" s="165">
        <f>+AE12</f>
        <v>0.08</v>
      </c>
      <c r="AC12" s="209">
        <f>+AB12/AA12</f>
        <v>1</v>
      </c>
      <c r="AD12" s="218">
        <v>0.08</v>
      </c>
      <c r="AE12" s="210">
        <v>0.08</v>
      </c>
      <c r="AF12" s="209">
        <f t="shared" si="5"/>
        <v>1</v>
      </c>
      <c r="AG12" s="165">
        <v>0.15</v>
      </c>
      <c r="AH12" s="165">
        <v>0.15</v>
      </c>
      <c r="AI12" s="209">
        <f>+AH12/AG12</f>
        <v>1</v>
      </c>
      <c r="AJ12" s="218">
        <v>0.15</v>
      </c>
      <c r="AK12" s="218">
        <v>0.15</v>
      </c>
      <c r="AL12" s="209">
        <f>+AK12/AJ12</f>
        <v>1</v>
      </c>
      <c r="AM12" s="212">
        <f t="shared" si="2"/>
        <v>0.3</v>
      </c>
      <c r="AN12" s="212">
        <f t="shared" si="3"/>
        <v>0.3</v>
      </c>
      <c r="AO12" s="213">
        <f t="shared" si="0"/>
        <v>1</v>
      </c>
      <c r="AP12" s="214">
        <f>+AM12</f>
        <v>0.3</v>
      </c>
      <c r="AQ12" s="214">
        <f>+AN12</f>
        <v>0.3</v>
      </c>
      <c r="AR12" s="214">
        <f>IFERROR(AQ12/AP12,0)</f>
        <v>1</v>
      </c>
      <c r="AS12" s="220"/>
      <c r="AT12" s="220"/>
      <c r="AU12" s="221"/>
      <c r="AV12" s="222"/>
      <c r="AW12" s="222"/>
      <c r="AX12" s="222"/>
    </row>
    <row r="13" spans="1:50" ht="56.25" customHeight="1" x14ac:dyDescent="0.3">
      <c r="A13" s="586"/>
      <c r="B13" s="589"/>
      <c r="C13" s="592"/>
      <c r="D13" s="605">
        <v>2</v>
      </c>
      <c r="E13" s="583" t="s">
        <v>944</v>
      </c>
      <c r="F13" s="577">
        <v>0.35</v>
      </c>
      <c r="G13" s="602">
        <v>0.1</v>
      </c>
      <c r="H13" s="602">
        <v>0.3</v>
      </c>
      <c r="I13" s="602">
        <v>0.3</v>
      </c>
      <c r="J13" s="602">
        <v>0.3</v>
      </c>
      <c r="K13" s="602">
        <v>1</v>
      </c>
      <c r="L13" s="207">
        <v>2</v>
      </c>
      <c r="M13" s="206" t="s">
        <v>945</v>
      </c>
      <c r="N13" s="208">
        <v>0.15</v>
      </c>
      <c r="O13" s="597">
        <v>0</v>
      </c>
      <c r="P13" s="599">
        <f>+S13+S14</f>
        <v>0</v>
      </c>
      <c r="Q13" s="600" t="e">
        <f>+P13/O13</f>
        <v>#DIV/0!</v>
      </c>
      <c r="R13" s="210">
        <v>0</v>
      </c>
      <c r="S13" s="211">
        <v>0</v>
      </c>
      <c r="T13" s="209"/>
      <c r="U13" s="597">
        <v>0</v>
      </c>
      <c r="V13" s="597">
        <f>+Y13+Y14</f>
        <v>0</v>
      </c>
      <c r="W13" s="600" t="e">
        <f>+V13/U13</f>
        <v>#DIV/0!</v>
      </c>
      <c r="X13" s="210">
        <v>0</v>
      </c>
      <c r="Y13" s="211">
        <v>0</v>
      </c>
      <c r="Z13" s="209" t="e">
        <f t="shared" si="4"/>
        <v>#DIV/0!</v>
      </c>
      <c r="AA13" s="597">
        <v>0.02</v>
      </c>
      <c r="AB13" s="597">
        <f>+AE13+AE14</f>
        <v>0.02</v>
      </c>
      <c r="AC13" s="600">
        <f>+AB13/AA13</f>
        <v>1</v>
      </c>
      <c r="AD13" s="210">
        <v>0.01</v>
      </c>
      <c r="AE13" s="210">
        <v>0.01</v>
      </c>
      <c r="AF13" s="209">
        <f t="shared" si="5"/>
        <v>1</v>
      </c>
      <c r="AG13" s="597">
        <f>+AJ13+AJ14</f>
        <v>0.28000000000000003</v>
      </c>
      <c r="AH13" s="597">
        <f>+AK13+AK14</f>
        <v>0.28000000000000003</v>
      </c>
      <c r="AI13" s="600">
        <f>+AH13/AG13</f>
        <v>1</v>
      </c>
      <c r="AJ13" s="210">
        <v>0.15</v>
      </c>
      <c r="AK13" s="210">
        <v>0.15</v>
      </c>
      <c r="AL13" s="209">
        <f t="shared" si="1"/>
        <v>1</v>
      </c>
      <c r="AM13" s="212">
        <f t="shared" si="2"/>
        <v>0.16</v>
      </c>
      <c r="AN13" s="212">
        <f t="shared" si="3"/>
        <v>0.16</v>
      </c>
      <c r="AO13" s="213">
        <f t="shared" si="0"/>
        <v>1</v>
      </c>
      <c r="AP13" s="601">
        <f>+AM13+AM14</f>
        <v>0.30000000000000004</v>
      </c>
      <c r="AQ13" s="601">
        <f>+AN13+AN14</f>
        <v>0.30000000000000004</v>
      </c>
      <c r="AR13" s="601">
        <f>IFERROR(AQ13/AP13,0)</f>
        <v>1</v>
      </c>
      <c r="AS13" s="220"/>
      <c r="AT13" s="220"/>
      <c r="AU13" s="221"/>
      <c r="AV13" s="222"/>
      <c r="AW13" s="222"/>
      <c r="AX13" s="222"/>
    </row>
    <row r="14" spans="1:50" ht="56.25" customHeight="1" x14ac:dyDescent="0.3">
      <c r="A14" s="587"/>
      <c r="B14" s="590"/>
      <c r="C14" s="593"/>
      <c r="D14" s="606"/>
      <c r="E14" s="584"/>
      <c r="F14" s="578"/>
      <c r="G14" s="603"/>
      <c r="H14" s="603"/>
      <c r="I14" s="603"/>
      <c r="J14" s="603"/>
      <c r="K14" s="603"/>
      <c r="L14" s="207">
        <v>3</v>
      </c>
      <c r="M14" s="206" t="s">
        <v>946</v>
      </c>
      <c r="N14" s="208">
        <v>0.15</v>
      </c>
      <c r="O14" s="598"/>
      <c r="P14" s="599"/>
      <c r="Q14" s="600"/>
      <c r="R14" s="210">
        <v>0</v>
      </c>
      <c r="S14" s="211">
        <v>0</v>
      </c>
      <c r="T14" s="209"/>
      <c r="U14" s="598"/>
      <c r="V14" s="598"/>
      <c r="W14" s="600"/>
      <c r="X14" s="210">
        <v>0</v>
      </c>
      <c r="Y14" s="211">
        <v>0</v>
      </c>
      <c r="Z14" s="209" t="e">
        <f t="shared" si="4"/>
        <v>#DIV/0!</v>
      </c>
      <c r="AA14" s="598"/>
      <c r="AB14" s="598"/>
      <c r="AC14" s="600"/>
      <c r="AD14" s="210">
        <v>0.01</v>
      </c>
      <c r="AE14" s="210">
        <v>0.01</v>
      </c>
      <c r="AF14" s="209">
        <f t="shared" si="5"/>
        <v>1</v>
      </c>
      <c r="AG14" s="598"/>
      <c r="AH14" s="598"/>
      <c r="AI14" s="600"/>
      <c r="AJ14" s="210">
        <v>0.13</v>
      </c>
      <c r="AK14" s="210">
        <v>0.13</v>
      </c>
      <c r="AL14" s="209">
        <f t="shared" si="1"/>
        <v>1</v>
      </c>
      <c r="AM14" s="212">
        <f t="shared" si="2"/>
        <v>0.14000000000000001</v>
      </c>
      <c r="AN14" s="212">
        <f t="shared" si="3"/>
        <v>0.14000000000000001</v>
      </c>
      <c r="AO14" s="213">
        <f t="shared" si="0"/>
        <v>1</v>
      </c>
      <c r="AP14" s="601"/>
      <c r="AQ14" s="601"/>
      <c r="AR14" s="601"/>
      <c r="AS14" s="220"/>
      <c r="AT14" s="220"/>
      <c r="AU14" s="221"/>
      <c r="AV14" s="222"/>
      <c r="AW14" s="222"/>
      <c r="AX14" s="222"/>
    </row>
  </sheetData>
  <autoFilter ref="D7:AR7" xr:uid="{00000000-0009-0000-0000-000002000000}"/>
  <mergeCells count="90">
    <mergeCell ref="AA8:AA9"/>
    <mergeCell ref="AA10:AA11"/>
    <mergeCell ref="AA13:AA14"/>
    <mergeCell ref="U8:U9"/>
    <mergeCell ref="U10:U11"/>
    <mergeCell ref="U13:U14"/>
    <mergeCell ref="AB13:AB14"/>
    <mergeCell ref="AC13:AC14"/>
    <mergeCell ref="AH13:AH14"/>
    <mergeCell ref="AI13:AI14"/>
    <mergeCell ref="AR13:AR14"/>
    <mergeCell ref="AP13:AP14"/>
    <mergeCell ref="AQ13:AQ14"/>
    <mergeCell ref="AG13:AG14"/>
    <mergeCell ref="O13:O14"/>
    <mergeCell ref="P13:P14"/>
    <mergeCell ref="Q13:Q14"/>
    <mergeCell ref="V13:V14"/>
    <mergeCell ref="W13:W14"/>
    <mergeCell ref="A12:A14"/>
    <mergeCell ref="B12:B14"/>
    <mergeCell ref="C12:C14"/>
    <mergeCell ref="D13:D14"/>
    <mergeCell ref="E13:E14"/>
    <mergeCell ref="F13:F14"/>
    <mergeCell ref="G13:G14"/>
    <mergeCell ref="K13:K14"/>
    <mergeCell ref="H13:H14"/>
    <mergeCell ref="I13:I14"/>
    <mergeCell ref="J13:J14"/>
    <mergeCell ref="AH10:AH11"/>
    <mergeCell ref="AI10:AI11"/>
    <mergeCell ref="AR10:AR11"/>
    <mergeCell ref="AP10:AP11"/>
    <mergeCell ref="AQ10:AQ11"/>
    <mergeCell ref="AG10:AG11"/>
    <mergeCell ref="O10:O11"/>
    <mergeCell ref="P10:P11"/>
    <mergeCell ref="Q10:Q11"/>
    <mergeCell ref="V10:V11"/>
    <mergeCell ref="W10:W11"/>
    <mergeCell ref="AB10:AB11"/>
    <mergeCell ref="AC10:AC11"/>
    <mergeCell ref="AB8:AB9"/>
    <mergeCell ref="AC8:AC9"/>
    <mergeCell ref="AH8:AH9"/>
    <mergeCell ref="AI8:AI9"/>
    <mergeCell ref="AR8:AR9"/>
    <mergeCell ref="AP8:AP9"/>
    <mergeCell ref="AQ8:AQ9"/>
    <mergeCell ref="AG8:AG9"/>
    <mergeCell ref="O8:O9"/>
    <mergeCell ref="P8:P9"/>
    <mergeCell ref="Q8:Q9"/>
    <mergeCell ref="V8:V9"/>
    <mergeCell ref="W8:W9"/>
    <mergeCell ref="A8:A11"/>
    <mergeCell ref="B8:B11"/>
    <mergeCell ref="C8:C11"/>
    <mergeCell ref="D8:D9"/>
    <mergeCell ref="E8:E9"/>
    <mergeCell ref="F8:F9"/>
    <mergeCell ref="G8:G9"/>
    <mergeCell ref="K8:K9"/>
    <mergeCell ref="D10:D11"/>
    <mergeCell ref="E10:E11"/>
    <mergeCell ref="F10:F11"/>
    <mergeCell ref="G10:G11"/>
    <mergeCell ref="K10:K11"/>
    <mergeCell ref="H8:H9"/>
    <mergeCell ref="I8:I9"/>
    <mergeCell ref="J8:J9"/>
    <mergeCell ref="H10:H11"/>
    <mergeCell ref="I10:I11"/>
    <mergeCell ref="J10:J11"/>
    <mergeCell ref="AG6:AL6"/>
    <mergeCell ref="AA6:AF6"/>
    <mergeCell ref="A1:B4"/>
    <mergeCell ref="AM6:AO6"/>
    <mergeCell ref="AM5:AR5"/>
    <mergeCell ref="D6:F6"/>
    <mergeCell ref="L6:N6"/>
    <mergeCell ref="O6:T6"/>
    <mergeCell ref="U6:Z6"/>
    <mergeCell ref="AP6:AR6"/>
    <mergeCell ref="C1:Q1"/>
    <mergeCell ref="C2:Q2"/>
    <mergeCell ref="C3:Q3"/>
    <mergeCell ref="C4:J4"/>
    <mergeCell ref="K4:Q4"/>
  </mergeCells>
  <dataValidations disablePrompts="1" count="21">
    <dataValidation allowBlank="1" showInputMessage="1" showErrorMessage="1" prompt="Corresponde al porcentaje total programado para la  sub tarea en la vigencia._x000a_" sqref="AM7" xr:uid="{0EFCAEEB-1937-4318-AC98-326B66718D84}"/>
    <dataValidation allowBlank="1" showInputMessage="1" showErrorMessage="1" prompt="Corresponde al porcentaje total ejecutado para la sub tarea en la vigencia._x000a_" sqref="AN7" xr:uid="{BFC492F6-050A-414A-A322-CE6D59EDB0E0}"/>
    <dataValidation allowBlank="1" showInputMessage="1" showErrorMessage="1" prompt="Corresponde a la sumatoria del porcentaje programado para las subtareas de cada trimestre." sqref="N7" xr:uid="{80F796C6-7D60-483F-9581-2EFFF53963E8}"/>
    <dataValidation allowBlank="1" showInputMessage="1" showErrorMessage="1" prompt="Ingresar la descripción de las sub tareas más representativas, necesarias para el cumplimiento de la tarea y logro de la actividad. _x000a_Si se relacionan procesos contractuales, tener presente que deben guadar coherencia con el Plan Anual de Adquisiciones._x000a_" sqref="M7" xr:uid="{EFD73EEF-3AF3-4B0D-A0B8-5536C2A9AD42}"/>
    <dataValidation allowBlank="1" showInputMessage="1" showErrorMessage="1" prompt="Relacionar el código de la actividad. El código es asignado por SEGPLAN, y debe guardar coherencia con el registrado en la hoja de vidad de indicador._x000a_" sqref="A7" xr:uid="{DC1B4A84-5406-4FDD-AE37-827277B5234D}"/>
    <dataValidation allowBlank="1" showInputMessage="1" showErrorMessage="1" prompt="Muestra la relación de la ejecución frente a la programación" sqref="AL7 AF7 T7 Z7 AR7 AO7" xr:uid="{A1C20FBE-3F88-46B7-8DB7-1624CF806366}"/>
    <dataValidation allowBlank="1" showInputMessage="1" showErrorMessage="1" prompt="Muestra los resultados de la ejecución frente a la programación" sqref="W7 AC7 Q7 AI7" xr:uid="{1E7D304A-CDC4-481B-AC10-3845187E897E}"/>
    <dataValidation allowBlank="1" showInputMessage="1" showErrorMessage="1" prompt="Corresponde al porcentaje ejecutado de las sub tareas para el periodo reportado." sqref="AE7 AK7 S7 Y7" xr:uid="{48B07763-C2D7-44D3-8E08-18100A2FEEA0}"/>
    <dataValidation allowBlank="1" showInputMessage="1" showErrorMessage="1" prompt="Corresponde al porcentaje programado para las sub tareas en el periodo a reportar." sqref="AJ7 AD7 R7 X7" xr:uid="{82927FB8-A9C1-4505-834F-4BCEA742A235}"/>
    <dataValidation allowBlank="1" showInputMessage="1" showErrorMessage="1" prompt="Corresponde al porcentaje total programado para la tarea en la vigencia. La sumatoria por tarea debe ser del 10%." sqref="AP7" xr:uid="{02C8547F-5D50-49B9-83BB-5FB840AE63F7}"/>
    <dataValidation allowBlank="1" showInputMessage="1" showErrorMessage="1" prompt="Corresponde al porcentaje total ejecutado para la tarea en la vigencia." sqref="AQ7" xr:uid="{B243652A-B984-4230-957B-3063E681E1EF}"/>
    <dataValidation allowBlank="1" showInputMessage="1" showErrorMessage="1" prompt="Porcentaje asignado por el área para cada actividad, la sumatoria total debe corresponder al 100%. Algunos criterios a tener en cuenta pueden ser: presupuesto, aporte a metas PDD, según número de actividades, nivel de importantancia, entre otros." sqref="C7" xr:uid="{7B8E2A10-D35B-4327-A510-FDD6334DC494}"/>
    <dataValidation allowBlank="1" showInputMessage="1" showErrorMessage="1" prompt="Registrar el porcentaje asginado a la tarea para la vigencia. " sqref="G7:J7" xr:uid="{92D41D60-4884-4DAB-B14A-DF1951A8D6BE}"/>
    <dataValidation allowBlank="1" showInputMessage="1" showErrorMessage="1" prompt="Registrar el porcentaje asginado a la tarea para la vigencia. El total para el PDD debe sumar 100 %." sqref="K7" xr:uid="{CEFCE295-18EE-43A7-90B2-446567874CB2}"/>
    <dataValidation allowBlank="1" showInputMessage="1" showErrorMessage="1" prompt="Numerar las sub tareas con las que considera se da cumplimiento a la actividad." sqref="L7" xr:uid="{DFDD6A97-6196-4F2E-A3F5-228D1B8370BD}"/>
    <dataValidation allowBlank="1" showInputMessage="1" showErrorMessage="1" prompt="Corresponde al porcentaje programado para la tarea, el cual depende de los porcentajes asignados a las sub tareas. " sqref="AA7 AG7 O7 U7" xr:uid="{8F622EDF-1525-485E-A955-AA3057D34A70}"/>
    <dataValidation allowBlank="1" showInputMessage="1" showErrorMessage="1" prompt="Corresponde al porcentaje ejecutado para la tarea, el cual depende de los porcentajes ejecutados en las sub tareas. " sqref="AB7 AH7 P7 V7" xr:uid="{20ECB520-E77D-478E-A2CE-A81985CFCB28}"/>
    <dataValidation allowBlank="1" showInputMessage="1" showErrorMessage="1" prompt="Relacionar el nombre de la actividad del proyecto. Debe guardar coherencia con el registrado en la hoja de vida de indicador." sqref="B7" xr:uid="{9F3D2E11-01E2-42B8-A440-25A68321D18A}"/>
    <dataValidation allowBlank="1" showInputMessage="1" showErrorMessage="1" prompt="Relacione el código de las tareas con las que considera se da cumplimiento a la actividad." sqref="D7" xr:uid="{CA1C6CCE-6215-4E18-AC20-CA2EA03703C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_x000a_" sqref="E7" xr:uid="{2AA2D28F-1522-4FC1-AD3A-C4ED1B54E547}"/>
    <dataValidation allowBlank="1" showInputMessage="1" showErrorMessage="1" prompt="Porcentaje asignado por el área para cada tarea, la sumatoria total debe corresponder al 100%. Algunos criterios a tener en cuenta pueden ser: presupuesto, aporte a metas PDD, según número de actividades, nivel de importantancia, entre otros." sqref="F7" xr:uid="{0CD037FE-01D7-49D0-A55F-B0C4589C0794}"/>
  </dataValidation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BU10"/>
  <sheetViews>
    <sheetView showGridLines="0" topLeftCell="AD9" zoomScale="70" zoomScaleNormal="70" workbookViewId="0">
      <selection activeCell="AU10" sqref="AU10"/>
    </sheetView>
  </sheetViews>
  <sheetFormatPr baseColWidth="10" defaultColWidth="14.44140625" defaultRowHeight="15" customHeight="1" outlineLevelCol="1" x14ac:dyDescent="0.3"/>
  <cols>
    <col min="1" max="2" width="23" customWidth="1" outlineLevel="1"/>
    <col min="3" max="3" width="34.5546875" customWidth="1" outlineLevel="1"/>
    <col min="4" max="4" width="28.6640625" customWidth="1" outlineLevel="1"/>
    <col min="5" max="5" width="19" customWidth="1" outlineLevel="1"/>
    <col min="6" max="6" width="23.33203125" customWidth="1" outlineLevel="1"/>
    <col min="7" max="10" width="11.5546875" customWidth="1" outlineLevel="1"/>
    <col min="11" max="11" width="20.109375" customWidth="1" outlineLevel="1"/>
    <col min="12" max="12" width="31.88671875" customWidth="1" outlineLevel="1"/>
    <col min="13" max="13" width="6.44140625" customWidth="1" outlineLevel="1"/>
    <col min="14" max="14" width="12" customWidth="1" outlineLevel="1"/>
    <col min="15" max="16" width="12.6640625" customWidth="1" outlineLevel="1"/>
    <col min="17" max="17" width="6.109375" customWidth="1" outlineLevel="1"/>
    <col min="18" max="18" width="23.33203125" customWidth="1" outlineLevel="1"/>
    <col min="19" max="20" width="15.109375" customWidth="1" outlineLevel="1"/>
    <col min="21" max="22" width="22.5546875" customWidth="1" outlineLevel="1"/>
    <col min="23" max="23" width="15.109375" customWidth="1"/>
    <col min="24" max="24" width="31.44140625" customWidth="1"/>
    <col min="25" max="25" width="8" customWidth="1"/>
    <col min="26" max="26" width="28.33203125" customWidth="1"/>
    <col min="27" max="27" width="10.6640625" customWidth="1"/>
    <col min="28" max="28" width="10.6640625" customWidth="1" outlineLevel="1"/>
    <col min="29" max="29" width="13.109375" customWidth="1" outlineLevel="1"/>
    <col min="30" max="30" width="45.6640625" customWidth="1" outlineLevel="1"/>
    <col min="31" max="31" width="31.88671875" customWidth="1" outlineLevel="1"/>
    <col min="32" max="32" width="10.6640625" customWidth="1"/>
    <col min="33" max="34" width="10.6640625" customWidth="1" outlineLevel="1"/>
    <col min="35" max="35" width="41.5546875" customWidth="1" outlineLevel="1"/>
    <col min="36" max="36" width="44.44140625" customWidth="1" outlineLevel="1"/>
    <col min="37" max="37" width="15.44140625" customWidth="1"/>
    <col min="38" max="39" width="15.44140625" customWidth="1" outlineLevel="1"/>
    <col min="40" max="40" width="55.6640625" style="155" customWidth="1" outlineLevel="1"/>
    <col min="41" max="41" width="30.6640625" customWidth="1" outlineLevel="1"/>
    <col min="42" max="42" width="16" customWidth="1"/>
    <col min="43" max="43" width="19.5546875" customWidth="1" outlineLevel="1"/>
    <col min="44" max="44" width="14.88671875" customWidth="1" outlineLevel="1"/>
    <col min="45" max="45" width="54.5546875" customWidth="1" outlineLevel="1"/>
    <col min="46" max="46" width="35.44140625" customWidth="1" outlineLevel="1"/>
    <col min="47" max="47" width="100.33203125" customWidth="1"/>
    <col min="48" max="49" width="62.88671875" customWidth="1"/>
    <col min="50" max="50" width="6.88671875" customWidth="1"/>
    <col min="51" max="51" width="14.6640625" customWidth="1"/>
    <col min="52" max="53" width="13.33203125" customWidth="1"/>
    <col min="54" max="54" width="11.44140625" customWidth="1"/>
    <col min="55" max="73" width="10.6640625" customWidth="1"/>
  </cols>
  <sheetData>
    <row r="1" spans="1:73" ht="24" customHeight="1" x14ac:dyDescent="0.3">
      <c r="A1" s="446"/>
      <c r="B1" s="431"/>
      <c r="C1" s="449" t="s">
        <v>0</v>
      </c>
      <c r="D1" s="450"/>
      <c r="E1" s="450"/>
      <c r="F1" s="450"/>
      <c r="G1" s="450"/>
      <c r="H1" s="450"/>
      <c r="I1" s="450"/>
      <c r="J1" s="450"/>
      <c r="K1" s="450"/>
      <c r="L1" s="450"/>
      <c r="M1" s="450"/>
      <c r="N1" s="450"/>
      <c r="O1" s="450"/>
      <c r="P1" s="450"/>
      <c r="Q1" s="451"/>
      <c r="R1" s="32"/>
      <c r="S1" s="32"/>
      <c r="T1" s="32"/>
      <c r="U1" s="32"/>
      <c r="V1" s="32"/>
      <c r="W1" s="32"/>
      <c r="X1" s="32"/>
      <c r="Y1" s="32"/>
      <c r="Z1" s="32"/>
      <c r="AA1" s="32"/>
      <c r="AB1" s="32"/>
      <c r="AC1" s="32"/>
      <c r="AD1" s="32"/>
      <c r="AE1" s="32"/>
      <c r="AF1" s="32"/>
      <c r="AG1" s="32"/>
      <c r="AH1" s="32"/>
      <c r="AI1" s="32"/>
      <c r="AJ1" s="32"/>
      <c r="AK1" s="32"/>
      <c r="AL1" s="32"/>
      <c r="AM1" s="32"/>
      <c r="AN1" s="153"/>
      <c r="AO1" s="32"/>
      <c r="AP1" s="32"/>
      <c r="AQ1" s="32"/>
      <c r="AR1" s="32"/>
      <c r="AS1" s="32"/>
      <c r="AT1" s="32"/>
      <c r="AU1" s="32"/>
      <c r="AV1" s="32"/>
      <c r="AW1" s="32"/>
      <c r="AX1" s="32"/>
      <c r="AY1" s="32"/>
      <c r="AZ1" s="32"/>
      <c r="BA1" s="32"/>
    </row>
    <row r="2" spans="1:73" ht="24" customHeight="1" x14ac:dyDescent="0.3">
      <c r="A2" s="447"/>
      <c r="B2" s="448"/>
      <c r="C2" s="449" t="s">
        <v>1</v>
      </c>
      <c r="D2" s="450"/>
      <c r="E2" s="450"/>
      <c r="F2" s="450"/>
      <c r="G2" s="450"/>
      <c r="H2" s="450"/>
      <c r="I2" s="450"/>
      <c r="J2" s="450"/>
      <c r="K2" s="450"/>
      <c r="L2" s="450"/>
      <c r="M2" s="450"/>
      <c r="N2" s="450"/>
      <c r="O2" s="450"/>
      <c r="P2" s="450"/>
      <c r="Q2" s="451"/>
      <c r="R2" s="32"/>
      <c r="S2" s="32"/>
      <c r="T2" s="32"/>
      <c r="U2" s="32"/>
      <c r="V2" s="32"/>
      <c r="W2" s="32"/>
      <c r="X2" s="32"/>
      <c r="Y2" s="32"/>
      <c r="Z2" s="32"/>
      <c r="AA2" s="32"/>
      <c r="AB2" s="32"/>
      <c r="AC2" s="32"/>
      <c r="AD2" s="32"/>
      <c r="AE2" s="32"/>
      <c r="AF2" s="32"/>
      <c r="AG2" s="32"/>
      <c r="AH2" s="32"/>
      <c r="AI2" s="32"/>
      <c r="AJ2" s="32"/>
      <c r="AK2" s="32"/>
      <c r="AL2" s="32"/>
      <c r="AM2" s="32"/>
      <c r="AN2" s="153"/>
      <c r="AO2" s="32"/>
      <c r="AP2" s="32"/>
      <c r="AQ2" s="32"/>
      <c r="AR2" s="32"/>
      <c r="AS2" s="32"/>
      <c r="AT2" s="32"/>
      <c r="AU2" s="32"/>
      <c r="AV2" s="32"/>
      <c r="AW2" s="32"/>
      <c r="AX2" s="32"/>
      <c r="AY2" s="32"/>
      <c r="AZ2" s="32"/>
      <c r="BA2" s="32"/>
    </row>
    <row r="3" spans="1:73" ht="24" customHeight="1" x14ac:dyDescent="0.3">
      <c r="A3" s="447"/>
      <c r="B3" s="448"/>
      <c r="C3" s="449" t="s">
        <v>2</v>
      </c>
      <c r="D3" s="450"/>
      <c r="E3" s="450"/>
      <c r="F3" s="450"/>
      <c r="G3" s="450"/>
      <c r="H3" s="450"/>
      <c r="I3" s="450"/>
      <c r="J3" s="450"/>
      <c r="K3" s="450"/>
      <c r="L3" s="450"/>
      <c r="M3" s="450"/>
      <c r="N3" s="450"/>
      <c r="O3" s="450"/>
      <c r="P3" s="450"/>
      <c r="Q3" s="451"/>
      <c r="R3" s="32"/>
      <c r="S3" s="32"/>
      <c r="T3" s="32"/>
      <c r="U3" s="32"/>
      <c r="V3" s="32"/>
      <c r="W3" s="32"/>
      <c r="X3" s="32"/>
      <c r="Y3" s="32"/>
      <c r="Z3" s="32"/>
      <c r="AA3" s="32"/>
      <c r="AB3" s="32"/>
      <c r="AC3" s="32"/>
      <c r="AD3" s="32"/>
      <c r="AE3" s="32"/>
      <c r="AF3" s="32"/>
      <c r="AG3" s="32"/>
      <c r="AH3" s="32"/>
      <c r="AI3" s="32"/>
      <c r="AJ3" s="32"/>
      <c r="AK3" s="32"/>
      <c r="AL3" s="32"/>
      <c r="AM3" s="32"/>
      <c r="AN3" s="153"/>
      <c r="AO3" s="32"/>
      <c r="AP3" s="32"/>
      <c r="AQ3" s="32"/>
      <c r="AR3" s="32"/>
      <c r="AS3" s="32"/>
      <c r="AT3" s="32"/>
      <c r="AU3" s="32"/>
      <c r="AV3" s="32"/>
      <c r="AW3" s="32"/>
      <c r="AX3" s="32"/>
      <c r="AY3" s="32"/>
      <c r="AZ3" s="32"/>
      <c r="BA3" s="32"/>
    </row>
    <row r="4" spans="1:73" ht="24" customHeight="1" x14ac:dyDescent="0.3">
      <c r="A4" s="432"/>
      <c r="B4" s="434"/>
      <c r="C4" s="449" t="s">
        <v>1032</v>
      </c>
      <c r="D4" s="450"/>
      <c r="E4" s="450"/>
      <c r="F4" s="450"/>
      <c r="G4" s="450"/>
      <c r="H4" s="450"/>
      <c r="I4" s="450"/>
      <c r="J4" s="451"/>
      <c r="K4" s="452" t="s">
        <v>1035</v>
      </c>
      <c r="L4" s="453"/>
      <c r="M4" s="453"/>
      <c r="N4" s="453"/>
      <c r="O4" s="453"/>
      <c r="P4" s="453"/>
      <c r="Q4" s="454"/>
      <c r="R4" s="32"/>
      <c r="S4" s="32"/>
      <c r="T4" s="32"/>
      <c r="U4" s="32"/>
      <c r="V4" s="32"/>
      <c r="W4" s="32"/>
      <c r="X4" s="32"/>
      <c r="Y4" s="32"/>
      <c r="Z4" s="32"/>
      <c r="AA4" s="32"/>
      <c r="AB4" s="32"/>
      <c r="AC4" s="32"/>
      <c r="AD4" s="32"/>
      <c r="AE4" s="32"/>
      <c r="AF4" s="32"/>
      <c r="AG4" s="32"/>
      <c r="AH4" s="32"/>
      <c r="AI4" s="32"/>
      <c r="AJ4" s="32"/>
      <c r="AK4" s="32"/>
      <c r="AL4" s="32"/>
      <c r="AM4" s="32"/>
      <c r="AN4" s="153"/>
      <c r="AO4" s="32"/>
      <c r="AP4" s="32"/>
      <c r="AQ4" s="32"/>
      <c r="AR4" s="32"/>
      <c r="AS4" s="32"/>
      <c r="AT4" s="32"/>
      <c r="AU4" s="32"/>
      <c r="AV4" s="32"/>
      <c r="AW4" s="32"/>
      <c r="AX4" s="32"/>
      <c r="AY4" s="32"/>
      <c r="AZ4" s="32"/>
      <c r="BA4" s="32"/>
    </row>
    <row r="5" spans="1:73" ht="24" customHeight="1"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153"/>
      <c r="AO5" s="32"/>
      <c r="AP5" s="32"/>
      <c r="AQ5" s="32"/>
      <c r="AR5" s="32"/>
      <c r="AS5" s="32"/>
      <c r="AT5" s="32"/>
      <c r="AU5" s="31"/>
      <c r="AV5" s="31"/>
      <c r="AW5" s="31"/>
      <c r="AX5" s="32"/>
      <c r="AY5" s="566" t="s">
        <v>28</v>
      </c>
      <c r="AZ5" s="439"/>
      <c r="BA5" s="440"/>
    </row>
    <row r="6" spans="1:73" ht="37.5" customHeight="1" x14ac:dyDescent="0.3">
      <c r="A6" s="607" t="s">
        <v>37</v>
      </c>
      <c r="B6" s="608"/>
      <c r="C6" s="608"/>
      <c r="D6" s="608"/>
      <c r="E6" s="609"/>
      <c r="F6" s="607"/>
      <c r="G6" s="608"/>
      <c r="H6" s="608"/>
      <c r="I6" s="608"/>
      <c r="J6" s="608"/>
      <c r="K6" s="608"/>
      <c r="L6" s="608"/>
      <c r="M6" s="608"/>
      <c r="N6" s="608"/>
      <c r="O6" s="608"/>
      <c r="P6" s="608"/>
      <c r="Q6" s="608"/>
      <c r="R6" s="609"/>
      <c r="S6" s="33"/>
      <c r="T6" s="33"/>
      <c r="U6" s="610" t="s">
        <v>883</v>
      </c>
      <c r="V6" s="610" t="s">
        <v>884</v>
      </c>
      <c r="W6" s="611" t="s">
        <v>873</v>
      </c>
      <c r="X6" s="612"/>
      <c r="Y6" s="612"/>
      <c r="Z6" s="613"/>
      <c r="AA6" s="617" t="s">
        <v>29</v>
      </c>
      <c r="AB6" s="612"/>
      <c r="AC6" s="612"/>
      <c r="AD6" s="612"/>
      <c r="AE6" s="613"/>
      <c r="AF6" s="617" t="s">
        <v>30</v>
      </c>
      <c r="AG6" s="612"/>
      <c r="AH6" s="612"/>
      <c r="AI6" s="612"/>
      <c r="AJ6" s="613"/>
      <c r="AK6" s="617" t="s">
        <v>31</v>
      </c>
      <c r="AL6" s="612"/>
      <c r="AM6" s="612"/>
      <c r="AN6" s="612"/>
      <c r="AO6" s="613"/>
      <c r="AP6" s="617" t="s">
        <v>32</v>
      </c>
      <c r="AQ6" s="612"/>
      <c r="AR6" s="612"/>
      <c r="AS6" s="612"/>
      <c r="AT6" s="613"/>
      <c r="AU6" s="621" t="s">
        <v>878</v>
      </c>
      <c r="AV6" s="612"/>
      <c r="AW6" s="613"/>
      <c r="AX6" s="359"/>
      <c r="AY6" s="618" t="s">
        <v>879</v>
      </c>
      <c r="AZ6" s="414"/>
      <c r="BA6" s="619"/>
      <c r="BB6" s="359"/>
      <c r="BC6" s="359"/>
      <c r="BD6" s="359"/>
      <c r="BE6" s="359"/>
      <c r="BF6" s="359"/>
      <c r="BG6" s="359"/>
      <c r="BH6" s="359"/>
      <c r="BI6" s="359"/>
      <c r="BJ6" s="359"/>
      <c r="BK6" s="359"/>
      <c r="BL6" s="359"/>
      <c r="BM6" s="359"/>
      <c r="BN6" s="359"/>
      <c r="BO6" s="359"/>
      <c r="BP6" s="359"/>
      <c r="BQ6" s="359"/>
      <c r="BR6" s="359"/>
      <c r="BS6" s="359"/>
      <c r="BT6" s="359"/>
      <c r="BU6" s="359"/>
    </row>
    <row r="7" spans="1:73" ht="40.5" customHeight="1" x14ac:dyDescent="0.3">
      <c r="A7" s="610" t="s">
        <v>38</v>
      </c>
      <c r="B7" s="610" t="s">
        <v>39</v>
      </c>
      <c r="C7" s="610" t="s">
        <v>40</v>
      </c>
      <c r="D7" s="610" t="s">
        <v>41</v>
      </c>
      <c r="E7" s="626" t="s">
        <v>42</v>
      </c>
      <c r="F7" s="607" t="s">
        <v>43</v>
      </c>
      <c r="G7" s="608"/>
      <c r="H7" s="608"/>
      <c r="I7" s="608"/>
      <c r="J7" s="609"/>
      <c r="K7" s="610" t="s">
        <v>44</v>
      </c>
      <c r="L7" s="610" t="s">
        <v>45</v>
      </c>
      <c r="M7" s="625" t="s">
        <v>46</v>
      </c>
      <c r="N7" s="613"/>
      <c r="O7" s="622" t="s">
        <v>47</v>
      </c>
      <c r="P7" s="609"/>
      <c r="Q7" s="610" t="s">
        <v>48</v>
      </c>
      <c r="R7" s="610"/>
      <c r="S7" s="610" t="s">
        <v>49</v>
      </c>
      <c r="T7" s="610" t="s">
        <v>50</v>
      </c>
      <c r="U7" s="610"/>
      <c r="V7" s="610"/>
      <c r="W7" s="614"/>
      <c r="X7" s="615"/>
      <c r="Y7" s="615"/>
      <c r="Z7" s="616"/>
      <c r="AA7" s="614"/>
      <c r="AB7" s="615"/>
      <c r="AC7" s="615"/>
      <c r="AD7" s="615"/>
      <c r="AE7" s="616"/>
      <c r="AF7" s="614"/>
      <c r="AG7" s="615"/>
      <c r="AH7" s="615"/>
      <c r="AI7" s="615"/>
      <c r="AJ7" s="616"/>
      <c r="AK7" s="614"/>
      <c r="AL7" s="615"/>
      <c r="AM7" s="615"/>
      <c r="AN7" s="615"/>
      <c r="AO7" s="616"/>
      <c r="AP7" s="614"/>
      <c r="AQ7" s="615"/>
      <c r="AR7" s="615"/>
      <c r="AS7" s="615"/>
      <c r="AT7" s="616"/>
      <c r="AU7" s="614"/>
      <c r="AV7" s="615"/>
      <c r="AW7" s="616"/>
      <c r="AX7" s="359"/>
      <c r="AY7" s="620"/>
      <c r="AZ7" s="571"/>
      <c r="BA7" s="572"/>
      <c r="BB7" s="359"/>
      <c r="BC7" s="359"/>
      <c r="BD7" s="359"/>
      <c r="BE7" s="359"/>
      <c r="BF7" s="359"/>
      <c r="BG7" s="359"/>
      <c r="BH7" s="359"/>
      <c r="BI7" s="359"/>
      <c r="BJ7" s="359"/>
      <c r="BK7" s="359"/>
      <c r="BL7" s="359"/>
      <c r="BM7" s="359"/>
      <c r="BN7" s="359"/>
      <c r="BO7" s="359"/>
      <c r="BP7" s="359"/>
      <c r="BQ7" s="359"/>
      <c r="BR7" s="359"/>
      <c r="BS7" s="359"/>
      <c r="BT7" s="359"/>
      <c r="BU7" s="359"/>
    </row>
    <row r="8" spans="1:73" ht="103.5" customHeight="1" x14ac:dyDescent="0.3">
      <c r="A8" s="610"/>
      <c r="B8" s="610"/>
      <c r="C8" s="610"/>
      <c r="D8" s="610"/>
      <c r="E8" s="627"/>
      <c r="F8" s="134" t="s">
        <v>51</v>
      </c>
      <c r="G8" s="134" t="s">
        <v>52</v>
      </c>
      <c r="H8" s="134" t="s">
        <v>53</v>
      </c>
      <c r="I8" s="134" t="s">
        <v>54</v>
      </c>
      <c r="J8" s="134" t="s">
        <v>55</v>
      </c>
      <c r="K8" s="610"/>
      <c r="L8" s="610"/>
      <c r="M8" s="614"/>
      <c r="N8" s="616"/>
      <c r="O8" s="34" t="s">
        <v>56</v>
      </c>
      <c r="P8" s="34" t="s">
        <v>57</v>
      </c>
      <c r="Q8" s="610"/>
      <c r="R8" s="610"/>
      <c r="S8" s="610"/>
      <c r="T8" s="610"/>
      <c r="U8" s="610"/>
      <c r="V8" s="610"/>
      <c r="W8" s="135" t="s">
        <v>872</v>
      </c>
      <c r="X8" s="135" t="s">
        <v>836</v>
      </c>
      <c r="Y8" s="135" t="s">
        <v>874</v>
      </c>
      <c r="Z8" s="136" t="s">
        <v>58</v>
      </c>
      <c r="AA8" s="137" t="str">
        <f>AA6&amp;": Programado Actividad"</f>
        <v>Ene-Mar: Programado Actividad</v>
      </c>
      <c r="AB8" s="137" t="str">
        <f>AA6&amp;": Ejecutado Actividad"</f>
        <v>Ene-Mar: Ejecutado Actividad</v>
      </c>
      <c r="AC8" s="137" t="s">
        <v>875</v>
      </c>
      <c r="AD8" s="154" t="s">
        <v>876</v>
      </c>
      <c r="AE8" s="137" t="s">
        <v>981</v>
      </c>
      <c r="AF8" s="137" t="str">
        <f>AF6&amp;": Programado Actividad"</f>
        <v>Abr-Jun: Programado Actividad</v>
      </c>
      <c r="AG8" s="137" t="str">
        <f>AF6&amp;": Ejecutado Actividad"</f>
        <v>Abr-Jun: Ejecutado Actividad</v>
      </c>
      <c r="AH8" s="137" t="s">
        <v>875</v>
      </c>
      <c r="AI8" s="154" t="s">
        <v>876</v>
      </c>
      <c r="AJ8" s="137" t="s">
        <v>981</v>
      </c>
      <c r="AK8" s="137" t="str">
        <f>AK6&amp;": Programado Actividad"</f>
        <v>Jul-Sep: Programado Actividad</v>
      </c>
      <c r="AL8" s="137" t="str">
        <f>AK6&amp;": Ejecutado Actividad"</f>
        <v>Jul-Sep: Ejecutado Actividad</v>
      </c>
      <c r="AM8" s="137" t="s">
        <v>875</v>
      </c>
      <c r="AN8" s="154" t="s">
        <v>876</v>
      </c>
      <c r="AO8" s="137" t="s">
        <v>981</v>
      </c>
      <c r="AP8" s="137" t="str">
        <f>AP6&amp;": Programado Actividad"</f>
        <v>Oct-Dic: Programado Actividad</v>
      </c>
      <c r="AQ8" s="137" t="str">
        <f>AP6&amp;": EjecutadoActividad"</f>
        <v>Oct-Dic: EjecutadoActividad</v>
      </c>
      <c r="AR8" s="137" t="s">
        <v>875</v>
      </c>
      <c r="AS8" s="137" t="s">
        <v>877</v>
      </c>
      <c r="AT8" s="137" t="s">
        <v>981</v>
      </c>
      <c r="AU8" s="182" t="s">
        <v>59</v>
      </c>
      <c r="AV8" s="182" t="s">
        <v>60</v>
      </c>
      <c r="AW8" s="182" t="s">
        <v>61</v>
      </c>
      <c r="AX8" s="359"/>
      <c r="AY8" s="138" t="s">
        <v>880</v>
      </c>
      <c r="AZ8" s="138" t="s">
        <v>881</v>
      </c>
      <c r="BA8" s="138" t="s">
        <v>882</v>
      </c>
      <c r="BB8" s="359"/>
      <c r="BC8" s="359"/>
      <c r="BD8" s="359"/>
      <c r="BE8" s="359"/>
      <c r="BF8" s="359"/>
      <c r="BG8" s="359"/>
      <c r="BH8" s="359"/>
      <c r="BI8" s="359"/>
      <c r="BJ8" s="359"/>
      <c r="BK8" s="359"/>
      <c r="BL8" s="359"/>
      <c r="BM8" s="359"/>
      <c r="BN8" s="359"/>
      <c r="BO8" s="359"/>
      <c r="BP8" s="359"/>
      <c r="BQ8" s="359"/>
      <c r="BR8" s="359"/>
      <c r="BS8" s="359"/>
      <c r="BT8" s="359"/>
      <c r="BU8" s="359"/>
    </row>
    <row r="9" spans="1:73" ht="224.25" customHeight="1" x14ac:dyDescent="0.3">
      <c r="A9" s="36" t="s">
        <v>959</v>
      </c>
      <c r="B9" s="36" t="s">
        <v>960</v>
      </c>
      <c r="C9" s="36" t="s">
        <v>961</v>
      </c>
      <c r="D9" s="36" t="s">
        <v>622</v>
      </c>
      <c r="E9" s="223"/>
      <c r="F9" s="37" t="s">
        <v>625</v>
      </c>
      <c r="G9" s="37" t="s">
        <v>626</v>
      </c>
      <c r="H9" s="223" t="s">
        <v>672</v>
      </c>
      <c r="I9" s="37" t="s">
        <v>653</v>
      </c>
      <c r="J9" s="223" t="s">
        <v>672</v>
      </c>
      <c r="K9" s="37" t="s">
        <v>976</v>
      </c>
      <c r="L9" s="37" t="s">
        <v>947</v>
      </c>
      <c r="M9" s="223"/>
      <c r="N9" s="223"/>
      <c r="O9" s="223"/>
      <c r="P9" s="223"/>
      <c r="Q9" s="223" t="s">
        <v>62</v>
      </c>
      <c r="R9" s="37" t="s">
        <v>948</v>
      </c>
      <c r="S9" s="223">
        <v>2402034</v>
      </c>
      <c r="T9" s="37" t="s">
        <v>949</v>
      </c>
      <c r="U9" s="623">
        <v>2203</v>
      </c>
      <c r="V9" s="623" t="s">
        <v>697</v>
      </c>
      <c r="W9" s="223">
        <v>1</v>
      </c>
      <c r="X9" s="37" t="str">
        <f>+'[1]2. Tareas'!B8</f>
        <v>Implementar 60km de mantenimiento de señalización y/o demarcación en cicloinfraestructura en la ciudad</v>
      </c>
      <c r="Y9" s="225">
        <f>+'Anexo_Hoja de vida Indicado '!B13</f>
        <v>25.4</v>
      </c>
      <c r="Z9" s="189" t="s">
        <v>635</v>
      </c>
      <c r="AA9" s="225">
        <v>0.11</v>
      </c>
      <c r="AB9" s="225">
        <v>0.11</v>
      </c>
      <c r="AC9" s="224">
        <f>+IFERROR(AB9/AA9,0)</f>
        <v>1</v>
      </c>
      <c r="AD9" s="336" t="s">
        <v>978</v>
      </c>
      <c r="AE9" s="336" t="s">
        <v>975</v>
      </c>
      <c r="AF9" s="225">
        <v>2.75</v>
      </c>
      <c r="AG9" s="225">
        <v>2.75</v>
      </c>
      <c r="AH9" s="224">
        <f>+IFERROR(AG9/AF9,0)</f>
        <v>1</v>
      </c>
      <c r="AI9" s="336" t="s">
        <v>1020</v>
      </c>
      <c r="AJ9" s="336" t="s">
        <v>1018</v>
      </c>
      <c r="AK9" s="225">
        <v>16</v>
      </c>
      <c r="AL9" s="225">
        <v>16</v>
      </c>
      <c r="AM9" s="397">
        <f>+AL9/AK9</f>
        <v>1</v>
      </c>
      <c r="AN9" s="392" t="s">
        <v>1023</v>
      </c>
      <c r="AO9" s="336" t="s">
        <v>1026</v>
      </c>
      <c r="AP9" s="225">
        <v>6.54</v>
      </c>
      <c r="AQ9" s="225">
        <v>6.54</v>
      </c>
      <c r="AR9" s="224">
        <f>+AQ9/AP9</f>
        <v>1</v>
      </c>
      <c r="AS9" s="226" t="s">
        <v>1038</v>
      </c>
      <c r="AT9" s="336" t="s">
        <v>1029</v>
      </c>
      <c r="AU9" s="405" t="s">
        <v>1041</v>
      </c>
      <c r="AV9" s="341" t="s">
        <v>974</v>
      </c>
      <c r="AW9" s="226" t="s">
        <v>980</v>
      </c>
      <c r="AX9" s="148"/>
      <c r="AY9" s="227">
        <f>+AK9+AP9+AF9+AA9</f>
        <v>25.4</v>
      </c>
      <c r="AZ9" s="227">
        <f>+AL9+AQ9+AG9+AB9</f>
        <v>25.4</v>
      </c>
      <c r="BA9" s="342">
        <f>+AZ9/AY9</f>
        <v>1</v>
      </c>
      <c r="BB9" s="148"/>
      <c r="BC9" s="148"/>
      <c r="BD9" s="148"/>
      <c r="BE9" s="148"/>
      <c r="BF9" s="148"/>
      <c r="BG9" s="148"/>
      <c r="BH9" s="148"/>
      <c r="BI9" s="148"/>
      <c r="BJ9" s="148"/>
      <c r="BK9" s="148"/>
      <c r="BL9" s="148"/>
      <c r="BM9" s="148"/>
      <c r="BN9" s="148"/>
      <c r="BO9" s="148"/>
      <c r="BP9" s="148"/>
      <c r="BQ9" s="148"/>
      <c r="BR9" s="148"/>
      <c r="BS9" s="148"/>
      <c r="BT9" s="148"/>
      <c r="BU9" s="148"/>
    </row>
    <row r="10" spans="1:73" ht="321" customHeight="1" x14ac:dyDescent="0.3">
      <c r="A10" s="36" t="s">
        <v>959</v>
      </c>
      <c r="B10" s="36" t="s">
        <v>960</v>
      </c>
      <c r="C10" s="36" t="s">
        <v>961</v>
      </c>
      <c r="D10" s="36" t="s">
        <v>622</v>
      </c>
      <c r="E10" s="223"/>
      <c r="F10" s="37" t="s">
        <v>625</v>
      </c>
      <c r="G10" s="37" t="s">
        <v>626</v>
      </c>
      <c r="H10" s="223" t="s">
        <v>672</v>
      </c>
      <c r="I10" s="37" t="s">
        <v>653</v>
      </c>
      <c r="J10" s="223" t="s">
        <v>672</v>
      </c>
      <c r="K10" s="37" t="s">
        <v>976</v>
      </c>
      <c r="L10" s="37" t="s">
        <v>947</v>
      </c>
      <c r="M10" s="223"/>
      <c r="N10" s="223"/>
      <c r="O10" s="223"/>
      <c r="P10" s="223"/>
      <c r="Q10" s="223" t="s">
        <v>62</v>
      </c>
      <c r="R10" s="37" t="s">
        <v>948</v>
      </c>
      <c r="S10" s="223">
        <v>2402033</v>
      </c>
      <c r="T10" s="37" t="s">
        <v>950</v>
      </c>
      <c r="U10" s="624"/>
      <c r="V10" s="624"/>
      <c r="W10" s="223">
        <v>2</v>
      </c>
      <c r="X10" s="37" t="str">
        <f>+'[1]2. Tareas'!B12</f>
        <v>Implementar 28 km de señalización y/o demarcación de cicloinfraestructura en la ciudad</v>
      </c>
      <c r="Y10" s="225">
        <f>+'Anexo_Hoja de vida Indicado '!B52</f>
        <v>3.89</v>
      </c>
      <c r="Z10" s="189" t="s">
        <v>635</v>
      </c>
      <c r="AA10" s="225">
        <v>0</v>
      </c>
      <c r="AB10" s="38">
        <v>0</v>
      </c>
      <c r="AC10" s="340">
        <f>+IFERROR(AB10/AA10,0)</f>
        <v>0</v>
      </c>
      <c r="AD10" s="336" t="s">
        <v>979</v>
      </c>
      <c r="AE10" s="38" t="s">
        <v>909</v>
      </c>
      <c r="AF10" s="225">
        <v>0</v>
      </c>
      <c r="AG10" s="225">
        <v>0</v>
      </c>
      <c r="AH10" s="224">
        <f>+IFERROR(AG10/AF10,0)</f>
        <v>0</v>
      </c>
      <c r="AI10" s="390" t="s">
        <v>1019</v>
      </c>
      <c r="AJ10" s="38" t="s">
        <v>909</v>
      </c>
      <c r="AK10" s="391">
        <v>0.19800000000000001</v>
      </c>
      <c r="AL10" s="391">
        <v>0.19800000000000001</v>
      </c>
      <c r="AM10" s="397">
        <f>+AL10/AK10</f>
        <v>1</v>
      </c>
      <c r="AN10" s="392" t="s">
        <v>1028</v>
      </c>
      <c r="AO10" s="336" t="s">
        <v>1027</v>
      </c>
      <c r="AP10" s="225">
        <v>3.6920000000000002</v>
      </c>
      <c r="AQ10" s="225">
        <v>3.6920000000000002</v>
      </c>
      <c r="AR10" s="224">
        <f>+AQ10/AP10</f>
        <v>1</v>
      </c>
      <c r="AS10" s="226" t="s">
        <v>1039</v>
      </c>
      <c r="AT10" s="226" t="s">
        <v>1030</v>
      </c>
      <c r="AU10" s="405" t="s">
        <v>1042</v>
      </c>
      <c r="AV10" s="341" t="s">
        <v>974</v>
      </c>
      <c r="AW10" s="226" t="s">
        <v>980</v>
      </c>
      <c r="AX10" s="148"/>
      <c r="AY10" s="227">
        <f>+AK10+AP10+AF10+AA10</f>
        <v>3.89</v>
      </c>
      <c r="AZ10" s="227">
        <f>+AL10+AQ10+AG10+AB10</f>
        <v>3.89</v>
      </c>
      <c r="BA10" s="39">
        <f t="shared" ref="BA10" si="0">+AZ10/AY10</f>
        <v>1</v>
      </c>
      <c r="BB10" s="148"/>
      <c r="BC10" s="148"/>
      <c r="BD10" s="148"/>
      <c r="BE10" s="148"/>
      <c r="BF10" s="148"/>
      <c r="BG10" s="148"/>
      <c r="BH10" s="148"/>
      <c r="BI10" s="148"/>
      <c r="BJ10" s="148"/>
      <c r="BK10" s="148"/>
      <c r="BL10" s="148"/>
      <c r="BM10" s="148"/>
      <c r="BN10" s="148"/>
      <c r="BO10" s="148"/>
      <c r="BP10" s="148"/>
      <c r="BQ10" s="148"/>
      <c r="BR10" s="148"/>
      <c r="BS10" s="148"/>
      <c r="BT10" s="148"/>
      <c r="BU10" s="148"/>
    </row>
  </sheetData>
  <mergeCells count="33">
    <mergeCell ref="A6:E6"/>
    <mergeCell ref="A7:A8"/>
    <mergeCell ref="B7:B8"/>
    <mergeCell ref="C7:C8"/>
    <mergeCell ref="D7:D8"/>
    <mergeCell ref="E7:E8"/>
    <mergeCell ref="A1:B4"/>
    <mergeCell ref="C1:Q1"/>
    <mergeCell ref="C2:Q2"/>
    <mergeCell ref="C3:Q3"/>
    <mergeCell ref="C4:J4"/>
    <mergeCell ref="K4:Q4"/>
    <mergeCell ref="U9:U10"/>
    <mergeCell ref="V9:V10"/>
    <mergeCell ref="T7:T8"/>
    <mergeCell ref="K7:K8"/>
    <mergeCell ref="M7:N8"/>
    <mergeCell ref="AY5:BA5"/>
    <mergeCell ref="F6:R6"/>
    <mergeCell ref="U6:U8"/>
    <mergeCell ref="V6:V8"/>
    <mergeCell ref="W6:Z7"/>
    <mergeCell ref="AA6:AE7"/>
    <mergeCell ref="AY6:BA7"/>
    <mergeCell ref="AF6:AJ7"/>
    <mergeCell ref="AK6:AO7"/>
    <mergeCell ref="AP6:AT7"/>
    <mergeCell ref="AU6:AW7"/>
    <mergeCell ref="O7:P7"/>
    <mergeCell ref="Q7:R8"/>
    <mergeCell ref="S7:S8"/>
    <mergeCell ref="L7:L8"/>
    <mergeCell ref="F7:J7"/>
  </mergeCells>
  <dataValidations xWindow="314" yWindow="405" count="39">
    <dataValidation type="list" allowBlank="1" showErrorMessage="1" sqref="X5:AG5" xr:uid="{00000000-0002-0000-0400-000008000000}">
      <formula1>Meses</formula1>
    </dataValidation>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AB)." sqref="D7:D8" xr:uid="{8A905E7B-0C69-402C-8762-D563EF8CBE35}"/>
    <dataValidation allowBlank="1" showInputMessage="1" showErrorMessage="1" prompt="Seleccionar el Indicador de Producto al cual está asociada la actividad proyecto de inversión. Si la actividad no aporta registrar N.A._x000a_La estructura PMR de la entidad se encuentra en el excel de seguimiento mensual de los indicadores PMR." sqref="I8" xr:uid="{A4FA69B5-8B1A-46E3-BDEE-329F1D18BEC7}"/>
    <dataValidation allowBlank="1" showInputMessage="1" showErrorMessage="1" prompt="Seleccionar el Producto al cual está asociada la actividad proyecto de inversión. Si la actividad no aporta registrar N.A. _x000a_La estructura PMR de la entidad se encuentra en el excel de seguimiento mensual de los indicadores PMR." sqref="H8" xr:uid="{C8663843-74EE-48D9-B705-6388366F6A20}"/>
    <dataValidation allowBlank="1" showInputMessage="1" showErrorMessage="1" prompt="Seleccionar el Indicador Objetivo al cual está asociada la meta PDD. Si la meta no aporta registrar N.A. _x000a_La estructura PMR de la entidad se encuentra en el excel de seguimiento mensual de los indicadores PMR." sqref="G8" xr:uid="{7FAC4035-4341-4D83-BF8B-AE229C49CB62}"/>
    <dataValidation allowBlank="1" showInputMessage="1" showErrorMessage="1" prompt="Seleccionar el Objetivo al cual está asociada la meta PDD. Si la meta no aporta registrar N.A. _x000a_La estructura PMR de la entidad se encuentra en el excel de seguimiento mensual de los indicadores PMR." sqref="F8" xr:uid="{0046A9A4-E473-482E-BE9F-5DEA95AE07AE}"/>
    <dataValidation allowBlank="1" showInputMessage="1" showErrorMessage="1" prompt="Relacionar el o los trazadores presupuestales a los cuales está asociada la actividad proyecto de inversión: (Equidad de género TPIEG, grupos étnicos TPGE, discapacidad TPPD, Juventud TPJ, Cultura Ciudadana TPCC) o N.A." sqref="J8" xr:uid="{CE3C8FE6-8F61-456E-9080-2B3A79604E2A}"/>
    <dataValidation allowBlank="1" showInputMessage="1" showErrorMessage="1" prompt="Corresponde al ODS Primario al cual está relacionada la meta PDD. Esta información será diligenciada por la OAPI conforme a la matriz final definida conjuntamente con la SDP." sqref="K7:K8" xr:uid="{9AAD1808-B4F4-4604-A816-C8CCCBFD8937}"/>
    <dataValidation allowBlank="1" showInputMessage="1" showErrorMessage="1" prompt="Corresponde a la meta del ODS Primario al cual está relacionada la meta PDD. Esta información será diligenciada por la Oficina Asesora de Planeación Institucional." sqref="L7:L8" xr:uid="{7BC37531-E018-4DD0-9312-4D97D1383EA3}"/>
    <dataValidation allowBlank="1" showInputMessage="1" showErrorMessage="1" prompt="Validar si la meta PDD y/o actividad proyecto de inversión aportan a los Resultdos y/o Productos de política pública en los que participa la entidad. Anteponga Meta PDD y/o actividad PI, según el caso. Ver pestaña de &quot;Listas&quot;. " sqref="Q7:R8" xr:uid="{62BE11EF-B88D-47F3-8A54-300B9CAEA034}"/>
    <dataValidation allowBlank="1" showInputMessage="1" showErrorMessage="1" prompt="Relacionar el nombre del indicador del Producto al cual le aporta la actividad proyecto de inversión. Si la actividad no aporta diligenciar con N.A. Los productos se encuentran relacionados en el formato de reporte de proyectos en SPI de cada proyecto." sqref="T7:T8" xr:uid="{C6ED782C-149E-44CD-B8D8-7EC5632F82DD}"/>
    <dataValidation allowBlank="1" showInputMessage="1" showErrorMessage="1" prompt="Relacionar el código del Producto al cual le aporta la actividad proyecto de inversión. Si la actividad no aporta diligenciar con N.A. Los productos se encuentran relacionados en el formato de reporte de proyectos en SPI de cada proyecto." sqref="S7:S8" xr:uid="{70991DAA-3BF0-4F05-ACE3-C94565614400}"/>
    <dataValidation allowBlank="1" showInputMessage="1" showErrorMessage="1" prompt="Relacionar el nombre de la meta plan de desarrollo - PDD tal y como se aparece en el sistema SEGPLAN." sqref="V6:V8" xr:uid="{5F1DF619-A508-4F24-87F2-F84F86CBBFFC}"/>
    <dataValidation allowBlank="1" showInputMessage="1" showErrorMessage="1" prompt="Relacionar el número de la meta plan de desarrollo - PDD tal y como se aparece en el sistema SEGPLAN." sqref="U6:U8" xr:uid="{17555DA7-6453-459C-BEB6-A35C41487658}"/>
    <dataValidation allowBlank="1" showInputMessage="1" showErrorMessage="1" prompt="Corresponde a la magnitud ejecutada para el cuarto trimestre. Tener presente si ésta depende o no del avance de las actividades de la pestaña 2." sqref="AQ8" xr:uid="{3720BD64-61AF-4D19-A048-7CCA0398C686}"/>
    <dataValidation allowBlank="1" showInputMessage="1" showErrorMessage="1" prompt="Corresponde a la magnitud programada para el cuarto trimestre. Tener presente si ésta depende o no del avance de las actividades de la pestaña 2." sqref="AP8" xr:uid="{08D5F56D-507D-40BA-A985-4276881F42E7}"/>
    <dataValidation allowBlank="1" showInputMessage="1" showErrorMessage="1" prompt="Corresponde a la magnitud programada para el tercer trimestre. Tener presente si ésta depende o no del avance de las actividades de la pestaña 2." sqref="AK8" xr:uid="{0EA4BDEA-6D95-42BD-9CAB-F70E3B235635}"/>
    <dataValidation allowBlank="1" showInputMessage="1" showErrorMessage="1" prompt="Corresponde a la magnitud ejecutada para el tercer trimestre. Tener presente si ésta depende o no del avance de las actividades de la pestaña 2." sqref="AL8" xr:uid="{880CC107-C8E3-464C-9EEF-FE3FB0E47A54}"/>
    <dataValidation allowBlank="1" showInputMessage="1" showErrorMessage="1" prompt="Corresponde a los avances, logros y beneficios de la activid. obtenidos ACUMULADOS al corte.Si el avance físico de la activ. NO depende de las tareas y subtareas, describa de manera general y acumulada el avance de éstas, conforme a su avance cuantitativo" sqref="AU8" xr:uid="{E8F67EE0-3B1D-48B0-B50E-87D52F22ABC0}"/>
    <dataValidation allowBlank="1" showInputMessage="1" showErrorMessage="1" prompt="Corresponde a la población beneficiada con la ejecución de la actividad, (especificar tipo de población, grupo etáreo, condición, enfoque diferencial y de género). Tener presente la población objetivo identificada en la formulación del proyecto." sqref="AW8" xr:uid="{EB3DB0E7-68D1-4D04-853E-3D853E752F0D}"/>
    <dataValidation allowBlank="1" showInputMessage="1" showErrorMessage="1" prompt="Si la respuesta es NO, el avance en magnitud de la actividad se debe alimentar de forma manual según corresponda._x000a_Si la respuesta es SI, el avance en la magnitud de la actividad  corresponde a la sumatoria de avance de las tareas, pestaña 2._x000a_" sqref="Z8" xr:uid="{5990274A-D8D9-4857-BE55-408744255118}"/>
    <dataValidation allowBlank="1" showInputMessage="1" showErrorMessage="1" prompt="Ingrese la magnitud  programada en la vigencia para el cumplimiento de la actividad." sqref="Y8" xr:uid="{825950AA-C71A-4552-85F4-8E18419BC8B7}"/>
    <dataValidation allowBlank="1" showInputMessage="1" showErrorMessage="1" prompt="Muestra los resultados de la ejecución frente a la programación" sqref="AM8 AC8 BA8 AR8 AH8" xr:uid="{2B0AE1B9-9ADB-46CF-90D9-AE77DF3CBC18}"/>
    <dataValidation allowBlank="1" showInputMessage="1" showErrorMessage="1" prompt="Corresponde a la magnitud TOTAL ejecutada en la vigencia." sqref="AZ8" xr:uid="{AFE8C774-9590-4548-B215-52226C0FCDE7}"/>
    <dataValidation allowBlank="1" showInputMessage="1" showErrorMessage="1" prompt="Corresponde a la magnitud TOTAL programada para la vigencia. Debe guardar coherencia con la magnitud relacionada en la columna Z." sqref="AY8" xr:uid="{E6CED255-955E-4BB8-A666-370E76C6FF17}"/>
    <dataValidation allowBlank="1" showInputMessage="1" showErrorMessage="1" prompt="Relacione el link de la carpeta donde se cargarán las evidencias que dan cuenta de la gestión trimestral. " sqref="AT8 AE8 AO8 AJ8" xr:uid="{6BEB5EAA-ACDD-464C-AC8F-98ADE5D4E59A}"/>
    <dataValidation allowBlank="1" showInputMessage="1" showErrorMessage="1" prompt="Descripción cualitativa del avance físico de la actividad. Si éste NO depende de las tareas y subtareas, describa de manera general el avance de éstas, conforme al reporte cuantitativo, precisando resultados y calidad de bienes y servicios entregados." sqref="AN8 AS8 AD8 AI8" xr:uid="{597B165E-7F18-4005-98C2-3E136434BBDC}"/>
    <dataValidation allowBlank="1" showInputMessage="1" showErrorMessage="1" prompt="Escoja el componente de la lista desplegable conforme a la actividad." sqref="A7:B8" xr:uid="{3E6845CA-D73A-4304-A084-E4027F205A46}"/>
    <dataValidation allowBlank="1" showInputMessage="1" showErrorMessage="1" prompt="Corresponde a la magnitud programada para el primer trimestre. Tener presente si ésta depende o no del avance de las actividades de la pestaña 2." sqref="AA8" xr:uid="{1F3B3F86-3B5C-45AF-B5E7-174CB14D9ECA}"/>
    <dataValidation allowBlank="1" showInputMessage="1" showErrorMessage="1" prompt="Corresponde a la magnitud ejecutada para el primer trimestre. Tener presente si ésta depende o no del avance de las actividades de la pestaña 2." sqref="AB8" xr:uid="{38C5DB62-12AF-4C88-B068-42D6C39CD1E5}"/>
    <dataValidation allowBlank="1" showInputMessage="1" showErrorMessage="1" prompt="Corresponde a la magnitud programada para el segundo trimestre. Tener presente si ésta depende o no del avance de las actividades de la pestaña 2." sqref="AF8" xr:uid="{8AA0B74D-AD2D-46E0-8C26-9FAA0618169F}"/>
    <dataValidation allowBlank="1" showInputMessage="1" showErrorMessage="1" prompt="Corresponde a la magnitud ejecutada para el segundo trimestre. Tener presente si ésta depende o no del avance de las actividades de la pestaña 2." sqref="AG8" xr:uid="{FCCC638C-70C7-4C3B-8E62-441D0690B759}"/>
    <dataValidation allowBlank="1" showInputMessage="1" showErrorMessage="1" prompt="Relacionar el nombre de la actividad del proyecto. Debe guardar coherencia con el registrado en la hoja de vida de indicador." sqref="X8" xr:uid="{55D37F9C-D199-47ED-97D7-A32E2FDA6F5A}"/>
    <dataValidation allowBlank="1" showInputMessage="1" showErrorMessage="1" prompt="Relacionar el código de la actividad. El código es asignado por SEGPLAN, y debe guardar coherencia con el registrado en la hoja de vidad de indicador._x000a_" sqref="W8" xr:uid="{8B59FC63-3F2C-445A-97A6-8ACEA001C0A0}"/>
    <dataValidation type="textLength" operator="lessThanOrEqual" allowBlank="1" showInputMessage="1" showErrorMessage="1" errorTitle="Error" error="Esta celda no puede superar los 1000 caracteres, incluyendo espacios." sqref="AD9:AE10 AI9:AJ10 AN9:AO10 AT9:AT10" xr:uid="{DE6D766D-5C7A-4177-900D-A207055D50DF}">
      <formula1>1000</formula1>
    </dataValidation>
    <dataValidation type="textLength" operator="lessThanOrEqual" allowBlank="1" showInputMessage="1" showErrorMessage="1" errorTitle="Error" error="Esta celda no puede superar los 3000 caracteres, incluyendo espacios." sqref="AU9:AU10" xr:uid="{E25260A4-031E-403F-B815-A67A68C59842}">
      <formula1>3000</formula1>
    </dataValidation>
    <dataValidation type="textLength" operator="lessThanOrEqual" showInputMessage="1" showErrorMessage="1" errorTitle="Error" error="Esta celda no puede superar los 1000 caracteres, incluyendo espacios." sqref="AV9:AW10" xr:uid="{A9AC9DB0-5C1D-4064-95AB-7CB495154909}">
      <formula1>1000</formula1>
    </dataValidation>
    <dataValidation allowBlank="1" showInputMessage="1" showErrorMessage="1" prompt="Escoja el objetivo estratégico de la lista desplegable conforme a la actividad." sqref="C7:C8" xr:uid="{18C6304A-C4E3-43FB-ACF9-B2E0F6EF3CA2}"/>
    <dataValidation allowBlank="1" showInputMessage="1" showErrorMessage="1" prompt="Si al corte, el avance físico de la actividad presenta retraso, describir el mismo, indicando las causas, y las estrategias que se adelantarán para superar la situación. Los retrasos en las tareas al corte, se relacionan en el campo de avances y logros." sqref="AV8" xr:uid="{D1EB2F3A-3B4C-42C3-9915-9EB2F4227441}"/>
  </dataValidations>
  <pageMargins left="0.7" right="0.7" top="0.75" bottom="0.75" header="0" footer="0"/>
  <pageSetup paperSize="9" orientation="portrait"/>
  <colBreaks count="1" manualBreakCount="1">
    <brk id="10" min="4" max="4"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pageSetUpPr fitToPage="1"/>
  </sheetPr>
  <dimension ref="A1:AO19"/>
  <sheetViews>
    <sheetView showGridLines="0" topLeftCell="B7" zoomScale="85" zoomScaleNormal="85" workbookViewId="0">
      <selection activeCell="L11" sqref="L11"/>
    </sheetView>
  </sheetViews>
  <sheetFormatPr baseColWidth="10" defaultColWidth="14.44140625" defaultRowHeight="15" customHeight="1" outlineLevelCol="1" x14ac:dyDescent="0.3"/>
  <cols>
    <col min="1" max="1" width="26.109375" customWidth="1"/>
    <col min="2" max="2" width="12.5546875" customWidth="1"/>
    <col min="3" max="3" width="26.6640625" customWidth="1"/>
    <col min="4" max="4" width="11.109375" customWidth="1"/>
    <col min="5" max="5" width="13.44140625" customWidth="1"/>
    <col min="6" max="6" width="17.109375" style="150" customWidth="1"/>
    <col min="7" max="14" width="15.6640625" customWidth="1"/>
    <col min="15" max="15" width="22.44140625" customWidth="1"/>
    <col min="16" max="19" width="20.5546875" hidden="1" customWidth="1" outlineLevel="1"/>
    <col min="20" max="20" width="20.5546875" customWidth="1" collapsed="1"/>
    <col min="21" max="21" width="15.5546875" customWidth="1"/>
    <col min="22" max="25" width="17.5546875" hidden="1" customWidth="1" outlineLevel="1"/>
    <col min="26" max="26" width="17.5546875" customWidth="1" collapsed="1"/>
    <col min="27" max="27" width="19.88671875" customWidth="1"/>
    <col min="28" max="33" width="18.6640625" hidden="1" customWidth="1" outlineLevel="1"/>
    <col min="34" max="34" width="18.6640625" customWidth="1" collapsed="1"/>
    <col min="35" max="35" width="18.6640625" customWidth="1"/>
    <col min="36" max="36" width="15.109375" style="191" customWidth="1"/>
    <col min="37" max="16384" width="14.44140625" style="191"/>
  </cols>
  <sheetData>
    <row r="1" spans="1:41" ht="23.25" customHeight="1" x14ac:dyDescent="0.3">
      <c r="A1" s="446"/>
      <c r="B1" s="431"/>
      <c r="C1" s="449" t="s">
        <v>0</v>
      </c>
      <c r="D1" s="450"/>
      <c r="E1" s="450"/>
      <c r="F1" s="450"/>
      <c r="G1" s="450"/>
      <c r="H1" s="450"/>
      <c r="I1" s="642"/>
      <c r="J1" s="642"/>
      <c r="K1" s="642"/>
      <c r="L1" s="642"/>
      <c r="M1" s="642"/>
      <c r="N1" s="642"/>
      <c r="O1" s="450"/>
      <c r="P1" s="450"/>
      <c r="Q1" s="450"/>
      <c r="R1" s="450"/>
      <c r="S1" s="450"/>
      <c r="T1" s="450"/>
      <c r="U1" s="450"/>
      <c r="V1" s="450"/>
      <c r="W1" s="451"/>
      <c r="X1" s="25"/>
      <c r="Y1" s="25"/>
      <c r="Z1" s="25"/>
      <c r="AA1" s="25"/>
      <c r="AB1" s="25"/>
      <c r="AC1" s="25"/>
    </row>
    <row r="2" spans="1:41" ht="23.25" customHeight="1" x14ac:dyDescent="0.3">
      <c r="A2" s="447"/>
      <c r="B2" s="448"/>
      <c r="C2" s="449" t="s">
        <v>1</v>
      </c>
      <c r="D2" s="450"/>
      <c r="E2" s="450"/>
      <c r="F2" s="450"/>
      <c r="G2" s="450"/>
      <c r="H2" s="450"/>
      <c r="I2" s="642"/>
      <c r="J2" s="642"/>
      <c r="K2" s="642"/>
      <c r="L2" s="642"/>
      <c r="M2" s="642"/>
      <c r="N2" s="642"/>
      <c r="O2" s="450"/>
      <c r="P2" s="450"/>
      <c r="Q2" s="450"/>
      <c r="R2" s="450"/>
      <c r="S2" s="450"/>
      <c r="T2" s="450"/>
      <c r="U2" s="450"/>
      <c r="V2" s="450"/>
      <c r="W2" s="451"/>
      <c r="X2" s="25"/>
      <c r="Y2" s="25"/>
      <c r="Z2" s="25"/>
      <c r="AA2" s="25"/>
      <c r="AB2" s="25"/>
      <c r="AC2" s="25"/>
    </row>
    <row r="3" spans="1:41" ht="23.25" customHeight="1" x14ac:dyDescent="0.3">
      <c r="A3" s="447"/>
      <c r="B3" s="448"/>
      <c r="C3" s="449" t="s">
        <v>2</v>
      </c>
      <c r="D3" s="450"/>
      <c r="E3" s="450"/>
      <c r="F3" s="450"/>
      <c r="G3" s="450"/>
      <c r="H3" s="450"/>
      <c r="I3" s="642"/>
      <c r="J3" s="642"/>
      <c r="K3" s="642"/>
      <c r="L3" s="642"/>
      <c r="M3" s="642"/>
      <c r="N3" s="642"/>
      <c r="O3" s="450"/>
      <c r="P3" s="450"/>
      <c r="Q3" s="450"/>
      <c r="R3" s="450"/>
      <c r="S3" s="450"/>
      <c r="T3" s="450"/>
      <c r="U3" s="450"/>
      <c r="V3" s="450"/>
      <c r="W3" s="451"/>
      <c r="X3" s="25"/>
      <c r="Y3" s="25"/>
      <c r="Z3" s="25"/>
      <c r="AA3" s="25"/>
      <c r="AB3" s="25"/>
      <c r="AC3" s="25"/>
    </row>
    <row r="4" spans="1:41" ht="23.25" customHeight="1" x14ac:dyDescent="0.3">
      <c r="A4" s="432"/>
      <c r="B4" s="434"/>
      <c r="C4" s="449" t="s">
        <v>1032</v>
      </c>
      <c r="D4" s="450"/>
      <c r="E4" s="450"/>
      <c r="F4" s="450"/>
      <c r="G4" s="450"/>
      <c r="H4" s="450"/>
      <c r="I4" s="642"/>
      <c r="J4" s="642"/>
      <c r="K4" s="642"/>
      <c r="L4" s="642"/>
      <c r="M4" s="642"/>
      <c r="N4" s="642"/>
      <c r="O4" s="450"/>
      <c r="P4" s="451"/>
      <c r="Q4" s="452" t="s">
        <v>1035</v>
      </c>
      <c r="R4" s="453"/>
      <c r="S4" s="453"/>
      <c r="T4" s="453"/>
      <c r="U4" s="453"/>
      <c r="V4" s="453"/>
      <c r="W4" s="454"/>
      <c r="X4" s="25"/>
      <c r="Y4" s="25"/>
      <c r="Z4" s="25"/>
      <c r="AA4" s="25"/>
      <c r="AB4" s="25"/>
      <c r="AC4" s="25"/>
    </row>
    <row r="5" spans="1:41" ht="15.75" customHeight="1" x14ac:dyDescent="0.3">
      <c r="A5" s="40"/>
      <c r="B5" s="40"/>
      <c r="C5" s="40"/>
      <c r="D5" s="40"/>
      <c r="E5" s="40"/>
      <c r="F5" s="149"/>
      <c r="G5" s="40"/>
      <c r="H5" s="40"/>
      <c r="I5" s="40"/>
      <c r="J5" s="40"/>
      <c r="K5" s="40"/>
      <c r="L5" s="40"/>
      <c r="M5" s="40"/>
      <c r="N5" s="40"/>
      <c r="O5" s="40"/>
      <c r="P5" s="25"/>
      <c r="Q5" s="25"/>
      <c r="R5" s="25"/>
      <c r="S5" s="25"/>
      <c r="T5" s="25"/>
      <c r="U5" s="25"/>
      <c r="V5" s="25"/>
      <c r="W5" s="25"/>
      <c r="X5" s="25"/>
      <c r="Y5" s="25"/>
      <c r="Z5" s="25"/>
      <c r="AA5" s="25"/>
      <c r="AB5" s="25"/>
      <c r="AC5" s="25"/>
      <c r="AD5" s="25"/>
      <c r="AE5" s="25"/>
      <c r="AF5" s="25"/>
      <c r="AG5" s="25"/>
      <c r="AH5" s="25"/>
      <c r="AI5" s="25"/>
      <c r="AJ5" s="192"/>
    </row>
    <row r="6" spans="1:41" ht="12.75" customHeight="1" x14ac:dyDescent="0.3">
      <c r="A6" s="40"/>
      <c r="B6" s="41"/>
      <c r="C6" s="40" t="s">
        <v>854</v>
      </c>
      <c r="D6" s="40"/>
      <c r="E6" s="40"/>
      <c r="F6" s="149"/>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193"/>
    </row>
    <row r="7" spans="1:41" s="164" customFormat="1" ht="33" customHeight="1" x14ac:dyDescent="0.3">
      <c r="A7" s="360"/>
      <c r="B7" s="360"/>
      <c r="C7" s="360"/>
      <c r="D7" s="360"/>
      <c r="E7" s="360"/>
      <c r="F7" s="640" t="s">
        <v>982</v>
      </c>
      <c r="G7" s="640"/>
      <c r="H7" s="640"/>
      <c r="I7" s="640" t="s">
        <v>983</v>
      </c>
      <c r="J7" s="640"/>
      <c r="K7" s="640"/>
      <c r="L7" s="640" t="s">
        <v>984</v>
      </c>
      <c r="M7" s="640"/>
      <c r="N7" s="640"/>
      <c r="O7" s="641" t="s">
        <v>985</v>
      </c>
      <c r="P7" s="641"/>
      <c r="Q7" s="641"/>
      <c r="R7" s="641"/>
      <c r="S7" s="641"/>
      <c r="T7" s="641"/>
      <c r="U7" s="641"/>
      <c r="V7" s="643" t="s">
        <v>63</v>
      </c>
      <c r="W7" s="561"/>
      <c r="X7" s="561"/>
      <c r="Y7" s="561"/>
      <c r="Z7" s="561"/>
      <c r="AA7" s="562"/>
      <c r="AB7" s="631" t="s">
        <v>986</v>
      </c>
      <c r="AC7" s="631"/>
      <c r="AD7" s="631"/>
      <c r="AE7" s="631"/>
      <c r="AF7" s="631"/>
      <c r="AG7" s="631"/>
      <c r="AH7" s="631"/>
      <c r="AI7" s="631"/>
      <c r="AJ7" s="632"/>
      <c r="AK7" s="360"/>
    </row>
    <row r="8" spans="1:41" s="164" customFormat="1" ht="58.5" customHeight="1" x14ac:dyDescent="0.3">
      <c r="A8" s="361" t="s">
        <v>64</v>
      </c>
      <c r="B8" s="361" t="s">
        <v>872</v>
      </c>
      <c r="C8" s="361" t="s">
        <v>836</v>
      </c>
      <c r="D8" s="361" t="s">
        <v>65</v>
      </c>
      <c r="E8" s="362" t="s">
        <v>66</v>
      </c>
      <c r="F8" s="363" t="s">
        <v>987</v>
      </c>
      <c r="G8" s="363" t="s">
        <v>988</v>
      </c>
      <c r="H8" s="363" t="s">
        <v>989</v>
      </c>
      <c r="I8" s="364" t="s">
        <v>67</v>
      </c>
      <c r="J8" s="364" t="s">
        <v>990</v>
      </c>
      <c r="K8" s="364" t="s">
        <v>991</v>
      </c>
      <c r="L8" s="365" t="s">
        <v>67</v>
      </c>
      <c r="M8" s="365" t="s">
        <v>990</v>
      </c>
      <c r="N8" s="365" t="s">
        <v>991</v>
      </c>
      <c r="O8" s="363" t="s">
        <v>68</v>
      </c>
      <c r="P8" s="366" t="s">
        <v>29</v>
      </c>
      <c r="Q8" s="366" t="s">
        <v>30</v>
      </c>
      <c r="R8" s="366" t="s">
        <v>31</v>
      </c>
      <c r="S8" s="366" t="s">
        <v>32</v>
      </c>
      <c r="T8" s="366" t="s">
        <v>885</v>
      </c>
      <c r="U8" s="366" t="s">
        <v>69</v>
      </c>
      <c r="V8" s="367" t="s">
        <v>29</v>
      </c>
      <c r="W8" s="367" t="s">
        <v>30</v>
      </c>
      <c r="X8" s="367" t="s">
        <v>31</v>
      </c>
      <c r="Y8" s="367" t="s">
        <v>32</v>
      </c>
      <c r="Z8" s="367" t="s">
        <v>886</v>
      </c>
      <c r="AA8" s="367" t="s">
        <v>887</v>
      </c>
      <c r="AB8" s="368" t="s">
        <v>70</v>
      </c>
      <c r="AC8" s="368" t="s">
        <v>71</v>
      </c>
      <c r="AD8" s="368" t="s">
        <v>72</v>
      </c>
      <c r="AE8" s="368" t="s">
        <v>73</v>
      </c>
      <c r="AF8" s="368" t="s">
        <v>74</v>
      </c>
      <c r="AG8" s="368" t="s">
        <v>75</v>
      </c>
      <c r="AH8" s="368" t="s">
        <v>76</v>
      </c>
      <c r="AI8" s="368" t="s">
        <v>77</v>
      </c>
      <c r="AJ8" s="368" t="s">
        <v>78</v>
      </c>
      <c r="AK8" s="358"/>
    </row>
    <row r="9" spans="1:41" s="229" customFormat="1" ht="30" customHeight="1" x14ac:dyDescent="0.3">
      <c r="A9" s="633" t="s">
        <v>951</v>
      </c>
      <c r="B9" s="636">
        <f>'[1]2. Tareas'!A8</f>
        <v>1</v>
      </c>
      <c r="C9" s="636" t="str">
        <f>'[1]2. Tareas'!B8</f>
        <v>Implementar 60km de mantenimiento de señalización y/o demarcación en cicloinfraestructura en la ciudad</v>
      </c>
      <c r="D9" s="639" t="s">
        <v>615</v>
      </c>
      <c r="E9" s="315">
        <v>2024</v>
      </c>
      <c r="F9" s="316">
        <f>+I9+L9</f>
        <v>7.55</v>
      </c>
      <c r="G9" s="317">
        <f>+K9+N9</f>
        <v>7.55</v>
      </c>
      <c r="H9" s="318">
        <f>+IFERROR(G9/F9,0)</f>
        <v>1</v>
      </c>
      <c r="I9" s="372">
        <v>7.55</v>
      </c>
      <c r="J9" s="372">
        <v>7.55</v>
      </c>
      <c r="K9" s="372">
        <v>7.55</v>
      </c>
      <c r="L9" s="369">
        <v>0</v>
      </c>
      <c r="M9" s="369">
        <v>0</v>
      </c>
      <c r="N9" s="369">
        <v>0</v>
      </c>
      <c r="O9" s="345">
        <v>274403000</v>
      </c>
      <c r="P9" s="239"/>
      <c r="Q9" s="240"/>
      <c r="R9" s="240">
        <v>175728000</v>
      </c>
      <c r="S9" s="240">
        <v>78940000</v>
      </c>
      <c r="T9" s="240">
        <f>SUM(P9:S9)</f>
        <v>254668000</v>
      </c>
      <c r="U9" s="319">
        <f>+IFERROR(T9/O9,0)</f>
        <v>0.92808023235897563</v>
      </c>
      <c r="V9" s="240"/>
      <c r="W9" s="240"/>
      <c r="X9" s="240"/>
      <c r="Y9" s="240">
        <v>67001133</v>
      </c>
      <c r="Z9" s="240">
        <f>SUM(V9:Y9)</f>
        <v>67001133</v>
      </c>
      <c r="AA9" s="319">
        <f>+IFERROR(Z9/T9,0)</f>
        <v>0.26309207674305368</v>
      </c>
      <c r="AB9" s="239">
        <v>0</v>
      </c>
      <c r="AC9" s="239"/>
      <c r="AD9" s="240"/>
      <c r="AE9" s="240"/>
      <c r="AF9" s="240"/>
      <c r="AG9" s="240"/>
      <c r="AH9" s="240">
        <f t="shared" ref="AH9:AH12" si="0">AB9-AG9</f>
        <v>0</v>
      </c>
      <c r="AI9" s="240">
        <f t="shared" ref="AI9:AI12" si="1">AC9+AD9+AE9+AF9</f>
        <v>0</v>
      </c>
      <c r="AJ9" s="318">
        <f t="shared" ref="AJ9:AJ12" si="2">IFERROR(AI9/AH9,AI9)</f>
        <v>0</v>
      </c>
      <c r="AK9" s="191"/>
      <c r="AL9" s="191"/>
      <c r="AM9" s="191"/>
    </row>
    <row r="10" spans="1:41" s="332" customFormat="1" ht="30" customHeight="1" x14ac:dyDescent="0.3">
      <c r="A10" s="634"/>
      <c r="B10" s="637"/>
      <c r="C10" s="637"/>
      <c r="D10" s="637"/>
      <c r="E10" s="325">
        <v>2025</v>
      </c>
      <c r="F10" s="326">
        <v>25.4</v>
      </c>
      <c r="G10" s="398">
        <f>+K10+N10</f>
        <v>25.400000000000002</v>
      </c>
      <c r="H10" s="327">
        <f>+IFERROR(G10/F10,0)</f>
        <v>1.0000000000000002</v>
      </c>
      <c r="I10" s="373">
        <v>24.96</v>
      </c>
      <c r="J10" s="373">
        <v>24.96</v>
      </c>
      <c r="K10" s="373">
        <v>24.96</v>
      </c>
      <c r="L10" s="373">
        <f>+'6. Territorialización'!T38</f>
        <v>0.44</v>
      </c>
      <c r="M10" s="373">
        <v>0.44</v>
      </c>
      <c r="N10" s="373">
        <f>+'6. Territorialización'!AA38</f>
        <v>0.44</v>
      </c>
      <c r="O10" s="346">
        <v>1755969633</v>
      </c>
      <c r="P10" s="328">
        <v>1733786000</v>
      </c>
      <c r="Q10" s="328">
        <v>0</v>
      </c>
      <c r="R10" s="328">
        <v>0</v>
      </c>
      <c r="S10" s="328">
        <v>5594667</v>
      </c>
      <c r="T10" s="329">
        <f t="shared" ref="T10:T12" si="3">+SUM(P10:S10)</f>
        <v>1739380667</v>
      </c>
      <c r="U10" s="330">
        <f t="shared" ref="U10:U12" si="4">+T10/O10</f>
        <v>0.99055281726503519</v>
      </c>
      <c r="V10" s="328">
        <v>35746134</v>
      </c>
      <c r="W10" s="328">
        <v>428248467</v>
      </c>
      <c r="X10" s="328">
        <v>439593000</v>
      </c>
      <c r="Y10" s="328">
        <v>577152000</v>
      </c>
      <c r="Z10" s="329">
        <f>+SUM(V10:Y10)</f>
        <v>1480739601</v>
      </c>
      <c r="AA10" s="330">
        <f>+IFERROR(Z10/T10,0)</f>
        <v>0.85130278212986488</v>
      </c>
      <c r="AB10" s="328">
        <f>+T9-Z9</f>
        <v>187666867</v>
      </c>
      <c r="AC10" s="328">
        <v>182668500</v>
      </c>
      <c r="AD10" s="328">
        <v>4998367</v>
      </c>
      <c r="AE10" s="328">
        <v>0</v>
      </c>
      <c r="AF10" s="328"/>
      <c r="AG10" s="329"/>
      <c r="AH10" s="329">
        <f t="shared" si="0"/>
        <v>187666867</v>
      </c>
      <c r="AI10" s="329">
        <f>AC10+AD10+AE10+AF10</f>
        <v>187666867</v>
      </c>
      <c r="AJ10" s="331">
        <f t="shared" si="2"/>
        <v>1</v>
      </c>
      <c r="AK10" s="191"/>
      <c r="AL10" s="191"/>
      <c r="AM10" s="191"/>
      <c r="AN10" s="191"/>
      <c r="AO10" s="191"/>
    </row>
    <row r="11" spans="1:41" customFormat="1" ht="30" customHeight="1" x14ac:dyDescent="0.3">
      <c r="A11" s="634"/>
      <c r="B11" s="637"/>
      <c r="C11" s="637"/>
      <c r="D11" s="637"/>
      <c r="E11" s="238">
        <v>2026</v>
      </c>
      <c r="F11" s="313">
        <v>15</v>
      </c>
      <c r="G11" s="236">
        <v>0</v>
      </c>
      <c r="H11" s="237">
        <f t="shared" ref="H11:H12" si="5">+IFERROR(G11/F11,0)</f>
        <v>0</v>
      </c>
      <c r="I11" s="370"/>
      <c r="J11" s="370"/>
      <c r="K11" s="370"/>
      <c r="L11" s="370"/>
      <c r="M11" s="370"/>
      <c r="N11" s="370"/>
      <c r="O11" s="345">
        <v>550000000</v>
      </c>
      <c r="P11" s="239"/>
      <c r="Q11" s="243"/>
      <c r="R11" s="239"/>
      <c r="S11" s="239"/>
      <c r="T11" s="270">
        <f t="shared" si="3"/>
        <v>0</v>
      </c>
      <c r="U11" s="271">
        <f t="shared" si="4"/>
        <v>0</v>
      </c>
      <c r="V11" s="239"/>
      <c r="W11" s="239"/>
      <c r="X11" s="239"/>
      <c r="Y11" s="239"/>
      <c r="Z11" s="240">
        <f t="shared" ref="Z11:Z12" si="6">SUM(V11:Y11)</f>
        <v>0</v>
      </c>
      <c r="AA11" s="319">
        <f>+IFERROR(Z11/T11,0)</f>
        <v>0</v>
      </c>
      <c r="AB11" s="239">
        <f t="shared" ref="AB11:AB12" si="7">+T10-Z10</f>
        <v>258641066</v>
      </c>
      <c r="AC11" s="239"/>
      <c r="AD11" s="239"/>
      <c r="AE11" s="239"/>
      <c r="AF11" s="239"/>
      <c r="AG11" s="240"/>
      <c r="AH11" s="240">
        <f t="shared" si="0"/>
        <v>258641066</v>
      </c>
      <c r="AI11" s="240">
        <f t="shared" si="1"/>
        <v>0</v>
      </c>
      <c r="AJ11" s="318">
        <f t="shared" si="2"/>
        <v>0</v>
      </c>
      <c r="AK11" s="191"/>
      <c r="AL11" s="191"/>
      <c r="AM11" s="191"/>
      <c r="AN11" s="229"/>
      <c r="AO11" s="229"/>
    </row>
    <row r="12" spans="1:41" customFormat="1" ht="30" customHeight="1" x14ac:dyDescent="0.3">
      <c r="A12" s="634"/>
      <c r="B12" s="637"/>
      <c r="C12" s="637"/>
      <c r="D12" s="637"/>
      <c r="E12" s="238">
        <v>2027</v>
      </c>
      <c r="F12" s="313">
        <v>12.05</v>
      </c>
      <c r="G12" s="236">
        <v>0</v>
      </c>
      <c r="H12" s="237">
        <f t="shared" si="5"/>
        <v>0</v>
      </c>
      <c r="I12" s="370"/>
      <c r="J12" s="370"/>
      <c r="K12" s="370"/>
      <c r="L12" s="370"/>
      <c r="M12" s="370"/>
      <c r="N12" s="370"/>
      <c r="O12" s="345">
        <v>906000000</v>
      </c>
      <c r="P12" s="239"/>
      <c r="Q12" s="239"/>
      <c r="R12" s="239"/>
      <c r="S12" s="239"/>
      <c r="T12" s="270">
        <f t="shared" si="3"/>
        <v>0</v>
      </c>
      <c r="U12" s="271">
        <f t="shared" si="4"/>
        <v>0</v>
      </c>
      <c r="V12" s="239"/>
      <c r="W12" s="239"/>
      <c r="X12" s="239"/>
      <c r="Y12" s="239"/>
      <c r="Z12" s="240">
        <f t="shared" si="6"/>
        <v>0</v>
      </c>
      <c r="AA12" s="319">
        <f>+IFERROR(Z12/T12,0)</f>
        <v>0</v>
      </c>
      <c r="AB12" s="239">
        <f t="shared" si="7"/>
        <v>0</v>
      </c>
      <c r="AC12" s="239"/>
      <c r="AD12" s="239"/>
      <c r="AE12" s="239"/>
      <c r="AF12" s="239"/>
      <c r="AG12" s="240"/>
      <c r="AH12" s="240">
        <f t="shared" si="0"/>
        <v>0</v>
      </c>
      <c r="AI12" s="240">
        <f t="shared" si="1"/>
        <v>0</v>
      </c>
      <c r="AJ12" s="318">
        <f t="shared" si="2"/>
        <v>0</v>
      </c>
      <c r="AK12" s="191"/>
      <c r="AL12" s="191"/>
      <c r="AM12" s="191"/>
      <c r="AN12" s="191"/>
      <c r="AO12" s="191"/>
    </row>
    <row r="13" spans="1:41" customFormat="1" ht="30" customHeight="1" x14ac:dyDescent="0.3">
      <c r="A13" s="635"/>
      <c r="B13" s="638"/>
      <c r="C13" s="638"/>
      <c r="D13" s="638"/>
      <c r="E13" s="230" t="s">
        <v>952</v>
      </c>
      <c r="F13" s="311">
        <f>SUM(F9:F12)</f>
        <v>60</v>
      </c>
      <c r="G13" s="311">
        <f>SUM(G9:G12)</f>
        <v>32.950000000000003</v>
      </c>
      <c r="H13" s="231">
        <f>IFERROR(G13/F13,"")</f>
        <v>0.54916666666666669</v>
      </c>
      <c r="I13" s="371"/>
      <c r="J13" s="371"/>
      <c r="K13" s="371"/>
      <c r="L13" s="371"/>
      <c r="M13" s="371"/>
      <c r="N13" s="371"/>
      <c r="O13" s="333">
        <f t="shared" ref="O13:S13" si="8">SUM(O9:O12)</f>
        <v>3486372633</v>
      </c>
      <c r="P13" s="334">
        <f t="shared" si="8"/>
        <v>1733786000</v>
      </c>
      <c r="Q13" s="334">
        <f t="shared" si="8"/>
        <v>0</v>
      </c>
      <c r="R13" s="334">
        <f t="shared" si="8"/>
        <v>175728000</v>
      </c>
      <c r="S13" s="334">
        <f t="shared" si="8"/>
        <v>84534667</v>
      </c>
      <c r="T13" s="241">
        <f t="shared" ref="T13:T18" si="9">SUM(P13+Q13+R13+S13)</f>
        <v>1994048667</v>
      </c>
      <c r="U13" s="244">
        <f t="shared" ref="U13:U19" si="10">T13/O13</f>
        <v>0.57195511693887258</v>
      </c>
      <c r="V13" s="334">
        <f t="shared" ref="V13:AG13" si="11">SUM(V9:V12)</f>
        <v>35746134</v>
      </c>
      <c r="W13" s="334">
        <f t="shared" si="11"/>
        <v>428248467</v>
      </c>
      <c r="X13" s="334">
        <f t="shared" si="11"/>
        <v>439593000</v>
      </c>
      <c r="Y13" s="334">
        <f t="shared" si="11"/>
        <v>644153133</v>
      </c>
      <c r="Z13" s="334">
        <f t="shared" si="11"/>
        <v>1547740734</v>
      </c>
      <c r="AA13" s="233">
        <f>+Z13/T13</f>
        <v>0.77618001988313556</v>
      </c>
      <c r="AB13" s="334">
        <f t="shared" si="11"/>
        <v>446307933</v>
      </c>
      <c r="AC13" s="334">
        <f t="shared" si="11"/>
        <v>182668500</v>
      </c>
      <c r="AD13" s="334">
        <f t="shared" si="11"/>
        <v>4998367</v>
      </c>
      <c r="AE13" s="334">
        <f t="shared" si="11"/>
        <v>0</v>
      </c>
      <c r="AF13" s="334">
        <f t="shared" si="11"/>
        <v>0</v>
      </c>
      <c r="AG13" s="334">
        <f t="shared" si="11"/>
        <v>0</v>
      </c>
      <c r="AH13" s="245">
        <f t="shared" ref="AH13:AH18" si="12">AB13-AG13</f>
        <v>446307933</v>
      </c>
      <c r="AI13" s="245">
        <f t="shared" ref="AI13:AI18" si="13">AC13+AD13+AE13+AF13</f>
        <v>187666867</v>
      </c>
      <c r="AJ13" s="246">
        <f t="shared" ref="AJ13:AJ19" si="14">IFERROR(AI13/AH13,AI13)</f>
        <v>0.42048741042655857</v>
      </c>
      <c r="AK13" s="191"/>
      <c r="AL13" s="191"/>
      <c r="AM13" s="191"/>
      <c r="AN13" s="229"/>
      <c r="AO13" s="229"/>
    </row>
    <row r="14" spans="1:41" customFormat="1" ht="30" customHeight="1" x14ac:dyDescent="0.3">
      <c r="A14" s="633" t="s">
        <v>953</v>
      </c>
      <c r="B14" s="636">
        <f>+'[1]3. Actividades'!W10</f>
        <v>2</v>
      </c>
      <c r="C14" s="636" t="str">
        <f>+'[1]3. Actividades'!X10</f>
        <v>Implementar 28 km de señalización y/o demarcación de cicloinfraestructura en la ciudad</v>
      </c>
      <c r="D14" s="639" t="s">
        <v>615</v>
      </c>
      <c r="E14" s="315">
        <v>2024</v>
      </c>
      <c r="F14" s="316">
        <f>+I14+L14</f>
        <v>1.46</v>
      </c>
      <c r="G14" s="317">
        <f>+K14+N14</f>
        <v>1.46</v>
      </c>
      <c r="H14" s="318">
        <f>+IFERROR(G14/F14,0)</f>
        <v>1</v>
      </c>
      <c r="I14" s="372">
        <v>1.46</v>
      </c>
      <c r="J14" s="372">
        <v>1.46</v>
      </c>
      <c r="K14" s="372">
        <v>1.46</v>
      </c>
      <c r="L14" s="369">
        <v>0</v>
      </c>
      <c r="M14" s="369">
        <v>0</v>
      </c>
      <c r="N14" s="369">
        <v>0</v>
      </c>
      <c r="O14" s="345">
        <v>202350000</v>
      </c>
      <c r="P14" s="239"/>
      <c r="Q14" s="240"/>
      <c r="R14" s="240"/>
      <c r="S14" s="240">
        <v>192980000</v>
      </c>
      <c r="T14" s="240">
        <f>SUM(P14:S14)</f>
        <v>192980000</v>
      </c>
      <c r="U14" s="319">
        <f>+IFERROR(T14/O14,0)</f>
        <v>0.9536940943909068</v>
      </c>
      <c r="V14" s="240"/>
      <c r="W14" s="240"/>
      <c r="X14" s="240"/>
      <c r="Y14" s="240">
        <v>86445466</v>
      </c>
      <c r="Z14" s="240">
        <f>SUM(V14:Y14)</f>
        <v>86445466</v>
      </c>
      <c r="AA14" s="319">
        <f>+IFERROR(Z14/T14,0)</f>
        <v>0.44795038864130998</v>
      </c>
      <c r="AB14" s="239">
        <v>0</v>
      </c>
      <c r="AC14" s="239"/>
      <c r="AD14" s="240"/>
      <c r="AE14" s="240"/>
      <c r="AF14" s="240"/>
      <c r="AG14" s="240"/>
      <c r="AH14" s="240">
        <f t="shared" si="12"/>
        <v>0</v>
      </c>
      <c r="AI14" s="240">
        <f t="shared" si="13"/>
        <v>0</v>
      </c>
      <c r="AJ14" s="318">
        <f t="shared" si="14"/>
        <v>0</v>
      </c>
      <c r="AK14" s="228"/>
      <c r="AN14" s="191"/>
      <c r="AO14" s="191"/>
    </row>
    <row r="15" spans="1:41" s="324" customFormat="1" ht="30" customHeight="1" x14ac:dyDescent="0.3">
      <c r="A15" s="634"/>
      <c r="B15" s="637"/>
      <c r="C15" s="637"/>
      <c r="D15" s="637"/>
      <c r="E15" s="272">
        <v>2025</v>
      </c>
      <c r="F15" s="326">
        <v>3.89</v>
      </c>
      <c r="G15" s="398">
        <f>+K15+N15</f>
        <v>3.89</v>
      </c>
      <c r="H15" s="320">
        <f>+IFERROR(G15/F15,0)</f>
        <v>1</v>
      </c>
      <c r="I15" s="396">
        <v>3.6920000000000002</v>
      </c>
      <c r="J15" s="396">
        <v>3.6920000000000002</v>
      </c>
      <c r="K15" s="374">
        <v>3.6920000000000002</v>
      </c>
      <c r="L15" s="396">
        <v>0.19800000000000001</v>
      </c>
      <c r="M15" s="396">
        <v>0.19800000000000001</v>
      </c>
      <c r="N15" s="396">
        <v>0.19800000000000001</v>
      </c>
      <c r="O15" s="346">
        <v>487454000</v>
      </c>
      <c r="P15" s="321">
        <v>487454000</v>
      </c>
      <c r="Q15" s="321">
        <v>0</v>
      </c>
      <c r="R15" s="321">
        <v>0</v>
      </c>
      <c r="S15" s="321">
        <v>0</v>
      </c>
      <c r="T15" s="329">
        <f t="shared" ref="T15:T17" si="15">+SUM(P15:S15)</f>
        <v>487454000</v>
      </c>
      <c r="U15" s="330">
        <f t="shared" ref="U15:U17" si="16">+T15/O15</f>
        <v>1</v>
      </c>
      <c r="V15" s="321">
        <v>23267200</v>
      </c>
      <c r="W15" s="321">
        <v>120258933</v>
      </c>
      <c r="X15" s="321">
        <v>125334000</v>
      </c>
      <c r="Y15" s="321">
        <v>167112000</v>
      </c>
      <c r="Z15" s="329">
        <f>+SUM(V15:Y15)</f>
        <v>435972133</v>
      </c>
      <c r="AA15" s="330">
        <f>+IFERROR(Z15/T15,0)</f>
        <v>0.89438620464700258</v>
      </c>
      <c r="AB15" s="328">
        <f>+T14-Z14</f>
        <v>106534534</v>
      </c>
      <c r="AC15" s="321">
        <v>100602000</v>
      </c>
      <c r="AD15" s="321">
        <v>5932534</v>
      </c>
      <c r="AE15" s="321">
        <v>0</v>
      </c>
      <c r="AF15" s="321"/>
      <c r="AG15" s="322"/>
      <c r="AH15" s="329">
        <f t="shared" si="12"/>
        <v>106534534</v>
      </c>
      <c r="AI15" s="329">
        <f>AC15+AD15+AE15+AF15</f>
        <v>106534534</v>
      </c>
      <c r="AJ15" s="331">
        <f t="shared" si="14"/>
        <v>1</v>
      </c>
      <c r="AK15" s="323"/>
    </row>
    <row r="16" spans="1:41" customFormat="1" ht="30" customHeight="1" x14ac:dyDescent="0.3">
      <c r="A16" s="634"/>
      <c r="B16" s="637"/>
      <c r="C16" s="637"/>
      <c r="D16" s="637"/>
      <c r="E16" s="238">
        <v>2026</v>
      </c>
      <c r="F16" s="269">
        <v>12.12</v>
      </c>
      <c r="G16" s="236">
        <v>0</v>
      </c>
      <c r="H16" s="237">
        <f t="shared" ref="H16:H17" si="17">+IFERROR(G16/F16,0)</f>
        <v>0</v>
      </c>
      <c r="I16" s="370"/>
      <c r="J16" s="370"/>
      <c r="K16" s="370"/>
      <c r="L16" s="370"/>
      <c r="M16" s="370"/>
      <c r="N16" s="370"/>
      <c r="O16" s="345">
        <v>680000000</v>
      </c>
      <c r="P16" s="239"/>
      <c r="Q16" s="243"/>
      <c r="R16" s="239"/>
      <c r="S16" s="239"/>
      <c r="T16" s="270">
        <f t="shared" si="15"/>
        <v>0</v>
      </c>
      <c r="U16" s="271">
        <f t="shared" si="16"/>
        <v>0</v>
      </c>
      <c r="V16" s="239"/>
      <c r="W16" s="239"/>
      <c r="X16" s="239"/>
      <c r="Y16" s="239"/>
      <c r="Z16" s="240">
        <f t="shared" ref="Z16:Z17" si="18">SUM(V16:Y16)</f>
        <v>0</v>
      </c>
      <c r="AA16" s="319">
        <f>+IFERROR(Z16/T16,0)</f>
        <v>0</v>
      </c>
      <c r="AB16" s="239">
        <f t="shared" ref="AB16:AB17" si="19">+T15-Z15</f>
        <v>51481867</v>
      </c>
      <c r="AC16" s="239"/>
      <c r="AD16" s="239"/>
      <c r="AE16" s="239"/>
      <c r="AF16" s="239"/>
      <c r="AG16" s="240"/>
      <c r="AH16" s="240">
        <f t="shared" si="12"/>
        <v>51481867</v>
      </c>
      <c r="AI16" s="240">
        <f t="shared" si="13"/>
        <v>0</v>
      </c>
      <c r="AJ16" s="318">
        <f t="shared" si="14"/>
        <v>0</v>
      </c>
      <c r="AK16" s="228"/>
    </row>
    <row r="17" spans="1:37" customFormat="1" ht="30" customHeight="1" x14ac:dyDescent="0.3">
      <c r="A17" s="634"/>
      <c r="B17" s="637"/>
      <c r="C17" s="637"/>
      <c r="D17" s="637"/>
      <c r="E17" s="238">
        <v>2027</v>
      </c>
      <c r="F17" s="269">
        <v>10.53</v>
      </c>
      <c r="G17" s="236">
        <v>0</v>
      </c>
      <c r="H17" s="237">
        <f t="shared" si="17"/>
        <v>0</v>
      </c>
      <c r="I17" s="370"/>
      <c r="J17" s="370"/>
      <c r="K17" s="370"/>
      <c r="L17" s="370"/>
      <c r="M17" s="370"/>
      <c r="N17" s="370"/>
      <c r="O17" s="345">
        <v>684000000</v>
      </c>
      <c r="P17" s="239"/>
      <c r="Q17" s="239"/>
      <c r="R17" s="239"/>
      <c r="S17" s="239"/>
      <c r="T17" s="270">
        <f t="shared" si="15"/>
        <v>0</v>
      </c>
      <c r="U17" s="271">
        <f t="shared" si="16"/>
        <v>0</v>
      </c>
      <c r="V17" s="239"/>
      <c r="W17" s="239"/>
      <c r="X17" s="239"/>
      <c r="Y17" s="239"/>
      <c r="Z17" s="240">
        <f t="shared" si="18"/>
        <v>0</v>
      </c>
      <c r="AA17" s="319">
        <f>+IFERROR(Z17/T17,0)</f>
        <v>0</v>
      </c>
      <c r="AB17" s="239">
        <f t="shared" si="19"/>
        <v>0</v>
      </c>
      <c r="AC17" s="239"/>
      <c r="AD17" s="239"/>
      <c r="AE17" s="239"/>
      <c r="AF17" s="239"/>
      <c r="AG17" s="240"/>
      <c r="AH17" s="240">
        <f t="shared" si="12"/>
        <v>0</v>
      </c>
      <c r="AI17" s="240">
        <f t="shared" si="13"/>
        <v>0</v>
      </c>
      <c r="AJ17" s="318">
        <f t="shared" si="14"/>
        <v>0</v>
      </c>
      <c r="AK17" s="228"/>
    </row>
    <row r="18" spans="1:37" customFormat="1" ht="30" customHeight="1" x14ac:dyDescent="0.3">
      <c r="A18" s="635"/>
      <c r="B18" s="638"/>
      <c r="C18" s="638"/>
      <c r="D18" s="638"/>
      <c r="E18" s="230" t="s">
        <v>952</v>
      </c>
      <c r="F18" s="311">
        <f t="shared" ref="F18:G18" si="20">F14+F15+F16+F17</f>
        <v>28</v>
      </c>
      <c r="G18" s="354">
        <f t="shared" si="20"/>
        <v>5.35</v>
      </c>
      <c r="H18" s="231">
        <f t="shared" ref="H18" si="21">IFERROR(G18/F18,"")</f>
        <v>0.19107142857142856</v>
      </c>
      <c r="I18" s="371"/>
      <c r="J18" s="371"/>
      <c r="K18" s="371"/>
      <c r="L18" s="371"/>
      <c r="M18" s="371"/>
      <c r="N18" s="371"/>
      <c r="O18" s="232">
        <f t="shared" ref="O18:S18" si="22">SUM(O14:O17)</f>
        <v>2053804000</v>
      </c>
      <c r="P18" s="242">
        <f t="shared" si="22"/>
        <v>487454000</v>
      </c>
      <c r="Q18" s="242">
        <f t="shared" si="22"/>
        <v>0</v>
      </c>
      <c r="R18" s="242">
        <f t="shared" si="22"/>
        <v>0</v>
      </c>
      <c r="S18" s="242">
        <f t="shared" si="22"/>
        <v>192980000</v>
      </c>
      <c r="T18" s="241">
        <f t="shared" si="9"/>
        <v>680434000</v>
      </c>
      <c r="U18" s="244">
        <f t="shared" si="10"/>
        <v>0.33130425298616617</v>
      </c>
      <c r="V18" s="242">
        <f t="shared" ref="V18:Z18" si="23">SUM(V14:V17)</f>
        <v>23267200</v>
      </c>
      <c r="W18" s="242">
        <f t="shared" si="23"/>
        <v>120258933</v>
      </c>
      <c r="X18" s="242">
        <f t="shared" si="23"/>
        <v>125334000</v>
      </c>
      <c r="Y18" s="242">
        <f t="shared" si="23"/>
        <v>253557466</v>
      </c>
      <c r="Z18" s="242">
        <f t="shared" si="23"/>
        <v>522417599</v>
      </c>
      <c r="AA18" s="233">
        <f>+IFERROR(Z18/T18,0)</f>
        <v>0.76777115635021176</v>
      </c>
      <c r="AB18" s="242">
        <f t="shared" ref="AB18:AG18" si="24">SUM(AB14:AB17)</f>
        <v>158016401</v>
      </c>
      <c r="AC18" s="242">
        <f t="shared" si="24"/>
        <v>100602000</v>
      </c>
      <c r="AD18" s="242">
        <f t="shared" si="24"/>
        <v>5932534</v>
      </c>
      <c r="AE18" s="242">
        <f t="shared" si="24"/>
        <v>0</v>
      </c>
      <c r="AF18" s="242">
        <f t="shared" si="24"/>
        <v>0</v>
      </c>
      <c r="AG18" s="242">
        <f t="shared" si="24"/>
        <v>0</v>
      </c>
      <c r="AH18" s="245">
        <f t="shared" si="12"/>
        <v>158016401</v>
      </c>
      <c r="AI18" s="245">
        <f t="shared" si="13"/>
        <v>106534534</v>
      </c>
      <c r="AJ18" s="246">
        <f t="shared" si="14"/>
        <v>0.67419921809255734</v>
      </c>
      <c r="AK18" s="228"/>
    </row>
    <row r="19" spans="1:37" customFormat="1" ht="28.5" customHeight="1" x14ac:dyDescent="0.3">
      <c r="A19" s="25"/>
      <c r="B19" s="25"/>
      <c r="C19" s="25"/>
      <c r="D19" s="25"/>
      <c r="E19" s="234" t="s">
        <v>897</v>
      </c>
      <c r="F19" s="628">
        <f>+'1. Generalidades'!L22</f>
        <v>2025</v>
      </c>
      <c r="G19" s="629"/>
      <c r="H19" s="629"/>
      <c r="I19" s="629"/>
      <c r="J19" s="629"/>
      <c r="K19" s="629"/>
      <c r="L19" s="629"/>
      <c r="M19" s="629"/>
      <c r="N19" s="630"/>
      <c r="O19" s="235">
        <f>+O15+O10</f>
        <v>2243423633</v>
      </c>
      <c r="P19" s="241">
        <f>+P15+P10</f>
        <v>2221240000</v>
      </c>
      <c r="Q19" s="241">
        <f>+SUMIFS(Q9:Q18,$E$9:$E$18,$F$19)</f>
        <v>0</v>
      </c>
      <c r="R19" s="241">
        <f>+SUMIFS(R9:R18,$E$9:$E$18,$F$19)</f>
        <v>0</v>
      </c>
      <c r="S19" s="241">
        <f>+SUMIFS(S9:S18,$E$9:$E$18,$F$19)</f>
        <v>5594667</v>
      </c>
      <c r="T19" s="241">
        <f>+T10+T15</f>
        <v>2226834667</v>
      </c>
      <c r="U19" s="244">
        <f t="shared" si="10"/>
        <v>0.99260551339658643</v>
      </c>
      <c r="V19" s="241">
        <f>+V15+V10</f>
        <v>59013334</v>
      </c>
      <c r="W19" s="241">
        <f>+W15+W10</f>
        <v>548507400</v>
      </c>
      <c r="X19" s="241">
        <f t="shared" ref="X19:Y19" si="25">+X15+X10</f>
        <v>564927000</v>
      </c>
      <c r="Y19" s="241">
        <f t="shared" si="25"/>
        <v>744264000</v>
      </c>
      <c r="Z19" s="241">
        <f>+Z10+Z15</f>
        <v>1916711734</v>
      </c>
      <c r="AA19" s="233">
        <f>+Z19/O19</f>
        <v>0.85436905709907884</v>
      </c>
      <c r="AB19" s="241">
        <f>+SUMIFS(AB9:AB18,$E$9:$E$18,$F$19)</f>
        <v>294201401</v>
      </c>
      <c r="AC19" s="241">
        <f>+AC15+AC10</f>
        <v>283270500</v>
      </c>
      <c r="AD19" s="241">
        <f>+AD15+AD10</f>
        <v>10930901</v>
      </c>
      <c r="AE19" s="241">
        <f t="shared" ref="AE19:AG19" si="26">+SUMIFS(AE9:AE18,$E$9:$E$18,$F$19)</f>
        <v>0</v>
      </c>
      <c r="AF19" s="241">
        <f t="shared" si="26"/>
        <v>0</v>
      </c>
      <c r="AG19" s="241">
        <f t="shared" si="26"/>
        <v>0</v>
      </c>
      <c r="AH19" s="241">
        <f>+AH10+AH15</f>
        <v>294201401</v>
      </c>
      <c r="AI19" s="241">
        <f>+AI10+AI15</f>
        <v>294201401</v>
      </c>
      <c r="AJ19" s="246">
        <f t="shared" si="14"/>
        <v>1</v>
      </c>
      <c r="AK19" s="25"/>
    </row>
  </sheetData>
  <autoFilter ref="A8:AO19" xr:uid="{00000000-0001-0000-0500-000000000000}"/>
  <mergeCells count="21">
    <mergeCell ref="A1:B4"/>
    <mergeCell ref="F7:H7"/>
    <mergeCell ref="O7:U7"/>
    <mergeCell ref="C1:W1"/>
    <mergeCell ref="C2:W2"/>
    <mergeCell ref="C3:W3"/>
    <mergeCell ref="C4:P4"/>
    <mergeCell ref="Q4:W4"/>
    <mergeCell ref="V7:AA7"/>
    <mergeCell ref="I7:K7"/>
    <mergeCell ref="L7:N7"/>
    <mergeCell ref="F19:N19"/>
    <mergeCell ref="AB7:AJ7"/>
    <mergeCell ref="A9:A13"/>
    <mergeCell ref="A14:A18"/>
    <mergeCell ref="B14:B18"/>
    <mergeCell ref="C14:C18"/>
    <mergeCell ref="D14:D18"/>
    <mergeCell ref="B9:B13"/>
    <mergeCell ref="C9:C13"/>
    <mergeCell ref="D9:D13"/>
  </mergeCells>
  <phoneticPr fontId="91" type="noConversion"/>
  <dataValidations count="28">
    <dataValidation allowBlank="1" showInputMessage="1" showErrorMessage="1" prompt="Relacionar el objetivo específico al cual está asociada la actividad proyecto de inversión. Esta información se encuentra en la Ficha de formulación del proyecto." sqref="A8" xr:uid="{307470E2-871C-4441-8247-B15FC2B7A40B}"/>
    <dataValidation allowBlank="1" showInputMessage="1" showErrorMessage="1" promptTitle="VIGENCIA" prompt="Años que comprenden el plan de desarrollo actual. " sqref="E8" xr:uid="{B0ABA8B1-858E-457F-ADE4-4987C7792C24}"/>
    <dataValidation allowBlank="1" showInputMessage="1" showErrorMessage="1" prompt="Muestra los resultados de la ejecución de giros de las reservas, frente al total de la reservas constituidas." sqref="AJ8" xr:uid="{047E6B88-C979-409B-8499-CAFE2B16B30E}"/>
    <dataValidation allowBlank="1" showInputMessage="1" showErrorMessage="1" prompt="Muestra los resultados de la ejecución de giros, frente al total de recursos comprometidos." sqref="AA8" xr:uid="{644C763C-5C2E-466B-97FF-A5C769B53FD3}"/>
    <dataValidation allowBlank="1" showInputMessage="1" showErrorMessage="1" prompt="Corresponde al presupuesto total girado en la vigencia. " sqref="Z8" xr:uid="{D7046C19-FF02-4227-832A-DD04C5AFF1C8}"/>
    <dataValidation allowBlank="1" showInputMessage="1" showErrorMessage="1" prompt="Muestra los resultados de la ejecución del presupuesto frente a la programación." sqref="U8" xr:uid="{1E97AA09-FC3D-4529-8D0F-AAAD253F761E}"/>
    <dataValidation allowBlank="1" showInputMessage="1" showErrorMessage="1" prompt="Corresponde al presupuesto total ejecutado en la vigencia. Debe guardar coherencia con el Plan Anual de Adquisiciones. " sqref="T8" xr:uid="{CA4BC9E3-D12E-45AC-BD28-9B893B979208}"/>
    <dataValidation allowBlank="1" showInputMessage="1" showErrorMessage="1" prompt="Ingrese las reservas definitivas después de anulaciones. Debe coincidir con la Herramienta Financiera" sqref="AH8" xr:uid="{C0B87FBD-B73E-41E6-89D1-9EEFE9029E5A}"/>
    <dataValidation allowBlank="1" showInputMessage="1" showErrorMessage="1" prompt="Debe coincidir con la Herramienta Financiera_PAA" sqref="AG8" xr:uid="{56A7C247-3DBC-4119-9F4F-675BD7AD8F82}"/>
    <dataValidation allowBlank="1" showInputMessage="1" showErrorMessage="1" prompt="Corresponde a los recursos girados de la reserva en el período" sqref="AC8:AF8" xr:uid="{0AF58D4E-7A0C-4B03-B877-E43D2C7667C2}"/>
    <dataValidation allowBlank="1" showInputMessage="1" showErrorMessage="1" prompt="RESERVA PRESUPUESTAL:_x000a_Indica los saldos de los compromisos y las obligaciones pendientes de autorización de pago con cargo al presupuesto de la vigencia anterior" sqref="AB8" xr:uid="{4E98E1B4-D000-4EB9-B184-E6AA6B02D4BA}"/>
    <dataValidation allowBlank="1" showInputMessage="1" showErrorMessage="1" prompt="Corresponde al valor total de  los recursos girados para la meta en el período (GIROS)_x000a_" sqref="V8:W8" xr:uid="{17DCAA00-006F-4DC2-9EE1-01365236E6A1}"/>
    <dataValidation allowBlank="1" showInputMessage="1" showErrorMessage="1" prompt="Corresponde al presupuesto programado para la vigencia, éste depende de las modificaciones presupuestales que se haya presentado. Debe guardar coherencia con el Plan Anual de Adquisiciones. Todo ajuste presupuestal debe estar avalado por la OAPI. " sqref="O8" xr:uid="{FAE44340-D78D-4C21-8197-3A832D09CAC0}"/>
    <dataValidation allowBlank="1" showInputMessage="1" showErrorMessage="1" prompt="Corresponde al total de los giros de la reserva en la vigencia_x000a_" sqref="AI8" xr:uid="{4BF915CD-280C-4B96-AA33-D2E57A4C4243}"/>
    <dataValidation allowBlank="1" showInputMessage="1" showErrorMessage="1" prompt="Corresponde al valor total de  los recursos girados para la actividad en el período (GIROS)_x000a_" sqref="X8:Y8" xr:uid="{6DA0FC1E-C7A0-408D-97BF-89AD05AC345D}"/>
    <dataValidation allowBlank="1" showInputMessage="1" showErrorMessage="1" prompt="Relacionar el nombre de la actividad del proyecto. Debe guardar coherencia con el registrado en la hoja de vida de indicador." sqref="C8" xr:uid="{68A3C968-06B3-421B-A5B9-1BFC23FDC86A}"/>
    <dataValidation allowBlank="1" showInputMessage="1" showErrorMessage="1" prompt="Relacionar el código de la actividad. El código es asignado por SEGPLAN, y debe guardar coherencia con el registrado en la hoja de vidad de indicador._x000a_" sqref="B8" xr:uid="{CCC0BBC3-22E5-4F0C-92D2-6A5CC8E30518}"/>
    <dataValidation allowBlank="1" showInputMessage="1" showErrorMessage="1" promptTitle="MAGNITUD PROGRAMADA" prompt="Relacione la cantidad total de bienes y/o servicios que se espera alcanzar en la actividad con recuros de vigencia. Ésta debe ser acumulada al periodo del reporte." sqref="I8" xr:uid="{94B5F5A0-903F-4D01-A848-9F9F100570EF}"/>
    <dataValidation allowBlank="1" showInputMessage="1" showErrorMessage="1" promptTitle="MAGNITUD ENTREGADA/EJECUTADA" prompt="Relacione la cantidad total de bienes y/o servicios efectivamente entregados durante el año en relación con lo adquirido/contratado por la entidad con recuros de vigencia y reserva. Ésta debe ser acumulada al periodo del reporte." sqref="G8" xr:uid="{EE1EE690-A3A1-4602-AEE0-A2028488B521}"/>
    <dataValidation allowBlank="1" showInputMessage="1" showErrorMessage="1" promptTitle="MAGNITUD PROGRAMADA" prompt="Relacione la cantidad total de bienes y/o servicios que se espera alcanzar en la actividad durante el año con recursos de vigencia y reserva. Ésta debe ser acumulada al periodo del reporte." sqref="F8" xr:uid="{F30F6F26-F95B-4B53-952A-5B814C7B67B1}"/>
    <dataValidation allowBlank="1" showInputMessage="1" showErrorMessage="1" promptTitle="% DE CUMPLIMIENTO" prompt="Relación entre magnitud total ejecutada con magnitud total entregada." sqref="H8" xr:uid="{8A76B91B-E4B5-46DC-A514-76F2DC744D42}"/>
    <dataValidation allowBlank="1" showInputMessage="1" showErrorMessage="1" promptTitle="MAGNITUD PROGRAMADA" prompt="Relacione la cantidad total de bienes y/o servicios que se espera alcanzar en la actividad con recuros de reserva. Ésta debe ser acumulada al periodo del reporte." sqref="L8" xr:uid="{B93B46E0-7C83-4913-86B2-7A657CE2975F}"/>
    <dataValidation allowBlank="1" showInputMessage="1" showErrorMessage="1" promptTitle="MAGNITUD ENTREGADA/EJECUTADA" prompt="Relacione la cantidad de bienes y/o servicios efectivamente entregados en relación con lo adquirido/contratado por la entidad con recursos de reserva. Ésta debe ser acumulada al periodo del reporte." sqref="N8" xr:uid="{6E0A3B83-D0E5-4894-B8BC-9BF9249058CD}"/>
    <dataValidation allowBlank="1" showInputMessage="1" showErrorMessage="1" promptTitle="MAGNITUD CONTRATADA" prompt="Relacione la  cantidad de bienes y/o servicios adquiridos/contratados con recursos de reserva. Ésta debe ser acumulada al periodo del reporte." sqref="M8" xr:uid="{A7EDA823-64DC-4A27-9D9C-9404E4BB07D4}"/>
    <dataValidation allowBlank="1" showInputMessage="1" showErrorMessage="1" promptTitle="MAGNITUD CONTRATADA" prompt="Relacione  la cantidad de bienes y/o servicios adquiridos/contratados por la entidad con recursos de vigencia.  Ésta debe ser acumulada al periodo del reporte." sqref="J8" xr:uid="{CAC21CE5-0B8E-470D-970D-FAF6869AE479}"/>
    <dataValidation allowBlank="1" showInputMessage="1" showErrorMessage="1" prompt="IIngrese el presupuesto ejecutado/comprometido en el periodo del reporte. _x000a_" sqref="P8:S8" xr:uid="{EDD7A139-21D5-495F-8CDA-C38128FFB7FC}"/>
    <dataValidation allowBlank="1" showInputMessage="1" showErrorMessage="1" promptTitle="MAGNITUD ENTREGADA/EJECUTADA" prompt="Relacione la cantidad de bienes y/o servicios efectivamente entregada en relación con lo adquirido/contratado por la entidad con recursos de vigencia. Ésta debe ser acumulada al periodo del reporte." sqref="K8" xr:uid="{7D28BFD2-48C6-42DC-87E6-C5814CE4833D}"/>
    <dataValidation allowBlank="1" showInputMessage="1" showErrorMessage="1" prompt="Relacione el tipo de anualización de las actividades según corresponda: indicador tipo suma, tipo constante, tipo creciente, tipo decreciente._x000a_" sqref="D8" xr:uid="{5A57454B-14A4-410C-88C8-888493E51D5E}"/>
  </dataValidations>
  <pageMargins left="0.70866141732283472" right="0.70866141732283472" top="0.74803149606299213" bottom="0.74803149606299213"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AB65"/>
  <sheetViews>
    <sheetView showGridLines="0" topLeftCell="F3" zoomScale="62" zoomScaleNormal="62" workbookViewId="0">
      <selection activeCell="M9" sqref="M9:M13"/>
    </sheetView>
  </sheetViews>
  <sheetFormatPr baseColWidth="10" defaultColWidth="14.44140625" defaultRowHeight="15" customHeight="1" x14ac:dyDescent="0.3"/>
  <cols>
    <col min="1" max="1" width="14.44140625" style="377"/>
    <col min="2" max="2" width="54.88671875" customWidth="1"/>
    <col min="3" max="3" width="36.33203125" customWidth="1"/>
    <col min="4" max="7" width="30.88671875" customWidth="1"/>
    <col min="8" max="11" width="11.109375" customWidth="1"/>
    <col min="12" max="12" width="23.88671875" customWidth="1"/>
    <col min="13" max="13" width="109.6640625" customWidth="1"/>
    <col min="14" max="14" width="32.5546875" customWidth="1"/>
    <col min="15" max="15" width="59.44140625" customWidth="1"/>
    <col min="16" max="16" width="7.5546875" customWidth="1"/>
    <col min="17" max="17" width="23.44140625" customWidth="1"/>
    <col min="18" max="20" width="19.33203125" customWidth="1"/>
    <col min="21" max="28" width="10.6640625" customWidth="1"/>
  </cols>
  <sheetData>
    <row r="1" spans="1:28" ht="17.25" customHeight="1" x14ac:dyDescent="0.3">
      <c r="A1" s="446"/>
      <c r="B1" s="431"/>
      <c r="C1" s="356"/>
      <c r="D1" s="449" t="s">
        <v>0</v>
      </c>
      <c r="E1" s="450"/>
      <c r="F1" s="450"/>
      <c r="G1" s="450"/>
      <c r="H1" s="450"/>
      <c r="I1" s="450"/>
      <c r="J1" s="450"/>
      <c r="K1" s="450"/>
      <c r="L1" s="450"/>
      <c r="M1" s="450"/>
      <c r="N1" s="450"/>
      <c r="O1" s="450"/>
      <c r="P1" s="450"/>
      <c r="Q1" s="450"/>
      <c r="R1" s="451"/>
    </row>
    <row r="2" spans="1:28" ht="17.25" customHeight="1" x14ac:dyDescent="0.3">
      <c r="A2" s="447"/>
      <c r="B2" s="448"/>
      <c r="C2" s="355"/>
      <c r="D2" s="449" t="s">
        <v>1</v>
      </c>
      <c r="E2" s="450"/>
      <c r="F2" s="450"/>
      <c r="G2" s="450"/>
      <c r="H2" s="450"/>
      <c r="I2" s="450"/>
      <c r="J2" s="450"/>
      <c r="K2" s="450"/>
      <c r="L2" s="450"/>
      <c r="M2" s="450"/>
      <c r="N2" s="450"/>
      <c r="O2" s="450"/>
      <c r="P2" s="450"/>
      <c r="Q2" s="450"/>
      <c r="R2" s="451"/>
    </row>
    <row r="3" spans="1:28" ht="17.25" customHeight="1" x14ac:dyDescent="0.3">
      <c r="A3" s="447"/>
      <c r="B3" s="448"/>
      <c r="C3" s="355"/>
      <c r="D3" s="449" t="s">
        <v>2</v>
      </c>
      <c r="E3" s="450"/>
      <c r="F3" s="450"/>
      <c r="G3" s="450"/>
      <c r="H3" s="450"/>
      <c r="I3" s="450"/>
      <c r="J3" s="450"/>
      <c r="K3" s="450"/>
      <c r="L3" s="450"/>
      <c r="M3" s="450"/>
      <c r="N3" s="450"/>
      <c r="O3" s="450"/>
      <c r="P3" s="450"/>
      <c r="Q3" s="450"/>
      <c r="R3" s="451"/>
    </row>
    <row r="4" spans="1:28" ht="17.25" customHeight="1" x14ac:dyDescent="0.3">
      <c r="A4" s="432"/>
      <c r="B4" s="434"/>
      <c r="C4" s="357"/>
      <c r="D4" s="449" t="s">
        <v>1032</v>
      </c>
      <c r="E4" s="450"/>
      <c r="F4" s="450"/>
      <c r="G4" s="450"/>
      <c r="H4" s="450"/>
      <c r="I4" s="450"/>
      <c r="J4" s="450"/>
      <c r="K4" s="451"/>
      <c r="L4" s="452" t="s">
        <v>1035</v>
      </c>
      <c r="M4" s="453"/>
      <c r="N4" s="453"/>
      <c r="O4" s="453"/>
      <c r="P4" s="453"/>
      <c r="Q4" s="453"/>
      <c r="R4" s="454"/>
    </row>
    <row r="6" spans="1:28" ht="20.25" customHeight="1" x14ac:dyDescent="0.3">
      <c r="B6" s="43"/>
      <c r="C6" s="43"/>
      <c r="D6" s="43"/>
      <c r="E6" s="43"/>
      <c r="F6" s="43"/>
      <c r="G6" s="43"/>
      <c r="H6" s="44"/>
      <c r="I6" s="44"/>
      <c r="J6" s="44"/>
      <c r="K6" s="44"/>
      <c r="L6" s="25"/>
      <c r="M6" s="25"/>
      <c r="N6" s="25"/>
      <c r="O6" s="25"/>
      <c r="P6" s="25"/>
      <c r="Q6" s="25"/>
      <c r="R6" s="25"/>
      <c r="S6" s="25"/>
      <c r="T6" s="25"/>
    </row>
    <row r="7" spans="1:28" ht="46.5" customHeight="1" x14ac:dyDescent="0.3">
      <c r="B7" s="27"/>
      <c r="D7" s="27"/>
      <c r="E7" s="27"/>
      <c r="F7" s="27"/>
      <c r="G7" s="27"/>
      <c r="H7" s="669" t="s">
        <v>79</v>
      </c>
      <c r="I7" s="564"/>
      <c r="J7" s="564"/>
      <c r="K7" s="564"/>
      <c r="L7" s="644" t="s">
        <v>996</v>
      </c>
      <c r="M7" s="571"/>
      <c r="N7" s="571"/>
      <c r="O7" s="572"/>
      <c r="P7" s="45"/>
      <c r="Q7" s="645" t="s">
        <v>997</v>
      </c>
      <c r="R7" s="571"/>
      <c r="S7" s="571"/>
      <c r="T7" s="571"/>
      <c r="U7" s="41"/>
      <c r="V7" s="41"/>
      <c r="W7" s="41"/>
      <c r="X7" s="41"/>
      <c r="Y7" s="41"/>
      <c r="Z7" s="41"/>
      <c r="AA7" s="41"/>
      <c r="AB7" s="41"/>
    </row>
    <row r="8" spans="1:28" ht="133.5" customHeight="1" x14ac:dyDescent="0.3">
      <c r="A8" s="133" t="s">
        <v>872</v>
      </c>
      <c r="B8" s="133" t="s">
        <v>998</v>
      </c>
      <c r="C8" s="133" t="s">
        <v>999</v>
      </c>
      <c r="D8" s="133" t="s">
        <v>1000</v>
      </c>
      <c r="E8" s="133" t="s">
        <v>1001</v>
      </c>
      <c r="F8" s="133" t="s">
        <v>888</v>
      </c>
      <c r="G8" s="133" t="s">
        <v>1002</v>
      </c>
      <c r="H8" s="133" t="s">
        <v>80</v>
      </c>
      <c r="I8" s="133" t="s">
        <v>81</v>
      </c>
      <c r="J8" s="133" t="s">
        <v>82</v>
      </c>
      <c r="K8" s="133" t="s">
        <v>83</v>
      </c>
      <c r="L8" s="190" t="s">
        <v>1003</v>
      </c>
      <c r="M8" s="190" t="s">
        <v>1004</v>
      </c>
      <c r="N8" s="190" t="s">
        <v>1005</v>
      </c>
      <c r="O8" s="139" t="s">
        <v>1006</v>
      </c>
      <c r="P8" s="375"/>
      <c r="Q8" s="140" t="s">
        <v>66</v>
      </c>
      <c r="R8" s="140" t="s">
        <v>84</v>
      </c>
      <c r="S8" s="140" t="s">
        <v>85</v>
      </c>
      <c r="T8" s="46" t="s">
        <v>86</v>
      </c>
      <c r="U8" s="376"/>
      <c r="V8" s="376"/>
      <c r="W8" s="376"/>
      <c r="X8" s="376"/>
      <c r="Y8" s="376"/>
      <c r="Z8" s="376"/>
      <c r="AA8" s="376"/>
      <c r="AB8" s="376"/>
    </row>
    <row r="9" spans="1:28" ht="69" customHeight="1" x14ac:dyDescent="0.3">
      <c r="A9" s="672">
        <v>1</v>
      </c>
      <c r="B9" s="673" t="str">
        <f>+'4.Magnitud_Presupuesto'!C14</f>
        <v>Implementar 28 km de señalización y/o demarcación de cicloinfraestructura en la ciudad</v>
      </c>
      <c r="C9" s="670" t="s">
        <v>1007</v>
      </c>
      <c r="D9" s="646">
        <v>2203</v>
      </c>
      <c r="E9" s="649" t="s">
        <v>697</v>
      </c>
      <c r="F9" s="652">
        <v>4127</v>
      </c>
      <c r="G9" s="652">
        <f>+'[1]Anexo_Hoja de vida Indicador'!C87</f>
        <v>0</v>
      </c>
      <c r="H9" s="656">
        <v>0</v>
      </c>
      <c r="I9" s="656">
        <v>0</v>
      </c>
      <c r="J9" s="663">
        <v>0.19800000000000001</v>
      </c>
      <c r="K9" s="656">
        <v>3.6920000000000002</v>
      </c>
      <c r="L9" s="666" t="s">
        <v>954</v>
      </c>
      <c r="M9" s="657" t="s">
        <v>1040</v>
      </c>
      <c r="N9" s="660" t="s">
        <v>909</v>
      </c>
      <c r="O9" s="653" t="s">
        <v>973</v>
      </c>
      <c r="P9" s="194"/>
      <c r="Q9" s="275">
        <v>2024</v>
      </c>
      <c r="R9" s="307">
        <f>+'4.Magnitud_Presupuesto'!F14</f>
        <v>1.46</v>
      </c>
      <c r="S9" s="276">
        <f>+'4.Magnitud_Presupuesto'!G14</f>
        <v>1.46</v>
      </c>
      <c r="T9" s="277">
        <f t="shared" ref="T9:T13" si="0">+S9/R9</f>
        <v>1</v>
      </c>
    </row>
    <row r="10" spans="1:28" ht="69" customHeight="1" x14ac:dyDescent="0.3">
      <c r="A10" s="672"/>
      <c r="B10" s="673"/>
      <c r="C10" s="670"/>
      <c r="D10" s="647"/>
      <c r="E10" s="650"/>
      <c r="F10" s="650"/>
      <c r="G10" s="650"/>
      <c r="H10" s="650"/>
      <c r="I10" s="650"/>
      <c r="J10" s="664"/>
      <c r="K10" s="650"/>
      <c r="L10" s="667"/>
      <c r="M10" s="658"/>
      <c r="N10" s="661"/>
      <c r="O10" s="654"/>
      <c r="P10" s="194"/>
      <c r="Q10" s="282">
        <v>2025</v>
      </c>
      <c r="R10" s="308">
        <v>3.89</v>
      </c>
      <c r="S10" s="278">
        <f>+'4.Magnitud_Presupuesto'!G15</f>
        <v>3.89</v>
      </c>
      <c r="T10" s="279">
        <f t="shared" si="0"/>
        <v>1</v>
      </c>
    </row>
    <row r="11" spans="1:28" ht="69" customHeight="1" x14ac:dyDescent="0.3">
      <c r="A11" s="672">
        <v>2</v>
      </c>
      <c r="B11" s="673" t="str">
        <f>+'4.Magnitud_Presupuesto'!C9</f>
        <v>Implementar 60km de mantenimiento de señalización y/o demarcación en cicloinfraestructura en la ciudad</v>
      </c>
      <c r="C11" s="670"/>
      <c r="D11" s="647"/>
      <c r="E11" s="650"/>
      <c r="F11" s="650"/>
      <c r="G11" s="650"/>
      <c r="H11" s="650"/>
      <c r="I11" s="650"/>
      <c r="J11" s="664"/>
      <c r="K11" s="650"/>
      <c r="L11" s="667"/>
      <c r="M11" s="658"/>
      <c r="N11" s="661"/>
      <c r="O11" s="654"/>
      <c r="P11" s="194"/>
      <c r="Q11" s="47">
        <v>2026</v>
      </c>
      <c r="R11" s="309">
        <v>12.12</v>
      </c>
      <c r="S11" s="309">
        <f>+'4.Magnitud_Presupuesto'!G16</f>
        <v>0</v>
      </c>
      <c r="T11" s="42">
        <f t="shared" si="0"/>
        <v>0</v>
      </c>
    </row>
    <row r="12" spans="1:28" ht="69" customHeight="1" x14ac:dyDescent="0.3">
      <c r="A12" s="672"/>
      <c r="B12" s="673"/>
      <c r="C12" s="670"/>
      <c r="D12" s="647"/>
      <c r="E12" s="650"/>
      <c r="F12" s="650"/>
      <c r="G12" s="650"/>
      <c r="H12" s="650"/>
      <c r="I12" s="650"/>
      <c r="J12" s="664"/>
      <c r="K12" s="650"/>
      <c r="L12" s="667"/>
      <c r="M12" s="658"/>
      <c r="N12" s="661"/>
      <c r="O12" s="654"/>
      <c r="P12" s="194"/>
      <c r="Q12" s="47">
        <v>2027</v>
      </c>
      <c r="R12" s="309">
        <v>10.53</v>
      </c>
      <c r="S12" s="309">
        <f>+'4.Magnitud_Presupuesto'!G17</f>
        <v>0</v>
      </c>
      <c r="T12" s="42">
        <f t="shared" si="0"/>
        <v>0</v>
      </c>
    </row>
    <row r="13" spans="1:28" ht="69" customHeight="1" x14ac:dyDescent="0.3">
      <c r="A13" s="672"/>
      <c r="B13" s="673"/>
      <c r="C13" s="671"/>
      <c r="D13" s="648"/>
      <c r="E13" s="651"/>
      <c r="F13" s="651"/>
      <c r="G13" s="651"/>
      <c r="H13" s="651"/>
      <c r="I13" s="651"/>
      <c r="J13" s="665"/>
      <c r="K13" s="651"/>
      <c r="L13" s="668"/>
      <c r="M13" s="659"/>
      <c r="N13" s="662"/>
      <c r="O13" s="655"/>
      <c r="P13" s="194"/>
      <c r="Q13" s="280" t="s">
        <v>87</v>
      </c>
      <c r="R13" s="310">
        <f>SUM(R9:R12)</f>
        <v>28</v>
      </c>
      <c r="S13" s="310">
        <f>SUM(S9:S12)</f>
        <v>5.35</v>
      </c>
      <c r="T13" s="281">
        <f t="shared" si="0"/>
        <v>0.19107142857142856</v>
      </c>
    </row>
    <row r="14" spans="1:28" s="229" customFormat="1" ht="12.75" customHeight="1" x14ac:dyDescent="0.3">
      <c r="A14" s="378"/>
      <c r="B14" s="247"/>
      <c r="C14" s="247"/>
      <c r="D14" s="248"/>
      <c r="E14" s="248"/>
      <c r="F14" s="248"/>
      <c r="G14" s="248"/>
      <c r="H14" s="248"/>
      <c r="I14" s="248"/>
      <c r="J14" s="248"/>
      <c r="K14" s="248"/>
      <c r="L14" s="249"/>
      <c r="M14" s="248"/>
      <c r="N14" s="248"/>
      <c r="O14" s="248"/>
      <c r="P14" s="194"/>
      <c r="Q14" s="337"/>
      <c r="R14" s="338"/>
      <c r="S14" s="338"/>
      <c r="T14" s="339"/>
    </row>
    <row r="15" spans="1:28" s="229" customFormat="1" ht="12.75" customHeight="1" x14ac:dyDescent="0.3">
      <c r="A15" s="378"/>
      <c r="B15" s="247"/>
      <c r="C15" s="247"/>
      <c r="D15" s="248"/>
      <c r="E15" s="248"/>
      <c r="F15" s="248"/>
      <c r="G15" s="248"/>
      <c r="H15" s="248"/>
      <c r="I15" s="248"/>
      <c r="J15" s="248"/>
      <c r="K15" s="248"/>
      <c r="L15" s="249"/>
      <c r="M15" s="248"/>
      <c r="N15" s="248"/>
      <c r="O15" s="248"/>
      <c r="P15" s="194"/>
      <c r="Q15" s="337"/>
      <c r="R15" s="338"/>
      <c r="S15" s="338"/>
      <c r="T15" s="339"/>
    </row>
    <row r="16" spans="1:28" s="229" customFormat="1" ht="12.75" customHeight="1" x14ac:dyDescent="0.3">
      <c r="A16" s="378"/>
      <c r="B16" s="247"/>
      <c r="C16" s="247"/>
      <c r="D16" s="248"/>
      <c r="E16" s="248"/>
      <c r="F16" s="248"/>
      <c r="G16" s="248"/>
      <c r="H16" s="248"/>
      <c r="I16" s="248"/>
      <c r="J16" s="248"/>
      <c r="K16" s="248"/>
      <c r="L16" s="249"/>
      <c r="M16" s="248"/>
      <c r="N16" s="248"/>
      <c r="O16" s="248"/>
      <c r="P16" s="194"/>
      <c r="Q16" s="337"/>
      <c r="R16" s="338"/>
      <c r="S16" s="338"/>
      <c r="T16" s="339"/>
    </row>
    <row r="17" spans="2:20" ht="12.75" customHeight="1" x14ac:dyDescent="0.3">
      <c r="B17" s="49" t="s">
        <v>88</v>
      </c>
      <c r="C17" s="49"/>
      <c r="D17" s="25"/>
      <c r="E17" s="25"/>
      <c r="F17" s="25"/>
      <c r="G17" s="25"/>
      <c r="H17" s="44"/>
      <c r="I17" s="44"/>
      <c r="J17" s="44"/>
      <c r="K17" s="44"/>
      <c r="L17" s="25"/>
      <c r="M17" s="48"/>
      <c r="N17" s="48"/>
      <c r="O17" s="48"/>
      <c r="P17" s="25"/>
      <c r="Q17" s="25"/>
      <c r="R17" s="25"/>
      <c r="S17" s="25"/>
      <c r="T17" s="25"/>
    </row>
    <row r="18" spans="2:20" ht="12.75" customHeight="1" x14ac:dyDescent="0.3">
      <c r="B18" s="49" t="s">
        <v>89</v>
      </c>
      <c r="C18" s="49"/>
      <c r="D18" s="25"/>
      <c r="E18" s="25"/>
      <c r="F18" s="25"/>
      <c r="G18" s="25"/>
      <c r="H18" s="44"/>
      <c r="I18" s="44"/>
      <c r="J18" s="44"/>
      <c r="K18" s="44"/>
      <c r="L18" s="25"/>
      <c r="M18" s="48"/>
      <c r="N18" s="48"/>
      <c r="O18" s="48"/>
      <c r="P18" s="25"/>
      <c r="Q18" s="25"/>
      <c r="R18" s="25"/>
      <c r="S18" s="25"/>
      <c r="T18" s="25"/>
    </row>
    <row r="19" spans="2:20" ht="12.75" customHeight="1" x14ac:dyDescent="0.3">
      <c r="B19" s="25" t="s">
        <v>90</v>
      </c>
      <c r="C19" s="25"/>
      <c r="D19" s="25"/>
      <c r="E19" s="25"/>
      <c r="F19" s="25"/>
      <c r="G19" s="25"/>
      <c r="H19" s="44"/>
      <c r="I19" s="44"/>
      <c r="J19" s="44"/>
      <c r="K19" s="44"/>
      <c r="L19" s="25"/>
      <c r="M19" s="48"/>
      <c r="N19" s="48"/>
      <c r="O19" s="48"/>
      <c r="P19" s="25"/>
      <c r="Q19" s="25"/>
      <c r="R19" s="25"/>
      <c r="S19" s="25"/>
      <c r="T19" s="25"/>
    </row>
    <row r="20" spans="2:20" ht="11.25" customHeight="1" x14ac:dyDescent="0.3">
      <c r="B20" s="25" t="s">
        <v>91</v>
      </c>
      <c r="C20" s="25"/>
      <c r="D20" s="25"/>
      <c r="E20" s="25"/>
      <c r="F20" s="25"/>
      <c r="G20" s="25"/>
      <c r="H20" s="44"/>
      <c r="I20" s="44"/>
      <c r="J20" s="44"/>
      <c r="K20" s="44"/>
      <c r="L20" s="25"/>
      <c r="M20" s="48"/>
      <c r="N20" s="48"/>
      <c r="O20" s="48"/>
      <c r="P20" s="25"/>
      <c r="Q20" s="25"/>
      <c r="R20" s="25"/>
      <c r="S20" s="25"/>
      <c r="T20" s="25"/>
    </row>
    <row r="21" spans="2:20" ht="12.75" customHeight="1" x14ac:dyDescent="0.3">
      <c r="B21" s="25" t="s">
        <v>92</v>
      </c>
      <c r="C21" s="25"/>
      <c r="D21" s="25"/>
      <c r="E21" s="25"/>
      <c r="F21" s="25"/>
      <c r="G21" s="25"/>
      <c r="H21" s="44"/>
      <c r="I21" s="44"/>
      <c r="J21" s="44"/>
      <c r="K21" s="44"/>
      <c r="L21" s="25"/>
      <c r="M21" s="48"/>
      <c r="N21" s="48"/>
      <c r="O21" s="48"/>
      <c r="P21" s="25"/>
      <c r="Q21" s="25"/>
      <c r="R21" s="25"/>
      <c r="S21" s="25"/>
      <c r="T21" s="25"/>
    </row>
    <row r="22" spans="2:20" ht="12.75" customHeight="1" x14ac:dyDescent="0.3">
      <c r="B22" s="25"/>
      <c r="C22" s="25"/>
      <c r="D22" s="25"/>
      <c r="E22" s="25"/>
      <c r="F22" s="25"/>
      <c r="G22" s="25"/>
      <c r="H22" s="44"/>
      <c r="I22" s="44"/>
      <c r="J22" s="44"/>
      <c r="K22" s="44"/>
      <c r="L22" s="25"/>
      <c r="M22" s="48"/>
      <c r="N22" s="48"/>
      <c r="O22" s="48"/>
      <c r="P22" s="25"/>
      <c r="Q22" s="25"/>
      <c r="R22" s="25"/>
      <c r="S22" s="25"/>
      <c r="T22" s="25"/>
    </row>
    <row r="23" spans="2:20" ht="12.75" customHeight="1" x14ac:dyDescent="0.3">
      <c r="B23" s="49" t="s">
        <v>93</v>
      </c>
      <c r="C23" s="49"/>
      <c r="D23" s="25"/>
      <c r="E23" s="25"/>
      <c r="F23" s="25"/>
      <c r="G23" s="25"/>
      <c r="H23" s="44"/>
      <c r="I23" s="44"/>
      <c r="J23" s="44"/>
      <c r="K23" s="44"/>
      <c r="L23" s="25"/>
      <c r="M23" s="48"/>
      <c r="N23" s="48"/>
      <c r="O23" s="48"/>
      <c r="P23" s="25"/>
      <c r="Q23" s="25"/>
      <c r="R23" s="25"/>
      <c r="S23" s="25"/>
      <c r="T23" s="25"/>
    </row>
    <row r="24" spans="2:20" ht="12.75" customHeight="1" x14ac:dyDescent="0.3">
      <c r="B24" s="25" t="s">
        <v>94</v>
      </c>
      <c r="C24" s="25"/>
      <c r="D24" s="25"/>
      <c r="E24" s="25"/>
      <c r="F24" s="25"/>
      <c r="G24" s="25"/>
      <c r="H24" s="44"/>
      <c r="I24" s="44"/>
      <c r="J24" s="44"/>
      <c r="K24" s="44"/>
      <c r="L24" s="25"/>
      <c r="M24" s="48"/>
      <c r="N24" s="48"/>
      <c r="O24" s="48"/>
      <c r="P24" s="25"/>
      <c r="Q24" s="25"/>
      <c r="R24" s="25"/>
      <c r="S24" s="25"/>
      <c r="T24" s="25"/>
    </row>
    <row r="25" spans="2:20" ht="12.75" customHeight="1" x14ac:dyDescent="0.3">
      <c r="B25" s="25" t="s">
        <v>95</v>
      </c>
      <c r="C25" s="25"/>
      <c r="D25" s="25"/>
      <c r="E25" s="25"/>
      <c r="F25" s="25"/>
      <c r="G25" s="25"/>
      <c r="H25" s="44"/>
      <c r="I25" s="44"/>
      <c r="J25" s="44"/>
      <c r="K25" s="44"/>
      <c r="L25" s="25"/>
      <c r="M25" s="48"/>
      <c r="N25" s="48"/>
      <c r="O25" s="48"/>
      <c r="P25" s="25"/>
      <c r="Q25" s="25"/>
      <c r="R25" s="25"/>
      <c r="S25" s="25"/>
      <c r="T25" s="25"/>
    </row>
    <row r="26" spans="2:20" ht="12.75" customHeight="1" x14ac:dyDescent="0.3">
      <c r="B26" s="25" t="s">
        <v>96</v>
      </c>
      <c r="C26" s="25"/>
      <c r="D26" s="25"/>
      <c r="E26" s="25"/>
      <c r="F26" s="25"/>
      <c r="G26" s="25"/>
      <c r="H26" s="44"/>
      <c r="I26" s="44"/>
      <c r="J26" s="44"/>
      <c r="K26" s="44"/>
      <c r="L26" s="25"/>
      <c r="M26" s="48"/>
      <c r="N26" s="48"/>
      <c r="O26" s="48"/>
      <c r="P26" s="25"/>
      <c r="Q26" s="25"/>
      <c r="R26" s="25"/>
      <c r="S26" s="25"/>
      <c r="T26" s="25"/>
    </row>
    <row r="27" spans="2:20" ht="12.75" customHeight="1" x14ac:dyDescent="0.3">
      <c r="B27" s="25" t="s">
        <v>97</v>
      </c>
      <c r="C27" s="25"/>
      <c r="D27" s="25"/>
      <c r="E27" s="25"/>
      <c r="F27" s="25"/>
      <c r="G27" s="25"/>
      <c r="H27" s="44"/>
      <c r="I27" s="44"/>
      <c r="J27" s="44"/>
      <c r="K27" s="44"/>
      <c r="L27" s="25"/>
      <c r="M27" s="48"/>
      <c r="N27" s="48"/>
      <c r="O27" s="48"/>
      <c r="P27" s="25"/>
      <c r="Q27" s="25"/>
      <c r="R27" s="25"/>
      <c r="S27" s="25"/>
      <c r="T27" s="25"/>
    </row>
    <row r="28" spans="2:20" ht="12.75" customHeight="1" x14ac:dyDescent="0.3">
      <c r="B28" s="25"/>
      <c r="C28" s="25"/>
      <c r="D28" s="25"/>
      <c r="E28" s="25"/>
      <c r="F28" s="25"/>
      <c r="G28" s="25"/>
      <c r="H28" s="44"/>
      <c r="I28" s="44"/>
      <c r="J28" s="44"/>
      <c r="K28" s="44"/>
      <c r="L28" s="25"/>
      <c r="M28" s="48"/>
      <c r="N28" s="48"/>
      <c r="O28" s="48"/>
      <c r="P28" s="25"/>
      <c r="Q28" s="25"/>
      <c r="R28" s="25"/>
      <c r="S28" s="25"/>
      <c r="T28" s="25"/>
    </row>
    <row r="29" spans="2:20" ht="12.75" customHeight="1" x14ac:dyDescent="0.3">
      <c r="B29" s="49" t="s">
        <v>98</v>
      </c>
      <c r="C29" s="49"/>
      <c r="D29" s="25"/>
      <c r="E29" s="25"/>
      <c r="F29" s="25"/>
      <c r="G29" s="25"/>
      <c r="H29" s="44"/>
      <c r="I29" s="44"/>
      <c r="J29" s="44"/>
      <c r="K29" s="44"/>
      <c r="L29" s="25"/>
      <c r="M29" s="48"/>
      <c r="N29" s="48"/>
      <c r="O29" s="48"/>
      <c r="P29" s="25"/>
      <c r="Q29" s="25"/>
      <c r="R29" s="25"/>
      <c r="S29" s="25"/>
      <c r="T29" s="25"/>
    </row>
    <row r="30" spans="2:20" ht="12.75" customHeight="1" x14ac:dyDescent="0.3">
      <c r="B30" s="25" t="s">
        <v>99</v>
      </c>
      <c r="C30" s="25"/>
    </row>
    <row r="31" spans="2:20" ht="12.75" customHeight="1" x14ac:dyDescent="0.3">
      <c r="B31" s="25" t="s">
        <v>100</v>
      </c>
      <c r="C31" s="25"/>
    </row>
    <row r="32" spans="2:20" ht="12.75" customHeight="1" x14ac:dyDescent="0.3">
      <c r="B32" s="25" t="s">
        <v>101</v>
      </c>
      <c r="C32" s="25"/>
    </row>
    <row r="33" spans="2:3" ht="12.75" customHeight="1" x14ac:dyDescent="0.3">
      <c r="B33" s="25" t="s">
        <v>102</v>
      </c>
      <c r="C33" s="25"/>
    </row>
    <row r="34" spans="2:3" ht="12.75" customHeight="1" x14ac:dyDescent="0.3">
      <c r="B34" s="25"/>
      <c r="C34" s="25"/>
    </row>
    <row r="35" spans="2:3" ht="12.75" customHeight="1" x14ac:dyDescent="0.3">
      <c r="B35" s="49" t="s">
        <v>103</v>
      </c>
      <c r="C35" s="49"/>
    </row>
    <row r="36" spans="2:3" ht="12.75" customHeight="1" x14ac:dyDescent="0.3">
      <c r="B36" s="25" t="s">
        <v>99</v>
      </c>
      <c r="C36" s="25"/>
    </row>
    <row r="37" spans="2:3" ht="12.75" customHeight="1" x14ac:dyDescent="0.3">
      <c r="B37" s="25" t="s">
        <v>104</v>
      </c>
      <c r="C37" s="25"/>
    </row>
    <row r="38" spans="2:3" ht="12.75" customHeight="1" x14ac:dyDescent="0.3">
      <c r="B38" s="25" t="s">
        <v>105</v>
      </c>
      <c r="C38" s="25"/>
    </row>
    <row r="39" spans="2:3" ht="12.75" customHeight="1" x14ac:dyDescent="0.3">
      <c r="B39" s="25" t="s">
        <v>106</v>
      </c>
      <c r="C39" s="25"/>
    </row>
    <row r="40" spans="2:3" ht="12.75" customHeight="1" x14ac:dyDescent="0.3">
      <c r="B40" s="25" t="s">
        <v>107</v>
      </c>
      <c r="C40" s="25"/>
    </row>
    <row r="41" spans="2:3" ht="12.75" customHeight="1" x14ac:dyDescent="0.3">
      <c r="B41" s="25" t="s">
        <v>108</v>
      </c>
      <c r="C41" s="25"/>
    </row>
    <row r="42" spans="2:3" ht="12.75" customHeight="1" x14ac:dyDescent="0.3">
      <c r="B42" s="25" t="s">
        <v>109</v>
      </c>
      <c r="C42" s="25"/>
    </row>
    <row r="43" spans="2:3" ht="12.75" customHeight="1" x14ac:dyDescent="0.3">
      <c r="B43" s="25" t="s">
        <v>110</v>
      </c>
      <c r="C43" s="25"/>
    </row>
    <row r="44" spans="2:3" ht="12.75" customHeight="1" x14ac:dyDescent="0.3">
      <c r="B44" s="25" t="s">
        <v>108</v>
      </c>
      <c r="C44" s="25"/>
    </row>
    <row r="45" spans="2:3" ht="12.75" customHeight="1" x14ac:dyDescent="0.3">
      <c r="B45" s="25" t="s">
        <v>111</v>
      </c>
      <c r="C45" s="25"/>
    </row>
    <row r="46" spans="2:3" ht="12.75" customHeight="1" x14ac:dyDescent="0.3">
      <c r="B46" s="25" t="s">
        <v>112</v>
      </c>
      <c r="C46" s="25"/>
    </row>
    <row r="47" spans="2:3" ht="12.75" customHeight="1" x14ac:dyDescent="0.3">
      <c r="B47" s="25"/>
      <c r="C47" s="25"/>
    </row>
    <row r="48" spans="2:3" ht="12.75" customHeight="1" x14ac:dyDescent="0.3">
      <c r="B48" s="49" t="s">
        <v>113</v>
      </c>
      <c r="C48" s="49"/>
    </row>
    <row r="49" spans="2:3" ht="12.75" customHeight="1" x14ac:dyDescent="0.3">
      <c r="B49" s="25" t="s">
        <v>99</v>
      </c>
      <c r="C49" s="25"/>
    </row>
    <row r="50" spans="2:3" ht="12.75" customHeight="1" x14ac:dyDescent="0.3">
      <c r="B50" s="25" t="s">
        <v>114</v>
      </c>
      <c r="C50" s="25"/>
    </row>
    <row r="51" spans="2:3" ht="12.75" customHeight="1" x14ac:dyDescent="0.3">
      <c r="B51" s="25" t="s">
        <v>115</v>
      </c>
      <c r="C51" s="25"/>
    </row>
    <row r="52" spans="2:3" ht="12.75" customHeight="1" x14ac:dyDescent="0.3">
      <c r="B52" s="25" t="s">
        <v>116</v>
      </c>
      <c r="C52" s="25"/>
    </row>
    <row r="53" spans="2:3" ht="12.75" customHeight="1" x14ac:dyDescent="0.3">
      <c r="B53" s="25"/>
      <c r="C53" s="25"/>
    </row>
    <row r="54" spans="2:3" ht="12.75" customHeight="1" x14ac:dyDescent="0.3">
      <c r="B54" s="49" t="s">
        <v>117</v>
      </c>
      <c r="C54" s="49"/>
    </row>
    <row r="55" spans="2:3" ht="12.75" customHeight="1" x14ac:dyDescent="0.3">
      <c r="B55" s="25" t="s">
        <v>99</v>
      </c>
      <c r="C55" s="25"/>
    </row>
    <row r="56" spans="2:3" ht="12.75" customHeight="1" x14ac:dyDescent="0.3">
      <c r="B56" s="25" t="s">
        <v>118</v>
      </c>
      <c r="C56" s="25"/>
    </row>
    <row r="57" spans="2:3" ht="12.75" customHeight="1" x14ac:dyDescent="0.3">
      <c r="B57" s="25" t="s">
        <v>105</v>
      </c>
      <c r="C57" s="25"/>
    </row>
    <row r="58" spans="2:3" ht="12.75" customHeight="1" x14ac:dyDescent="0.3">
      <c r="B58" s="25" t="s">
        <v>119</v>
      </c>
      <c r="C58" s="25"/>
    </row>
    <row r="59" spans="2:3" ht="12.75" customHeight="1" x14ac:dyDescent="0.3">
      <c r="B59" s="25" t="s">
        <v>120</v>
      </c>
      <c r="C59" s="25"/>
    </row>
    <row r="60" spans="2:3" ht="12.75" customHeight="1" x14ac:dyDescent="0.3">
      <c r="B60" s="25" t="s">
        <v>108</v>
      </c>
      <c r="C60" s="25"/>
    </row>
    <row r="61" spans="2:3" ht="12.75" customHeight="1" x14ac:dyDescent="0.3">
      <c r="B61" s="25" t="s">
        <v>121</v>
      </c>
      <c r="C61" s="25"/>
    </row>
    <row r="62" spans="2:3" ht="12.75" customHeight="1" x14ac:dyDescent="0.3">
      <c r="B62" s="25" t="s">
        <v>122</v>
      </c>
      <c r="C62" s="25"/>
    </row>
    <row r="63" spans="2:3" ht="12.75" customHeight="1" x14ac:dyDescent="0.3">
      <c r="B63" s="25" t="s">
        <v>108</v>
      </c>
      <c r="C63" s="25"/>
    </row>
    <row r="64" spans="2:3" ht="12.75" customHeight="1" x14ac:dyDescent="0.3">
      <c r="B64" s="25" t="s">
        <v>123</v>
      </c>
      <c r="C64" s="25"/>
    </row>
    <row r="65" spans="2:3" ht="12.75" customHeight="1" x14ac:dyDescent="0.3">
      <c r="B65" s="25" t="s">
        <v>124</v>
      </c>
      <c r="C65" s="25"/>
    </row>
  </sheetData>
  <mergeCells count="26">
    <mergeCell ref="C9:C13"/>
    <mergeCell ref="A9:A10"/>
    <mergeCell ref="A11:A13"/>
    <mergeCell ref="B9:B10"/>
    <mergeCell ref="B11:B13"/>
    <mergeCell ref="A1:B4"/>
    <mergeCell ref="D1:R1"/>
    <mergeCell ref="D2:R2"/>
    <mergeCell ref="D3:R3"/>
    <mergeCell ref="D4:K4"/>
    <mergeCell ref="L4:R4"/>
    <mergeCell ref="L7:O7"/>
    <mergeCell ref="Q7:T7"/>
    <mergeCell ref="D9:D13"/>
    <mergeCell ref="E9:E13"/>
    <mergeCell ref="F9:F13"/>
    <mergeCell ref="O9:O13"/>
    <mergeCell ref="G9:G13"/>
    <mergeCell ref="H9:H13"/>
    <mergeCell ref="M9:M13"/>
    <mergeCell ref="N9:N13"/>
    <mergeCell ref="I9:I13"/>
    <mergeCell ref="J9:J13"/>
    <mergeCell ref="K9:K13"/>
    <mergeCell ref="L9:L13"/>
    <mergeCell ref="H7:K7"/>
  </mergeCells>
  <dataValidations disablePrompts="1" count="14">
    <dataValidation allowBlank="1" showInputMessage="1" showErrorMessage="1" prompt="Relacione el tipo de meta del plan de desarrollo, las cuales pueden ser: Meta Producto, Meta Estratégica, Meta Trazadora, Meta Priorizada, etc., según lo defina la SDP. En caso de que la meta corresponda a dos o más tipos relacione los que aplique." sqref="C8" xr:uid="{4F57B9DB-194A-4010-A5C7-C1D5188B8EE7}"/>
    <dataValidation allowBlank="1" showInputMessage="1" showErrorMessage="1" prompt="Relacionar el nombre de la(s) actividad(s) del proyecto de inversión asociadas a la meta._x000a__x000a_Resalte en gris la(s) actividad(s) del proyecto de inversión que le aporta  al avance físico de la meta." sqref="B8" xr:uid="{3197A898-6493-4F23-A1EA-6DE9A91C4503}"/>
    <dataValidation allowBlank="1" showInputMessage="1" showErrorMessage="1" prompt="Relacionar el código de la actividad. El código es asignado por SEGPLAN, y debe guardar coherencia con el registrado en la hoja de vida de indicador._x000a_" sqref="A8" xr:uid="{A2C7F3D9-2CC1-4385-AD7E-AF35BC929DBB}"/>
    <dataValidation allowBlank="1" showInputMessage="1" showErrorMessage="1" prompt="Relacionar la magnitud programada para cada vigencia. _x000a_Nota: En caso de ser necesario realice su actualización al comienzo de cada vigencia." sqref="R8" xr:uid="{1F800E96-223A-4935-B70A-FDF6819C8024}"/>
    <dataValidation allowBlank="1" showInputMessage="1" showErrorMessage="1" prompt="Reportar la magnitud alcanzada para la vigencia al periodo del reporte." sqref="S8" xr:uid="{8E4F7788-2511-4D21-B518-D73117BEB103}"/>
    <dataValidation allowBlank="1" showInputMessage="1" showErrorMessage="1" prompt="Relacionar el número de la meta asignado por la Secretaría Distrital de Planeación." sqref="D8" xr:uid="{A1229AC3-B67B-46B7-B951-425158627373}"/>
    <dataValidation allowBlank="1" showInputMessage="1" showErrorMessage="1" prompt="Relacionar el nombre completo de la meta." sqref="E8" xr:uid="{EF21F6E8-850F-4B33-92FC-07B24577A41E}"/>
    <dataValidation allowBlank="1" showInputMessage="1" showErrorMessage="1" prompt="Relacionar el número del indicador asignado para la meta por la Secretaría Distrital de Planeación." sqref="F8" xr:uid="{7EDA4B1D-6BD9-4AB4-8ABE-F22B86209DC4}"/>
    <dataValidation allowBlank="1" showInputMessage="1" showErrorMessage="1" prompt="Relacionar el nombre completo del indicador de la meta._x000a_" sqref="G8" xr:uid="{3B33A573-161F-4B05-9F2C-E7AE3EBC27CB}"/>
    <dataValidation allowBlank="1" showInputMessage="1" showErrorMessage="1" prompt="Relacionar el avance físico de la meta para el periodo de reporte. " sqref="H8:K8" xr:uid="{894EB9FA-ABA0-4212-BE5A-C3E40BA79F0C}"/>
    <dataValidation allowBlank="1" showInputMessage="1" showErrorMessage="1" prompt="Relacionar en este campo la dependencia y código del proyecto de inversión responsable de reportar la información de avance en magnitud de la meta (No utilice siglas)." sqref="L8" xr:uid="{102C7B2E-75BD-4155-82AE-AC64F66F434C}"/>
    <dataValidation allowBlank="1" showInputMessage="1" showErrorMessage="1" prompt="Tenga en cuenta que: El reporte cualitativo debe explicar las cifras reportadas.  Recuerde que un externo va a leer la información, por lo cual, evite términos técnicos, siglas. Use un lenguaje claro e incluyente._x000a_" sqref="M8" xr:uid="{881A9923-D316-462B-9A57-C500A9A24F59}"/>
    <dataValidation allowBlank="1" showInputMessage="1" showErrorMessage="1" prompt="En caso de presentarse retraso en el avance de la meta, relacionar las situaciones que han dificultado el logro de la misma, así como las estrategias que se adelantarán para superar la situación. Use un lenguaje claro e incluyente." sqref="N8" xr:uid="{DB7C52A0-B8E9-435D-8378-A8D4A359D9F1}"/>
    <dataValidation allowBlank="1" showInputMessage="1" showErrorMessage="1" prompt="Relacionar los beneficios y/o impactos para la ciudad, la ciudadanía o la Entidad generados con los logros y avances obtenidos y adelantados al corte del reporte. _x000a_Nota: Los beneficios se redactan en pasado." sqref="O8" xr:uid="{3D4C75CE-C62C-4A14-B1A1-68AB1773D3BE}"/>
  </dataValidations>
  <pageMargins left="0.70866141732283472" right="0.70866141732283472" top="0.74803149606299213" bottom="0.74803149606299213" header="0" footer="0"/>
  <pageSetup scale="4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B2:D187"/>
  <sheetViews>
    <sheetView workbookViewId="0"/>
  </sheetViews>
  <sheetFormatPr baseColWidth="10" defaultColWidth="14.44140625" defaultRowHeight="15" customHeight="1" x14ac:dyDescent="0.3"/>
  <cols>
    <col min="1" max="1" width="4.44140625" customWidth="1"/>
    <col min="2" max="2" width="3.33203125" customWidth="1"/>
    <col min="3" max="3" width="9.109375" customWidth="1"/>
    <col min="4" max="4" width="198.6640625" customWidth="1"/>
    <col min="5" max="26" width="9.109375" customWidth="1"/>
  </cols>
  <sheetData>
    <row r="2" spans="2:4" ht="14.25" customHeight="1" x14ac:dyDescent="0.3">
      <c r="B2" s="676">
        <v>1</v>
      </c>
      <c r="C2" s="674" t="s">
        <v>125</v>
      </c>
      <c r="D2" s="675"/>
    </row>
    <row r="3" spans="2:4" ht="14.4" x14ac:dyDescent="0.3">
      <c r="B3" s="677"/>
      <c r="C3" s="50">
        <v>1</v>
      </c>
      <c r="D3" s="51" t="s">
        <v>126</v>
      </c>
    </row>
    <row r="4" spans="2:4" ht="14.4" x14ac:dyDescent="0.3">
      <c r="B4" s="677"/>
      <c r="C4" s="50">
        <v>2</v>
      </c>
      <c r="D4" s="51" t="s">
        <v>127</v>
      </c>
    </row>
    <row r="5" spans="2:4" ht="14.4" x14ac:dyDescent="0.3">
      <c r="B5" s="677"/>
      <c r="C5" s="50">
        <v>3</v>
      </c>
      <c r="D5" s="51" t="s">
        <v>128</v>
      </c>
    </row>
    <row r="6" spans="2:4" ht="22.8" x14ac:dyDescent="0.3">
      <c r="B6" s="677"/>
      <c r="C6" s="50">
        <v>4</v>
      </c>
      <c r="D6" s="51" t="s">
        <v>129</v>
      </c>
    </row>
    <row r="7" spans="2:4" ht="14.4" x14ac:dyDescent="0.3">
      <c r="B7" s="677"/>
      <c r="C7" s="50">
        <v>5</v>
      </c>
      <c r="D7" s="51" t="s">
        <v>130</v>
      </c>
    </row>
    <row r="8" spans="2:4" ht="22.8" x14ac:dyDescent="0.3">
      <c r="B8" s="677"/>
      <c r="C8" s="50">
        <v>6</v>
      </c>
      <c r="D8" s="51" t="s">
        <v>131</v>
      </c>
    </row>
    <row r="9" spans="2:4" ht="22.8" x14ac:dyDescent="0.3">
      <c r="B9" s="678"/>
      <c r="C9" s="50">
        <v>7</v>
      </c>
      <c r="D9" s="51" t="s">
        <v>132</v>
      </c>
    </row>
    <row r="10" spans="2:4" ht="14.4" x14ac:dyDescent="0.3">
      <c r="B10" s="676">
        <v>2</v>
      </c>
      <c r="C10" s="674" t="s">
        <v>133</v>
      </c>
      <c r="D10" s="675"/>
    </row>
    <row r="11" spans="2:4" ht="14.4" x14ac:dyDescent="0.3">
      <c r="B11" s="677"/>
      <c r="C11" s="50">
        <v>8</v>
      </c>
      <c r="D11" s="51" t="s">
        <v>134</v>
      </c>
    </row>
    <row r="12" spans="2:4" ht="22.8" x14ac:dyDescent="0.3">
      <c r="B12" s="677"/>
      <c r="C12" s="50">
        <v>9</v>
      </c>
      <c r="D12" s="51" t="s">
        <v>135</v>
      </c>
    </row>
    <row r="13" spans="2:4" ht="22.8" x14ac:dyDescent="0.3">
      <c r="B13" s="677"/>
      <c r="C13" s="50">
        <v>10</v>
      </c>
      <c r="D13" s="51" t="s">
        <v>136</v>
      </c>
    </row>
    <row r="14" spans="2:4" ht="22.8" x14ac:dyDescent="0.3">
      <c r="B14" s="677"/>
      <c r="C14" s="50">
        <v>11</v>
      </c>
      <c r="D14" s="51" t="s">
        <v>137</v>
      </c>
    </row>
    <row r="15" spans="2:4" ht="22.8" x14ac:dyDescent="0.3">
      <c r="B15" s="677"/>
      <c r="C15" s="50">
        <v>12</v>
      </c>
      <c r="D15" s="51" t="s">
        <v>138</v>
      </c>
    </row>
    <row r="16" spans="2:4" ht="22.8" x14ac:dyDescent="0.3">
      <c r="B16" s="677"/>
      <c r="C16" s="50">
        <v>13</v>
      </c>
      <c r="D16" s="51" t="s">
        <v>139</v>
      </c>
    </row>
    <row r="17" spans="2:4" ht="22.8" x14ac:dyDescent="0.3">
      <c r="B17" s="677"/>
      <c r="C17" s="50">
        <v>14</v>
      </c>
      <c r="D17" s="51" t="s">
        <v>140</v>
      </c>
    </row>
    <row r="18" spans="2:4" ht="22.8" x14ac:dyDescent="0.3">
      <c r="B18" s="678"/>
      <c r="C18" s="50">
        <v>15</v>
      </c>
      <c r="D18" s="51" t="s">
        <v>141</v>
      </c>
    </row>
    <row r="19" spans="2:4" ht="14.4" x14ac:dyDescent="0.3">
      <c r="B19" s="676">
        <v>3</v>
      </c>
      <c r="C19" s="674" t="s">
        <v>142</v>
      </c>
      <c r="D19" s="675"/>
    </row>
    <row r="20" spans="2:4" ht="14.4" x14ac:dyDescent="0.3">
      <c r="B20" s="677"/>
      <c r="C20" s="50">
        <v>16</v>
      </c>
      <c r="D20" s="51" t="s">
        <v>143</v>
      </c>
    </row>
    <row r="21" spans="2:4" ht="15.75" customHeight="1" x14ac:dyDescent="0.3">
      <c r="B21" s="677"/>
      <c r="C21" s="50">
        <v>17</v>
      </c>
      <c r="D21" s="51" t="s">
        <v>144</v>
      </c>
    </row>
    <row r="22" spans="2:4" ht="15.75" customHeight="1" x14ac:dyDescent="0.3">
      <c r="B22" s="677"/>
      <c r="C22" s="50">
        <v>18</v>
      </c>
      <c r="D22" s="51" t="s">
        <v>145</v>
      </c>
    </row>
    <row r="23" spans="2:4" ht="15.75" customHeight="1" x14ac:dyDescent="0.3">
      <c r="B23" s="677"/>
      <c r="C23" s="50">
        <v>19</v>
      </c>
      <c r="D23" s="51" t="s">
        <v>146</v>
      </c>
    </row>
    <row r="24" spans="2:4" ht="15.75" customHeight="1" x14ac:dyDescent="0.3">
      <c r="B24" s="677"/>
      <c r="C24" s="50">
        <v>20</v>
      </c>
      <c r="D24" s="51" t="s">
        <v>147</v>
      </c>
    </row>
    <row r="25" spans="2:4" ht="15.75" customHeight="1" x14ac:dyDescent="0.3">
      <c r="B25" s="677"/>
      <c r="C25" s="52">
        <v>21</v>
      </c>
      <c r="D25" s="53" t="s">
        <v>148</v>
      </c>
    </row>
    <row r="26" spans="2:4" ht="15.75" customHeight="1" x14ac:dyDescent="0.3">
      <c r="B26" s="677"/>
      <c r="C26" s="50">
        <v>22</v>
      </c>
      <c r="D26" s="51" t="s">
        <v>149</v>
      </c>
    </row>
    <row r="27" spans="2:4" ht="15.75" customHeight="1" x14ac:dyDescent="0.3">
      <c r="B27" s="677"/>
      <c r="C27" s="50">
        <v>23</v>
      </c>
      <c r="D27" s="51" t="s">
        <v>150</v>
      </c>
    </row>
    <row r="28" spans="2:4" ht="15.75" customHeight="1" x14ac:dyDescent="0.3">
      <c r="B28" s="677"/>
      <c r="C28" s="50">
        <v>24</v>
      </c>
      <c r="D28" s="51" t="s">
        <v>151</v>
      </c>
    </row>
    <row r="29" spans="2:4" ht="15.75" customHeight="1" x14ac:dyDescent="0.3">
      <c r="B29" s="677"/>
      <c r="C29" s="50">
        <v>25</v>
      </c>
      <c r="D29" s="51" t="s">
        <v>152</v>
      </c>
    </row>
    <row r="30" spans="2:4" ht="15.75" customHeight="1" x14ac:dyDescent="0.3">
      <c r="B30" s="677"/>
      <c r="C30" s="50">
        <v>26</v>
      </c>
      <c r="D30" s="51" t="s">
        <v>153</v>
      </c>
    </row>
    <row r="31" spans="2:4" ht="15.75" customHeight="1" x14ac:dyDescent="0.3">
      <c r="B31" s="677"/>
      <c r="C31" s="50">
        <v>27</v>
      </c>
      <c r="D31" s="51" t="s">
        <v>154</v>
      </c>
    </row>
    <row r="32" spans="2:4" ht="15.75" customHeight="1" x14ac:dyDescent="0.3">
      <c r="B32" s="678"/>
      <c r="C32" s="50">
        <v>28</v>
      </c>
      <c r="D32" s="51" t="s">
        <v>155</v>
      </c>
    </row>
    <row r="33" spans="2:4" ht="15.75" customHeight="1" x14ac:dyDescent="0.3">
      <c r="B33" s="676">
        <v>4</v>
      </c>
      <c r="C33" s="674" t="s">
        <v>156</v>
      </c>
      <c r="D33" s="675"/>
    </row>
    <row r="34" spans="2:4" ht="15.75" customHeight="1" x14ac:dyDescent="0.3">
      <c r="B34" s="677"/>
      <c r="C34" s="50">
        <v>29</v>
      </c>
      <c r="D34" s="51" t="s">
        <v>157</v>
      </c>
    </row>
    <row r="35" spans="2:4" ht="15.75" customHeight="1" x14ac:dyDescent="0.3">
      <c r="B35" s="677"/>
      <c r="C35" s="50">
        <v>30</v>
      </c>
      <c r="D35" s="51" t="s">
        <v>158</v>
      </c>
    </row>
    <row r="36" spans="2:4" ht="15.75" customHeight="1" x14ac:dyDescent="0.3">
      <c r="B36" s="677"/>
      <c r="C36" s="50">
        <v>31</v>
      </c>
      <c r="D36" s="51" t="s">
        <v>159</v>
      </c>
    </row>
    <row r="37" spans="2:4" ht="15.75" customHeight="1" x14ac:dyDescent="0.3">
      <c r="B37" s="677"/>
      <c r="C37" s="50">
        <v>32</v>
      </c>
      <c r="D37" s="51" t="s">
        <v>160</v>
      </c>
    </row>
    <row r="38" spans="2:4" ht="15.75" customHeight="1" x14ac:dyDescent="0.3">
      <c r="B38" s="677"/>
      <c r="C38" s="50">
        <v>33</v>
      </c>
      <c r="D38" s="51" t="s">
        <v>161</v>
      </c>
    </row>
    <row r="39" spans="2:4" ht="15.75" customHeight="1" x14ac:dyDescent="0.3">
      <c r="B39" s="677"/>
      <c r="C39" s="50">
        <v>34</v>
      </c>
      <c r="D39" s="51" t="s">
        <v>162</v>
      </c>
    </row>
    <row r="40" spans="2:4" ht="15.75" customHeight="1" x14ac:dyDescent="0.3">
      <c r="B40" s="677"/>
      <c r="C40" s="50">
        <v>35</v>
      </c>
      <c r="D40" s="51" t="s">
        <v>163</v>
      </c>
    </row>
    <row r="41" spans="2:4" ht="15.75" customHeight="1" x14ac:dyDescent="0.3">
      <c r="B41" s="677"/>
      <c r="C41" s="50">
        <v>36</v>
      </c>
      <c r="D41" s="51" t="s">
        <v>164</v>
      </c>
    </row>
    <row r="42" spans="2:4" ht="15.75" customHeight="1" x14ac:dyDescent="0.3">
      <c r="B42" s="677"/>
      <c r="C42" s="50">
        <v>37</v>
      </c>
      <c r="D42" s="51" t="s">
        <v>165</v>
      </c>
    </row>
    <row r="43" spans="2:4" ht="15.75" customHeight="1" x14ac:dyDescent="0.3">
      <c r="B43" s="678"/>
      <c r="C43" s="50">
        <v>38</v>
      </c>
      <c r="D43" s="51" t="s">
        <v>166</v>
      </c>
    </row>
    <row r="44" spans="2:4" ht="15.75" customHeight="1" x14ac:dyDescent="0.3">
      <c r="B44" s="676">
        <v>5</v>
      </c>
      <c r="C44" s="674" t="s">
        <v>167</v>
      </c>
      <c r="D44" s="675"/>
    </row>
    <row r="45" spans="2:4" ht="15.75" customHeight="1" x14ac:dyDescent="0.3">
      <c r="B45" s="677"/>
      <c r="C45" s="50">
        <v>39</v>
      </c>
      <c r="D45" s="51" t="s">
        <v>168</v>
      </c>
    </row>
    <row r="46" spans="2:4" ht="15.75" customHeight="1" x14ac:dyDescent="0.3">
      <c r="B46" s="677"/>
      <c r="C46" s="50">
        <v>40</v>
      </c>
      <c r="D46" s="51" t="s">
        <v>169</v>
      </c>
    </row>
    <row r="47" spans="2:4" ht="15.75" customHeight="1" x14ac:dyDescent="0.3">
      <c r="B47" s="677"/>
      <c r="C47" s="50">
        <v>41</v>
      </c>
      <c r="D47" s="51" t="s">
        <v>170</v>
      </c>
    </row>
    <row r="48" spans="2:4" ht="15.75" customHeight="1" x14ac:dyDescent="0.3">
      <c r="B48" s="677"/>
      <c r="C48" s="50">
        <v>42</v>
      </c>
      <c r="D48" s="51" t="s">
        <v>171</v>
      </c>
    </row>
    <row r="49" spans="2:4" ht="15.75" customHeight="1" x14ac:dyDescent="0.3">
      <c r="B49" s="677"/>
      <c r="C49" s="50">
        <v>43</v>
      </c>
      <c r="D49" s="51" t="s">
        <v>172</v>
      </c>
    </row>
    <row r="50" spans="2:4" ht="15.75" customHeight="1" x14ac:dyDescent="0.3">
      <c r="B50" s="677"/>
      <c r="C50" s="50">
        <v>44</v>
      </c>
      <c r="D50" s="51" t="s">
        <v>173</v>
      </c>
    </row>
    <row r="51" spans="2:4" ht="15.75" customHeight="1" x14ac:dyDescent="0.3">
      <c r="B51" s="677"/>
      <c r="C51" s="50">
        <v>45</v>
      </c>
      <c r="D51" s="51" t="s">
        <v>174</v>
      </c>
    </row>
    <row r="52" spans="2:4" ht="15.75" customHeight="1" x14ac:dyDescent="0.3">
      <c r="B52" s="677"/>
      <c r="C52" s="50">
        <v>46</v>
      </c>
      <c r="D52" s="51" t="s">
        <v>175</v>
      </c>
    </row>
    <row r="53" spans="2:4" ht="15.75" customHeight="1" x14ac:dyDescent="0.3">
      <c r="B53" s="678"/>
      <c r="C53" s="50">
        <v>47</v>
      </c>
      <c r="D53" s="51" t="s">
        <v>176</v>
      </c>
    </row>
    <row r="54" spans="2:4" ht="15.75" customHeight="1" x14ac:dyDescent="0.3">
      <c r="B54" s="676">
        <v>6</v>
      </c>
      <c r="C54" s="674" t="s">
        <v>177</v>
      </c>
      <c r="D54" s="675"/>
    </row>
    <row r="55" spans="2:4" ht="15.75" customHeight="1" x14ac:dyDescent="0.3">
      <c r="B55" s="677"/>
      <c r="C55" s="50">
        <v>48</v>
      </c>
      <c r="D55" s="51" t="s">
        <v>178</v>
      </c>
    </row>
    <row r="56" spans="2:4" ht="15.75" customHeight="1" x14ac:dyDescent="0.3">
      <c r="B56" s="677"/>
      <c r="C56" s="50">
        <v>49</v>
      </c>
      <c r="D56" s="51" t="s">
        <v>179</v>
      </c>
    </row>
    <row r="57" spans="2:4" ht="15.75" customHeight="1" x14ac:dyDescent="0.3">
      <c r="B57" s="677"/>
      <c r="C57" s="50">
        <v>50</v>
      </c>
      <c r="D57" s="51" t="s">
        <v>180</v>
      </c>
    </row>
    <row r="58" spans="2:4" ht="15.75" customHeight="1" x14ac:dyDescent="0.3">
      <c r="B58" s="677"/>
      <c r="C58" s="50">
        <v>51</v>
      </c>
      <c r="D58" s="51" t="s">
        <v>181</v>
      </c>
    </row>
    <row r="59" spans="2:4" ht="15.75" customHeight="1" x14ac:dyDescent="0.3">
      <c r="B59" s="677"/>
      <c r="C59" s="50">
        <v>52</v>
      </c>
      <c r="D59" s="51" t="s">
        <v>182</v>
      </c>
    </row>
    <row r="60" spans="2:4" ht="15.75" customHeight="1" x14ac:dyDescent="0.3">
      <c r="B60" s="677"/>
      <c r="C60" s="50">
        <v>53</v>
      </c>
      <c r="D60" s="51" t="s">
        <v>183</v>
      </c>
    </row>
    <row r="61" spans="2:4" ht="15.75" customHeight="1" x14ac:dyDescent="0.3">
      <c r="B61" s="677"/>
      <c r="C61" s="50">
        <v>54</v>
      </c>
      <c r="D61" s="51" t="s">
        <v>184</v>
      </c>
    </row>
    <row r="62" spans="2:4" ht="15.75" customHeight="1" x14ac:dyDescent="0.3">
      <c r="B62" s="678"/>
      <c r="C62" s="50">
        <v>55</v>
      </c>
      <c r="D62" s="51" t="s">
        <v>185</v>
      </c>
    </row>
    <row r="63" spans="2:4" ht="15.75" customHeight="1" x14ac:dyDescent="0.3">
      <c r="B63" s="676">
        <v>7</v>
      </c>
      <c r="C63" s="674" t="s">
        <v>186</v>
      </c>
      <c r="D63" s="675"/>
    </row>
    <row r="64" spans="2:4" ht="15.75" customHeight="1" x14ac:dyDescent="0.3">
      <c r="B64" s="677"/>
      <c r="C64" s="50">
        <v>56</v>
      </c>
      <c r="D64" s="51" t="s">
        <v>187</v>
      </c>
    </row>
    <row r="65" spans="2:4" ht="15.75" customHeight="1" x14ac:dyDescent="0.3">
      <c r="B65" s="677"/>
      <c r="C65" s="50">
        <v>57</v>
      </c>
      <c r="D65" s="51" t="s">
        <v>188</v>
      </c>
    </row>
    <row r="66" spans="2:4" ht="15.75" customHeight="1" x14ac:dyDescent="0.3">
      <c r="B66" s="677"/>
      <c r="C66" s="50">
        <v>58</v>
      </c>
      <c r="D66" s="51" t="s">
        <v>189</v>
      </c>
    </row>
    <row r="67" spans="2:4" ht="15.75" customHeight="1" x14ac:dyDescent="0.3">
      <c r="B67" s="677"/>
      <c r="C67" s="50">
        <v>59</v>
      </c>
      <c r="D67" s="51" t="s">
        <v>190</v>
      </c>
    </row>
    <row r="68" spans="2:4" ht="15.75" customHeight="1" x14ac:dyDescent="0.3">
      <c r="B68" s="678"/>
      <c r="C68" s="50">
        <v>60</v>
      </c>
      <c r="D68" s="51" t="s">
        <v>191</v>
      </c>
    </row>
    <row r="69" spans="2:4" ht="15.75" customHeight="1" x14ac:dyDescent="0.3">
      <c r="B69" s="676">
        <v>8</v>
      </c>
      <c r="C69" s="674" t="s">
        <v>192</v>
      </c>
      <c r="D69" s="675"/>
    </row>
    <row r="70" spans="2:4" ht="15.75" customHeight="1" x14ac:dyDescent="0.3">
      <c r="B70" s="677"/>
      <c r="C70" s="50">
        <v>61</v>
      </c>
      <c r="D70" s="51" t="s">
        <v>193</v>
      </c>
    </row>
    <row r="71" spans="2:4" ht="15.75" customHeight="1" x14ac:dyDescent="0.3">
      <c r="B71" s="677"/>
      <c r="C71" s="50">
        <v>62</v>
      </c>
      <c r="D71" s="51" t="s">
        <v>194</v>
      </c>
    </row>
    <row r="72" spans="2:4" ht="15.75" customHeight="1" x14ac:dyDescent="0.3">
      <c r="B72" s="677"/>
      <c r="C72" s="50">
        <v>63</v>
      </c>
      <c r="D72" s="51" t="s">
        <v>195</v>
      </c>
    </row>
    <row r="73" spans="2:4" ht="15.75" customHeight="1" x14ac:dyDescent="0.3">
      <c r="B73" s="677"/>
      <c r="C73" s="50">
        <v>64</v>
      </c>
      <c r="D73" s="51" t="s">
        <v>196</v>
      </c>
    </row>
    <row r="74" spans="2:4" ht="15.75" customHeight="1" x14ac:dyDescent="0.3">
      <c r="B74" s="677"/>
      <c r="C74" s="50">
        <v>65</v>
      </c>
      <c r="D74" s="51" t="s">
        <v>197</v>
      </c>
    </row>
    <row r="75" spans="2:4" ht="15.75" customHeight="1" x14ac:dyDescent="0.3">
      <c r="B75" s="677"/>
      <c r="C75" s="50">
        <v>66</v>
      </c>
      <c r="D75" s="51" t="s">
        <v>198</v>
      </c>
    </row>
    <row r="76" spans="2:4" ht="15.75" customHeight="1" x14ac:dyDescent="0.3">
      <c r="B76" s="677"/>
      <c r="C76" s="50">
        <v>67</v>
      </c>
      <c r="D76" s="51" t="s">
        <v>199</v>
      </c>
    </row>
    <row r="77" spans="2:4" ht="15.75" customHeight="1" x14ac:dyDescent="0.3">
      <c r="B77" s="677"/>
      <c r="C77" s="50">
        <v>68</v>
      </c>
      <c r="D77" s="51" t="s">
        <v>200</v>
      </c>
    </row>
    <row r="78" spans="2:4" ht="15.75" customHeight="1" x14ac:dyDescent="0.3">
      <c r="B78" s="677"/>
      <c r="C78" s="50">
        <v>69</v>
      </c>
      <c r="D78" s="51" t="s">
        <v>201</v>
      </c>
    </row>
    <row r="79" spans="2:4" ht="15.75" customHeight="1" x14ac:dyDescent="0.3">
      <c r="B79" s="677"/>
      <c r="C79" s="50">
        <v>70</v>
      </c>
      <c r="D79" s="51" t="s">
        <v>202</v>
      </c>
    </row>
    <row r="80" spans="2:4" ht="15.75" customHeight="1" x14ac:dyDescent="0.3">
      <c r="B80" s="677"/>
      <c r="C80" s="50">
        <v>71</v>
      </c>
      <c r="D80" s="51" t="s">
        <v>203</v>
      </c>
    </row>
    <row r="81" spans="2:4" ht="15.75" customHeight="1" x14ac:dyDescent="0.3">
      <c r="B81" s="678"/>
      <c r="C81" s="50">
        <v>72</v>
      </c>
      <c r="D81" s="51" t="s">
        <v>204</v>
      </c>
    </row>
    <row r="82" spans="2:4" ht="15.75" customHeight="1" x14ac:dyDescent="0.3">
      <c r="B82" s="676">
        <v>9</v>
      </c>
      <c r="C82" s="674" t="s">
        <v>205</v>
      </c>
      <c r="D82" s="675"/>
    </row>
    <row r="83" spans="2:4" ht="15.75" customHeight="1" x14ac:dyDescent="0.3">
      <c r="B83" s="677"/>
      <c r="C83" s="50">
        <v>73</v>
      </c>
      <c r="D83" s="51" t="s">
        <v>206</v>
      </c>
    </row>
    <row r="84" spans="2:4" ht="15.75" customHeight="1" x14ac:dyDescent="0.3">
      <c r="B84" s="677"/>
      <c r="C84" s="50">
        <v>74</v>
      </c>
      <c r="D84" s="51" t="s">
        <v>207</v>
      </c>
    </row>
    <row r="85" spans="2:4" ht="15.75" customHeight="1" x14ac:dyDescent="0.3">
      <c r="B85" s="677"/>
      <c r="C85" s="50">
        <v>75</v>
      </c>
      <c r="D85" s="51" t="s">
        <v>208</v>
      </c>
    </row>
    <row r="86" spans="2:4" ht="15.75" customHeight="1" x14ac:dyDescent="0.3">
      <c r="B86" s="677"/>
      <c r="C86" s="50">
        <v>76</v>
      </c>
      <c r="D86" s="51" t="s">
        <v>209</v>
      </c>
    </row>
    <row r="87" spans="2:4" ht="15.75" customHeight="1" x14ac:dyDescent="0.3">
      <c r="B87" s="677"/>
      <c r="C87" s="50">
        <v>77</v>
      </c>
      <c r="D87" s="51" t="s">
        <v>210</v>
      </c>
    </row>
    <row r="88" spans="2:4" ht="15.75" customHeight="1" x14ac:dyDescent="0.3">
      <c r="B88" s="677"/>
      <c r="C88" s="50">
        <v>78</v>
      </c>
      <c r="D88" s="51" t="s">
        <v>211</v>
      </c>
    </row>
    <row r="89" spans="2:4" ht="15.75" customHeight="1" x14ac:dyDescent="0.3">
      <c r="B89" s="677"/>
      <c r="C89" s="50">
        <v>79</v>
      </c>
      <c r="D89" s="51" t="s">
        <v>212</v>
      </c>
    </row>
    <row r="90" spans="2:4" ht="15.75" customHeight="1" x14ac:dyDescent="0.3">
      <c r="B90" s="678"/>
      <c r="C90" s="50">
        <v>80</v>
      </c>
      <c r="D90" s="51" t="s">
        <v>213</v>
      </c>
    </row>
    <row r="91" spans="2:4" ht="15.75" customHeight="1" x14ac:dyDescent="0.3">
      <c r="B91" s="676">
        <v>10</v>
      </c>
      <c r="C91" s="674" t="s">
        <v>214</v>
      </c>
      <c r="D91" s="675"/>
    </row>
    <row r="92" spans="2:4" ht="15.75" customHeight="1" x14ac:dyDescent="0.3">
      <c r="B92" s="677"/>
      <c r="C92" s="50">
        <v>81</v>
      </c>
      <c r="D92" s="51" t="s">
        <v>215</v>
      </c>
    </row>
    <row r="93" spans="2:4" ht="15.75" customHeight="1" x14ac:dyDescent="0.3">
      <c r="B93" s="677"/>
      <c r="C93" s="50">
        <v>82</v>
      </c>
      <c r="D93" s="51" t="s">
        <v>216</v>
      </c>
    </row>
    <row r="94" spans="2:4" ht="15.75" customHeight="1" x14ac:dyDescent="0.3">
      <c r="B94" s="677"/>
      <c r="C94" s="50">
        <v>83</v>
      </c>
      <c r="D94" s="51" t="s">
        <v>217</v>
      </c>
    </row>
    <row r="95" spans="2:4" ht="15.75" customHeight="1" x14ac:dyDescent="0.3">
      <c r="B95" s="677"/>
      <c r="C95" s="50">
        <v>84</v>
      </c>
      <c r="D95" s="51" t="s">
        <v>218</v>
      </c>
    </row>
    <row r="96" spans="2:4" ht="15.75" customHeight="1" x14ac:dyDescent="0.3">
      <c r="B96" s="677"/>
      <c r="C96" s="50">
        <v>85</v>
      </c>
      <c r="D96" s="51" t="s">
        <v>219</v>
      </c>
    </row>
    <row r="97" spans="2:4" ht="15.75" customHeight="1" x14ac:dyDescent="0.3">
      <c r="B97" s="677"/>
      <c r="C97" s="50">
        <v>86</v>
      </c>
      <c r="D97" s="51" t="s">
        <v>220</v>
      </c>
    </row>
    <row r="98" spans="2:4" ht="15.75" customHeight="1" x14ac:dyDescent="0.3">
      <c r="B98" s="677"/>
      <c r="C98" s="50">
        <v>87</v>
      </c>
      <c r="D98" s="51" t="s">
        <v>221</v>
      </c>
    </row>
    <row r="99" spans="2:4" ht="15.75" customHeight="1" x14ac:dyDescent="0.3">
      <c r="B99" s="677"/>
      <c r="C99" s="50">
        <v>88</v>
      </c>
      <c r="D99" s="51" t="s">
        <v>222</v>
      </c>
    </row>
    <row r="100" spans="2:4" ht="15.75" customHeight="1" x14ac:dyDescent="0.3">
      <c r="B100" s="677"/>
      <c r="C100" s="50">
        <v>89</v>
      </c>
      <c r="D100" s="51" t="s">
        <v>223</v>
      </c>
    </row>
    <row r="101" spans="2:4" ht="15.75" customHeight="1" x14ac:dyDescent="0.3">
      <c r="B101" s="678"/>
      <c r="C101" s="50">
        <v>90</v>
      </c>
      <c r="D101" s="51" t="s">
        <v>224</v>
      </c>
    </row>
    <row r="102" spans="2:4" ht="15.75" customHeight="1" x14ac:dyDescent="0.3">
      <c r="B102" s="676">
        <v>11</v>
      </c>
      <c r="C102" s="674" t="s">
        <v>225</v>
      </c>
      <c r="D102" s="675"/>
    </row>
    <row r="103" spans="2:4" ht="15.75" customHeight="1" x14ac:dyDescent="0.3">
      <c r="B103" s="677"/>
      <c r="C103" s="52">
        <v>91</v>
      </c>
      <c r="D103" s="53" t="s">
        <v>226</v>
      </c>
    </row>
    <row r="104" spans="2:4" ht="15.75" customHeight="1" x14ac:dyDescent="0.3">
      <c r="B104" s="677"/>
      <c r="C104" s="52">
        <v>92</v>
      </c>
      <c r="D104" s="53" t="s">
        <v>227</v>
      </c>
    </row>
    <row r="105" spans="2:4" ht="15.75" customHeight="1" x14ac:dyDescent="0.3">
      <c r="B105" s="677"/>
      <c r="C105" s="50">
        <v>93</v>
      </c>
      <c r="D105" s="51" t="s">
        <v>228</v>
      </c>
    </row>
    <row r="106" spans="2:4" ht="15.75" customHeight="1" x14ac:dyDescent="0.3">
      <c r="B106" s="677"/>
      <c r="C106" s="50">
        <v>94</v>
      </c>
      <c r="D106" s="51" t="s">
        <v>229</v>
      </c>
    </row>
    <row r="107" spans="2:4" ht="15.75" customHeight="1" x14ac:dyDescent="0.3">
      <c r="B107" s="677"/>
      <c r="C107" s="50">
        <v>95</v>
      </c>
      <c r="D107" s="51" t="s">
        <v>230</v>
      </c>
    </row>
    <row r="108" spans="2:4" ht="15.75" customHeight="1" x14ac:dyDescent="0.3">
      <c r="B108" s="677"/>
      <c r="C108" s="50">
        <v>96</v>
      </c>
      <c r="D108" s="51" t="s">
        <v>231</v>
      </c>
    </row>
    <row r="109" spans="2:4" ht="15.75" customHeight="1" x14ac:dyDescent="0.3">
      <c r="B109" s="677"/>
      <c r="C109" s="50">
        <v>97</v>
      </c>
      <c r="D109" s="51" t="s">
        <v>232</v>
      </c>
    </row>
    <row r="110" spans="2:4" ht="15.75" customHeight="1" x14ac:dyDescent="0.3">
      <c r="B110" s="677"/>
      <c r="C110" s="50">
        <v>98</v>
      </c>
      <c r="D110" s="51" t="s">
        <v>233</v>
      </c>
    </row>
    <row r="111" spans="2:4" ht="15.75" customHeight="1" x14ac:dyDescent="0.3">
      <c r="B111" s="677"/>
      <c r="C111" s="50">
        <v>99</v>
      </c>
      <c r="D111" s="51" t="s">
        <v>234</v>
      </c>
    </row>
    <row r="112" spans="2:4" ht="15.75" customHeight="1" x14ac:dyDescent="0.3">
      <c r="B112" s="678"/>
      <c r="C112" s="50">
        <v>100</v>
      </c>
      <c r="D112" s="51" t="s">
        <v>235</v>
      </c>
    </row>
    <row r="113" spans="2:4" ht="15.75" customHeight="1" x14ac:dyDescent="0.3">
      <c r="B113" s="676">
        <v>12</v>
      </c>
      <c r="C113" s="674" t="s">
        <v>236</v>
      </c>
      <c r="D113" s="675"/>
    </row>
    <row r="114" spans="2:4" ht="15.75" customHeight="1" x14ac:dyDescent="0.3">
      <c r="B114" s="677"/>
      <c r="C114" s="50">
        <v>101</v>
      </c>
      <c r="D114" s="51" t="s">
        <v>237</v>
      </c>
    </row>
    <row r="115" spans="2:4" ht="15.75" customHeight="1" x14ac:dyDescent="0.3">
      <c r="B115" s="677"/>
      <c r="C115" s="50">
        <v>102</v>
      </c>
      <c r="D115" s="51" t="s">
        <v>238</v>
      </c>
    </row>
    <row r="116" spans="2:4" ht="15.75" customHeight="1" x14ac:dyDescent="0.3">
      <c r="B116" s="677"/>
      <c r="C116" s="50">
        <v>103</v>
      </c>
      <c r="D116" s="51" t="s">
        <v>239</v>
      </c>
    </row>
    <row r="117" spans="2:4" ht="15.75" customHeight="1" x14ac:dyDescent="0.3">
      <c r="B117" s="677"/>
      <c r="C117" s="50">
        <v>104</v>
      </c>
      <c r="D117" s="51" t="s">
        <v>240</v>
      </c>
    </row>
    <row r="118" spans="2:4" ht="15.75" customHeight="1" x14ac:dyDescent="0.3">
      <c r="B118" s="677"/>
      <c r="C118" s="50">
        <v>105</v>
      </c>
      <c r="D118" s="51" t="s">
        <v>241</v>
      </c>
    </row>
    <row r="119" spans="2:4" ht="15.75" customHeight="1" x14ac:dyDescent="0.3">
      <c r="B119" s="677"/>
      <c r="C119" s="50">
        <v>106</v>
      </c>
      <c r="D119" s="51" t="s">
        <v>242</v>
      </c>
    </row>
    <row r="120" spans="2:4" ht="15.75" customHeight="1" x14ac:dyDescent="0.3">
      <c r="B120" s="677"/>
      <c r="C120" s="50">
        <v>107</v>
      </c>
      <c r="D120" s="51" t="s">
        <v>243</v>
      </c>
    </row>
    <row r="121" spans="2:4" ht="15.75" customHeight="1" x14ac:dyDescent="0.3">
      <c r="B121" s="677"/>
      <c r="C121" s="50">
        <v>108</v>
      </c>
      <c r="D121" s="51" t="s">
        <v>244</v>
      </c>
    </row>
    <row r="122" spans="2:4" ht="15.75" customHeight="1" x14ac:dyDescent="0.3">
      <c r="B122" s="677"/>
      <c r="C122" s="50">
        <v>109</v>
      </c>
      <c r="D122" s="51" t="s">
        <v>245</v>
      </c>
    </row>
    <row r="123" spans="2:4" ht="15.75" customHeight="1" x14ac:dyDescent="0.3">
      <c r="B123" s="677"/>
      <c r="C123" s="50">
        <v>110</v>
      </c>
      <c r="D123" s="51" t="s">
        <v>246</v>
      </c>
    </row>
    <row r="124" spans="2:4" ht="15.75" customHeight="1" x14ac:dyDescent="0.3">
      <c r="B124" s="678"/>
      <c r="C124" s="50">
        <v>111</v>
      </c>
      <c r="D124" s="51" t="s">
        <v>247</v>
      </c>
    </row>
    <row r="125" spans="2:4" ht="15.75" customHeight="1" x14ac:dyDescent="0.3">
      <c r="B125" s="676">
        <v>13</v>
      </c>
      <c r="C125" s="674" t="s">
        <v>248</v>
      </c>
      <c r="D125" s="675"/>
    </row>
    <row r="126" spans="2:4" ht="15.75" customHeight="1" x14ac:dyDescent="0.3">
      <c r="B126" s="677"/>
      <c r="C126" s="50">
        <v>112</v>
      </c>
      <c r="D126" s="51" t="s">
        <v>249</v>
      </c>
    </row>
    <row r="127" spans="2:4" ht="15.75" customHeight="1" x14ac:dyDescent="0.3">
      <c r="B127" s="677"/>
      <c r="C127" s="50">
        <v>113</v>
      </c>
      <c r="D127" s="51" t="s">
        <v>250</v>
      </c>
    </row>
    <row r="128" spans="2:4" ht="15.75" customHeight="1" x14ac:dyDescent="0.3">
      <c r="B128" s="677"/>
      <c r="C128" s="50">
        <v>114</v>
      </c>
      <c r="D128" s="51" t="s">
        <v>251</v>
      </c>
    </row>
    <row r="129" spans="2:4" ht="15.75" customHeight="1" x14ac:dyDescent="0.3">
      <c r="B129" s="677"/>
      <c r="C129" s="50">
        <v>115</v>
      </c>
      <c r="D129" s="51" t="s">
        <v>252</v>
      </c>
    </row>
    <row r="130" spans="2:4" ht="15.75" customHeight="1" x14ac:dyDescent="0.3">
      <c r="B130" s="678"/>
      <c r="C130" s="50">
        <v>116</v>
      </c>
      <c r="D130" s="51" t="s">
        <v>253</v>
      </c>
    </row>
    <row r="131" spans="2:4" ht="15.75" customHeight="1" x14ac:dyDescent="0.3">
      <c r="B131" s="676">
        <v>14</v>
      </c>
      <c r="C131" s="674" t="s">
        <v>254</v>
      </c>
      <c r="D131" s="675"/>
    </row>
    <row r="132" spans="2:4" ht="15.75" customHeight="1" x14ac:dyDescent="0.3">
      <c r="B132" s="677"/>
      <c r="C132" s="50">
        <v>117</v>
      </c>
      <c r="D132" s="51" t="s">
        <v>255</v>
      </c>
    </row>
    <row r="133" spans="2:4" ht="15.75" customHeight="1" x14ac:dyDescent="0.3">
      <c r="B133" s="677"/>
      <c r="C133" s="50">
        <v>118</v>
      </c>
      <c r="D133" s="51" t="s">
        <v>256</v>
      </c>
    </row>
    <row r="134" spans="2:4" ht="15.75" customHeight="1" x14ac:dyDescent="0.3">
      <c r="B134" s="677"/>
      <c r="C134" s="50">
        <v>119</v>
      </c>
      <c r="D134" s="51" t="s">
        <v>257</v>
      </c>
    </row>
    <row r="135" spans="2:4" ht="15.75" customHeight="1" x14ac:dyDescent="0.3">
      <c r="B135" s="677"/>
      <c r="C135" s="50">
        <v>120</v>
      </c>
      <c r="D135" s="51" t="s">
        <v>258</v>
      </c>
    </row>
    <row r="136" spans="2:4" ht="15.75" customHeight="1" x14ac:dyDescent="0.3">
      <c r="B136" s="677"/>
      <c r="C136" s="50">
        <v>121</v>
      </c>
      <c r="D136" s="51" t="s">
        <v>259</v>
      </c>
    </row>
    <row r="137" spans="2:4" ht="15.75" customHeight="1" x14ac:dyDescent="0.3">
      <c r="B137" s="677"/>
      <c r="C137" s="50">
        <v>122</v>
      </c>
      <c r="D137" s="51" t="s">
        <v>260</v>
      </c>
    </row>
    <row r="138" spans="2:4" ht="15.75" customHeight="1" x14ac:dyDescent="0.3">
      <c r="B138" s="677"/>
      <c r="C138" s="50">
        <v>123</v>
      </c>
      <c r="D138" s="51" t="s">
        <v>261</v>
      </c>
    </row>
    <row r="139" spans="2:4" ht="15.75" customHeight="1" x14ac:dyDescent="0.3">
      <c r="B139" s="677"/>
      <c r="C139" s="50">
        <v>124</v>
      </c>
      <c r="D139" s="51" t="s">
        <v>262</v>
      </c>
    </row>
    <row r="140" spans="2:4" ht="15.75" customHeight="1" x14ac:dyDescent="0.3">
      <c r="B140" s="677"/>
      <c r="C140" s="50">
        <v>125</v>
      </c>
      <c r="D140" s="51" t="s">
        <v>263</v>
      </c>
    </row>
    <row r="141" spans="2:4" ht="15.75" customHeight="1" x14ac:dyDescent="0.3">
      <c r="B141" s="678"/>
      <c r="C141" s="50">
        <v>126</v>
      </c>
      <c r="D141" s="51" t="s">
        <v>264</v>
      </c>
    </row>
    <row r="142" spans="2:4" ht="15.75" customHeight="1" x14ac:dyDescent="0.3">
      <c r="B142" s="676">
        <v>15</v>
      </c>
      <c r="C142" s="674" t="s">
        <v>265</v>
      </c>
      <c r="D142" s="675"/>
    </row>
    <row r="143" spans="2:4" ht="15.75" customHeight="1" x14ac:dyDescent="0.3">
      <c r="B143" s="677"/>
      <c r="C143" s="50">
        <v>127</v>
      </c>
      <c r="D143" s="51" t="s">
        <v>266</v>
      </c>
    </row>
    <row r="144" spans="2:4" ht="15.75" customHeight="1" x14ac:dyDescent="0.3">
      <c r="B144" s="677"/>
      <c r="C144" s="50">
        <v>128</v>
      </c>
      <c r="D144" s="51" t="s">
        <v>267</v>
      </c>
    </row>
    <row r="145" spans="2:4" ht="15.75" customHeight="1" x14ac:dyDescent="0.3">
      <c r="B145" s="677"/>
      <c r="C145" s="50">
        <v>129</v>
      </c>
      <c r="D145" s="51" t="s">
        <v>268</v>
      </c>
    </row>
    <row r="146" spans="2:4" ht="15.75" customHeight="1" x14ac:dyDescent="0.3">
      <c r="B146" s="677"/>
      <c r="C146" s="50">
        <v>130</v>
      </c>
      <c r="D146" s="51" t="s">
        <v>269</v>
      </c>
    </row>
    <row r="147" spans="2:4" ht="15.75" customHeight="1" x14ac:dyDescent="0.3">
      <c r="B147" s="677"/>
      <c r="C147" s="50">
        <v>131</v>
      </c>
      <c r="D147" s="51" t="s">
        <v>270</v>
      </c>
    </row>
    <row r="148" spans="2:4" ht="15.75" customHeight="1" x14ac:dyDescent="0.3">
      <c r="B148" s="677"/>
      <c r="C148" s="50">
        <v>132</v>
      </c>
      <c r="D148" s="51" t="s">
        <v>271</v>
      </c>
    </row>
    <row r="149" spans="2:4" ht="15.75" customHeight="1" x14ac:dyDescent="0.3">
      <c r="B149" s="677"/>
      <c r="C149" s="50">
        <v>133</v>
      </c>
      <c r="D149" s="51" t="s">
        <v>272</v>
      </c>
    </row>
    <row r="150" spans="2:4" ht="15.75" customHeight="1" x14ac:dyDescent="0.3">
      <c r="B150" s="677"/>
      <c r="C150" s="50">
        <v>134</v>
      </c>
      <c r="D150" s="51" t="s">
        <v>273</v>
      </c>
    </row>
    <row r="151" spans="2:4" ht="15.75" customHeight="1" x14ac:dyDescent="0.3">
      <c r="B151" s="677"/>
      <c r="C151" s="50">
        <v>135</v>
      </c>
      <c r="D151" s="51" t="s">
        <v>274</v>
      </c>
    </row>
    <row r="152" spans="2:4" ht="15.75" customHeight="1" x14ac:dyDescent="0.3">
      <c r="B152" s="677"/>
      <c r="C152" s="50">
        <v>136</v>
      </c>
      <c r="D152" s="51" t="s">
        <v>275</v>
      </c>
    </row>
    <row r="153" spans="2:4" ht="15.75" customHeight="1" x14ac:dyDescent="0.3">
      <c r="B153" s="677"/>
      <c r="C153" s="50">
        <v>137</v>
      </c>
      <c r="D153" s="51" t="s">
        <v>276</v>
      </c>
    </row>
    <row r="154" spans="2:4" ht="15.75" customHeight="1" x14ac:dyDescent="0.3">
      <c r="B154" s="678"/>
      <c r="C154" s="50">
        <v>138</v>
      </c>
      <c r="D154" s="51" t="s">
        <v>277</v>
      </c>
    </row>
    <row r="155" spans="2:4" ht="15.75" customHeight="1" x14ac:dyDescent="0.3">
      <c r="B155" s="676">
        <v>16</v>
      </c>
      <c r="C155" s="674" t="s">
        <v>278</v>
      </c>
      <c r="D155" s="675"/>
    </row>
    <row r="156" spans="2:4" ht="15.75" customHeight="1" x14ac:dyDescent="0.3">
      <c r="B156" s="677"/>
      <c r="C156" s="50">
        <v>139</v>
      </c>
      <c r="D156" s="54" t="s">
        <v>279</v>
      </c>
    </row>
    <row r="157" spans="2:4" ht="15.75" customHeight="1" x14ac:dyDescent="0.3">
      <c r="B157" s="677"/>
      <c r="C157" s="50">
        <v>140</v>
      </c>
      <c r="D157" s="51" t="s">
        <v>280</v>
      </c>
    </row>
    <row r="158" spans="2:4" ht="15.75" customHeight="1" x14ac:dyDescent="0.3">
      <c r="B158" s="677"/>
      <c r="C158" s="50">
        <v>141</v>
      </c>
      <c r="D158" s="51" t="s">
        <v>281</v>
      </c>
    </row>
    <row r="159" spans="2:4" ht="15.75" customHeight="1" x14ac:dyDescent="0.3">
      <c r="B159" s="677"/>
      <c r="C159" s="50">
        <v>142</v>
      </c>
      <c r="D159" s="51" t="s">
        <v>282</v>
      </c>
    </row>
    <row r="160" spans="2:4" ht="15.75" customHeight="1" x14ac:dyDescent="0.3">
      <c r="B160" s="677"/>
      <c r="C160" s="52">
        <v>143</v>
      </c>
      <c r="D160" s="53" t="s">
        <v>283</v>
      </c>
    </row>
    <row r="161" spans="2:4" ht="15.75" customHeight="1" x14ac:dyDescent="0.3">
      <c r="B161" s="677"/>
      <c r="C161" s="52">
        <v>144</v>
      </c>
      <c r="D161" s="53" t="s">
        <v>284</v>
      </c>
    </row>
    <row r="162" spans="2:4" ht="15.75" customHeight="1" x14ac:dyDescent="0.3">
      <c r="B162" s="677"/>
      <c r="C162" s="52">
        <v>145</v>
      </c>
      <c r="D162" s="53" t="s">
        <v>285</v>
      </c>
    </row>
    <row r="163" spans="2:4" ht="15.75" customHeight="1" x14ac:dyDescent="0.3">
      <c r="B163" s="677"/>
      <c r="C163" s="50">
        <v>146</v>
      </c>
      <c r="D163" s="51" t="s">
        <v>286</v>
      </c>
    </row>
    <row r="164" spans="2:4" ht="15.75" customHeight="1" x14ac:dyDescent="0.3">
      <c r="B164" s="677"/>
      <c r="C164" s="50">
        <v>147</v>
      </c>
      <c r="D164" s="51" t="s">
        <v>287</v>
      </c>
    </row>
    <row r="165" spans="2:4" ht="15.75" customHeight="1" x14ac:dyDescent="0.3">
      <c r="B165" s="677"/>
      <c r="C165" s="52">
        <v>148</v>
      </c>
      <c r="D165" s="53" t="s">
        <v>288</v>
      </c>
    </row>
    <row r="166" spans="2:4" ht="15.75" customHeight="1" x14ac:dyDescent="0.3">
      <c r="B166" s="677"/>
      <c r="C166" s="50">
        <v>149</v>
      </c>
      <c r="D166" s="51" t="s">
        <v>289</v>
      </c>
    </row>
    <row r="167" spans="2:4" ht="15.75" customHeight="1" x14ac:dyDescent="0.3">
      <c r="B167" s="678"/>
      <c r="C167" s="50">
        <v>150</v>
      </c>
      <c r="D167" s="51" t="s">
        <v>290</v>
      </c>
    </row>
    <row r="168" spans="2:4" ht="15.75" customHeight="1" x14ac:dyDescent="0.3">
      <c r="B168" s="676">
        <v>17</v>
      </c>
      <c r="C168" s="674" t="s">
        <v>291</v>
      </c>
      <c r="D168" s="675"/>
    </row>
    <row r="169" spans="2:4" ht="15.75" customHeight="1" x14ac:dyDescent="0.3">
      <c r="B169" s="677"/>
      <c r="C169" s="50">
        <v>151</v>
      </c>
      <c r="D169" s="51" t="s">
        <v>292</v>
      </c>
    </row>
    <row r="170" spans="2:4" ht="15.75" customHeight="1" x14ac:dyDescent="0.3">
      <c r="B170" s="677"/>
      <c r="C170" s="50">
        <v>152</v>
      </c>
      <c r="D170" s="51" t="s">
        <v>293</v>
      </c>
    </row>
    <row r="171" spans="2:4" ht="15.75" customHeight="1" x14ac:dyDescent="0.3">
      <c r="B171" s="677"/>
      <c r="C171" s="50">
        <v>153</v>
      </c>
      <c r="D171" s="51" t="s">
        <v>294</v>
      </c>
    </row>
    <row r="172" spans="2:4" ht="15.75" customHeight="1" x14ac:dyDescent="0.3">
      <c r="B172" s="677"/>
      <c r="C172" s="50">
        <v>154</v>
      </c>
      <c r="D172" s="51" t="s">
        <v>295</v>
      </c>
    </row>
    <row r="173" spans="2:4" ht="15.75" customHeight="1" x14ac:dyDescent="0.3">
      <c r="B173" s="677"/>
      <c r="C173" s="50">
        <v>155</v>
      </c>
      <c r="D173" s="51" t="s">
        <v>296</v>
      </c>
    </row>
    <row r="174" spans="2:4" ht="15.75" customHeight="1" x14ac:dyDescent="0.3">
      <c r="B174" s="677"/>
      <c r="C174" s="50">
        <v>156</v>
      </c>
      <c r="D174" s="51" t="s">
        <v>297</v>
      </c>
    </row>
    <row r="175" spans="2:4" ht="15.75" customHeight="1" x14ac:dyDescent="0.3">
      <c r="B175" s="677"/>
      <c r="C175" s="50">
        <v>157</v>
      </c>
      <c r="D175" s="51" t="s">
        <v>298</v>
      </c>
    </row>
    <row r="176" spans="2:4" ht="15.75" customHeight="1" x14ac:dyDescent="0.3">
      <c r="B176" s="677"/>
      <c r="C176" s="50">
        <v>158</v>
      </c>
      <c r="D176" s="51" t="s">
        <v>299</v>
      </c>
    </row>
    <row r="177" spans="2:4" ht="15.75" customHeight="1" x14ac:dyDescent="0.3">
      <c r="B177" s="677"/>
      <c r="C177" s="50">
        <v>159</v>
      </c>
      <c r="D177" s="51" t="s">
        <v>300</v>
      </c>
    </row>
    <row r="178" spans="2:4" ht="15.75" customHeight="1" x14ac:dyDescent="0.3">
      <c r="B178" s="677"/>
      <c r="C178" s="50">
        <v>160</v>
      </c>
      <c r="D178" s="51" t="s">
        <v>301</v>
      </c>
    </row>
    <row r="179" spans="2:4" ht="15.75" customHeight="1" x14ac:dyDescent="0.3">
      <c r="B179" s="677"/>
      <c r="C179" s="50">
        <v>161</v>
      </c>
      <c r="D179" s="51" t="s">
        <v>302</v>
      </c>
    </row>
    <row r="180" spans="2:4" ht="15.75" customHeight="1" x14ac:dyDescent="0.3">
      <c r="B180" s="677"/>
      <c r="C180" s="50">
        <v>162</v>
      </c>
      <c r="D180" s="51" t="s">
        <v>303</v>
      </c>
    </row>
    <row r="181" spans="2:4" ht="15.75" customHeight="1" x14ac:dyDescent="0.3">
      <c r="B181" s="677"/>
      <c r="C181" s="50">
        <v>163</v>
      </c>
      <c r="D181" s="51" t="s">
        <v>304</v>
      </c>
    </row>
    <row r="182" spans="2:4" ht="15.75" customHeight="1" x14ac:dyDescent="0.3">
      <c r="B182" s="677"/>
      <c r="C182" s="50">
        <v>164</v>
      </c>
      <c r="D182" s="51" t="s">
        <v>305</v>
      </c>
    </row>
    <row r="183" spans="2:4" ht="15.75" customHeight="1" x14ac:dyDescent="0.3">
      <c r="B183" s="677"/>
      <c r="C183" s="50">
        <v>165</v>
      </c>
      <c r="D183" s="51" t="s">
        <v>306</v>
      </c>
    </row>
    <row r="184" spans="2:4" ht="15.75" customHeight="1" x14ac:dyDescent="0.3">
      <c r="B184" s="677"/>
      <c r="C184" s="50">
        <v>166</v>
      </c>
      <c r="D184" s="51" t="s">
        <v>307</v>
      </c>
    </row>
    <row r="185" spans="2:4" ht="15.75" customHeight="1" x14ac:dyDescent="0.3">
      <c r="B185" s="677"/>
      <c r="C185" s="50">
        <v>167</v>
      </c>
      <c r="D185" s="51" t="s">
        <v>308</v>
      </c>
    </row>
    <row r="186" spans="2:4" ht="15.75" customHeight="1" x14ac:dyDescent="0.3">
      <c r="B186" s="677"/>
      <c r="C186" s="50">
        <v>168</v>
      </c>
      <c r="D186" s="51" t="s">
        <v>309</v>
      </c>
    </row>
    <row r="187" spans="2:4" ht="15.75" customHeight="1" x14ac:dyDescent="0.3">
      <c r="B187" s="678"/>
      <c r="C187" s="50">
        <v>169</v>
      </c>
      <c r="D187" s="51" t="s">
        <v>310</v>
      </c>
    </row>
  </sheetData>
  <mergeCells count="34">
    <mergeCell ref="B2:B9"/>
    <mergeCell ref="C2:D2"/>
    <mergeCell ref="B10:B18"/>
    <mergeCell ref="C10:D10"/>
    <mergeCell ref="B19:B32"/>
    <mergeCell ref="C19:D19"/>
    <mergeCell ref="C33:D33"/>
    <mergeCell ref="B102:B112"/>
    <mergeCell ref="B113:B124"/>
    <mergeCell ref="B125:B130"/>
    <mergeCell ref="B131:B141"/>
    <mergeCell ref="C113:D113"/>
    <mergeCell ref="C125:D125"/>
    <mergeCell ref="C131:D131"/>
    <mergeCell ref="B142:B154"/>
    <mergeCell ref="B155:B167"/>
    <mergeCell ref="B168:B187"/>
    <mergeCell ref="B33:B43"/>
    <mergeCell ref="B44:B53"/>
    <mergeCell ref="B54:B62"/>
    <mergeCell ref="B63:B68"/>
    <mergeCell ref="B69:B81"/>
    <mergeCell ref="B82:B90"/>
    <mergeCell ref="B91:B101"/>
    <mergeCell ref="C142:D142"/>
    <mergeCell ref="C155:D155"/>
    <mergeCell ref="C168:D168"/>
    <mergeCell ref="C44:D44"/>
    <mergeCell ref="C54:D54"/>
    <mergeCell ref="C63:D63"/>
    <mergeCell ref="C69:D69"/>
    <mergeCell ref="C82:D82"/>
    <mergeCell ref="C91:D91"/>
    <mergeCell ref="C102:D10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T77"/>
  <sheetViews>
    <sheetView zoomScale="70" zoomScaleNormal="70" workbookViewId="0">
      <selection activeCell="A27" sqref="A27"/>
    </sheetView>
  </sheetViews>
  <sheetFormatPr baseColWidth="10" defaultColWidth="14.44140625" defaultRowHeight="15" customHeight="1" x14ac:dyDescent="0.3"/>
  <cols>
    <col min="1" max="1" width="65.33203125" customWidth="1"/>
    <col min="2" max="2" width="11.44140625" customWidth="1"/>
    <col min="3" max="3" width="63.44140625" customWidth="1"/>
    <col min="4" max="5" width="11.44140625" customWidth="1"/>
    <col min="6" max="6" width="18.88671875" customWidth="1"/>
    <col min="7" max="7" width="11.44140625" customWidth="1"/>
    <col min="8" max="11" width="20.6640625" customWidth="1"/>
    <col min="12" max="12" width="35" customWidth="1"/>
    <col min="13" max="16" width="11.44140625" customWidth="1"/>
    <col min="17" max="17" width="15.88671875" customWidth="1"/>
    <col min="18" max="20" width="11.44140625" customWidth="1"/>
    <col min="21" max="26" width="10.6640625" customWidth="1"/>
  </cols>
  <sheetData>
    <row r="1" spans="1:20" ht="16.5" customHeight="1" x14ac:dyDescent="0.3">
      <c r="A1" s="55" t="s">
        <v>311</v>
      </c>
      <c r="B1" s="56"/>
      <c r="C1" s="55" t="s">
        <v>312</v>
      </c>
      <c r="D1" s="57"/>
      <c r="E1" s="58" t="s">
        <v>313</v>
      </c>
      <c r="F1" s="58" t="s">
        <v>314</v>
      </c>
      <c r="G1" s="56"/>
      <c r="H1" s="685" t="s">
        <v>315</v>
      </c>
      <c r="I1" s="686"/>
      <c r="J1" s="686"/>
      <c r="K1" s="687"/>
      <c r="L1" s="688" t="s">
        <v>316</v>
      </c>
      <c r="M1" s="686"/>
      <c r="N1" s="686"/>
      <c r="O1" s="687"/>
      <c r="P1" s="59"/>
      <c r="Q1" s="689" t="s">
        <v>317</v>
      </c>
      <c r="R1" s="686"/>
      <c r="S1" s="686"/>
      <c r="T1" s="687"/>
    </row>
    <row r="2" spans="1:20" ht="12" customHeight="1" x14ac:dyDescent="0.3">
      <c r="A2" s="60" t="s">
        <v>318</v>
      </c>
      <c r="B2" s="56"/>
      <c r="C2" s="61" t="s">
        <v>319</v>
      </c>
      <c r="D2" s="57"/>
      <c r="E2" s="62">
        <v>1</v>
      </c>
      <c r="F2" s="62" t="s">
        <v>320</v>
      </c>
      <c r="G2" s="56"/>
      <c r="H2" s="679" t="s">
        <v>321</v>
      </c>
      <c r="I2" s="680"/>
      <c r="J2" s="680"/>
      <c r="K2" s="681"/>
      <c r="L2" s="56"/>
      <c r="M2" s="58">
        <v>2012</v>
      </c>
      <c r="N2" s="58"/>
      <c r="O2" s="58"/>
      <c r="P2" s="56"/>
      <c r="Q2" s="58"/>
      <c r="R2" s="63" t="s">
        <v>322</v>
      </c>
      <c r="S2" s="63" t="s">
        <v>323</v>
      </c>
      <c r="T2" s="63" t="s">
        <v>324</v>
      </c>
    </row>
    <row r="3" spans="1:20" ht="12" customHeight="1" x14ac:dyDescent="0.3">
      <c r="A3" s="60" t="s">
        <v>325</v>
      </c>
      <c r="B3" s="56"/>
      <c r="C3" s="61" t="s">
        <v>326</v>
      </c>
      <c r="D3" s="57"/>
      <c r="E3" s="62"/>
      <c r="F3" s="62"/>
      <c r="G3" s="56"/>
      <c r="H3" s="64"/>
      <c r="I3" s="65"/>
      <c r="J3" s="65"/>
      <c r="K3" s="66"/>
      <c r="L3" s="56"/>
      <c r="M3" s="58"/>
      <c r="N3" s="58"/>
      <c r="O3" s="58"/>
      <c r="P3" s="56"/>
      <c r="Q3" s="58"/>
      <c r="R3" s="63"/>
      <c r="S3" s="63"/>
      <c r="T3" s="63"/>
    </row>
    <row r="4" spans="1:20" ht="12" customHeight="1" x14ac:dyDescent="0.3">
      <c r="A4" s="60" t="s">
        <v>327</v>
      </c>
      <c r="B4" s="56"/>
      <c r="C4" s="61" t="s">
        <v>328</v>
      </c>
      <c r="D4" s="57"/>
      <c r="E4" s="62"/>
      <c r="F4" s="62"/>
      <c r="G4" s="56"/>
      <c r="H4" s="64"/>
      <c r="I4" s="65"/>
      <c r="J4" s="65"/>
      <c r="K4" s="66"/>
      <c r="L4" s="56"/>
      <c r="M4" s="58"/>
      <c r="N4" s="58"/>
      <c r="O4" s="58"/>
      <c r="P4" s="56"/>
      <c r="Q4" s="58"/>
      <c r="R4" s="63"/>
      <c r="S4" s="63"/>
      <c r="T4" s="63"/>
    </row>
    <row r="5" spans="1:20" ht="12" customHeight="1" x14ac:dyDescent="0.3">
      <c r="A5" s="60" t="s">
        <v>329</v>
      </c>
      <c r="B5" s="56"/>
      <c r="C5" s="61" t="s">
        <v>330</v>
      </c>
      <c r="D5" s="57"/>
      <c r="E5" s="62">
        <v>2</v>
      </c>
      <c r="F5" s="62" t="s">
        <v>331</v>
      </c>
      <c r="G5" s="56"/>
      <c r="H5" s="690" t="s">
        <v>332</v>
      </c>
      <c r="I5" s="67">
        <v>2017</v>
      </c>
      <c r="J5" s="68"/>
      <c r="K5" s="69"/>
      <c r="L5" s="56"/>
      <c r="M5" s="70" t="s">
        <v>322</v>
      </c>
      <c r="N5" s="70" t="s">
        <v>323</v>
      </c>
      <c r="O5" s="70" t="s">
        <v>324</v>
      </c>
      <c r="P5" s="56"/>
      <c r="Q5" s="71" t="s">
        <v>333</v>
      </c>
      <c r="R5" s="72">
        <v>479830</v>
      </c>
      <c r="S5" s="72">
        <v>222331</v>
      </c>
      <c r="T5" s="72">
        <v>257499</v>
      </c>
    </row>
    <row r="6" spans="1:20" ht="12" customHeight="1" x14ac:dyDescent="0.3">
      <c r="A6" s="60" t="s">
        <v>334</v>
      </c>
      <c r="B6" s="56"/>
      <c r="C6" s="61" t="s">
        <v>335</v>
      </c>
      <c r="D6" s="57"/>
      <c r="E6" s="62">
        <v>3</v>
      </c>
      <c r="F6" s="62" t="s">
        <v>336</v>
      </c>
      <c r="G6" s="56"/>
      <c r="H6" s="691"/>
      <c r="I6" s="73" t="s">
        <v>322</v>
      </c>
      <c r="J6" s="74" t="s">
        <v>323</v>
      </c>
      <c r="K6" s="75" t="s">
        <v>324</v>
      </c>
      <c r="L6" s="56"/>
      <c r="M6" s="72">
        <v>7571345</v>
      </c>
      <c r="N6" s="72">
        <v>3653868</v>
      </c>
      <c r="O6" s="72">
        <v>3917477</v>
      </c>
      <c r="P6" s="56"/>
      <c r="Q6" s="71" t="s">
        <v>337</v>
      </c>
      <c r="R6" s="72">
        <v>135160</v>
      </c>
      <c r="S6" s="72">
        <v>62795</v>
      </c>
      <c r="T6" s="72">
        <v>72365</v>
      </c>
    </row>
    <row r="7" spans="1:20" ht="12.75" customHeight="1" x14ac:dyDescent="0.3">
      <c r="A7" s="56"/>
      <c r="B7" s="56"/>
      <c r="C7" s="61" t="s">
        <v>338</v>
      </c>
      <c r="D7" s="57"/>
      <c r="E7" s="62">
        <v>4</v>
      </c>
      <c r="F7" s="62" t="s">
        <v>339</v>
      </c>
      <c r="G7" s="56"/>
      <c r="H7" s="76" t="s">
        <v>340</v>
      </c>
      <c r="I7" s="77"/>
      <c r="J7" s="78"/>
      <c r="K7" s="79"/>
      <c r="L7" s="56"/>
      <c r="M7" s="80">
        <v>120482</v>
      </c>
      <c r="N7" s="80">
        <v>61704</v>
      </c>
      <c r="O7" s="80">
        <v>58778</v>
      </c>
      <c r="P7" s="56"/>
      <c r="Q7" s="71" t="s">
        <v>341</v>
      </c>
      <c r="R7" s="72">
        <v>109955</v>
      </c>
      <c r="S7" s="72">
        <v>55153</v>
      </c>
      <c r="T7" s="72">
        <v>54802</v>
      </c>
    </row>
    <row r="8" spans="1:20" ht="12" customHeight="1" x14ac:dyDescent="0.3">
      <c r="A8" s="55" t="s">
        <v>342</v>
      </c>
      <c r="B8" s="56"/>
      <c r="C8" s="61" t="s">
        <v>343</v>
      </c>
      <c r="D8" s="57"/>
      <c r="E8" s="62">
        <v>5</v>
      </c>
      <c r="F8" s="62" t="s">
        <v>344</v>
      </c>
      <c r="G8" s="56"/>
      <c r="H8" s="81" t="s">
        <v>322</v>
      </c>
      <c r="I8" s="82">
        <v>8080734</v>
      </c>
      <c r="J8" s="82">
        <v>3912910</v>
      </c>
      <c r="K8" s="82">
        <v>4167824</v>
      </c>
      <c r="L8" s="56"/>
      <c r="M8" s="80">
        <v>120064</v>
      </c>
      <c r="N8" s="80">
        <v>61454</v>
      </c>
      <c r="O8" s="80">
        <v>58610</v>
      </c>
      <c r="P8" s="56"/>
      <c r="Q8" s="71" t="s">
        <v>345</v>
      </c>
      <c r="R8" s="72">
        <v>409257</v>
      </c>
      <c r="S8" s="72">
        <v>199566</v>
      </c>
      <c r="T8" s="72">
        <v>209691</v>
      </c>
    </row>
    <row r="9" spans="1:20" ht="12" customHeight="1" x14ac:dyDescent="0.3">
      <c r="A9" s="71" t="s">
        <v>346</v>
      </c>
      <c r="B9" s="56"/>
      <c r="C9" s="56"/>
      <c r="D9" s="57"/>
      <c r="E9" s="62">
        <v>6</v>
      </c>
      <c r="F9" s="62" t="s">
        <v>347</v>
      </c>
      <c r="G9" s="56"/>
      <c r="H9" s="83" t="s">
        <v>348</v>
      </c>
      <c r="I9" s="84">
        <v>607390</v>
      </c>
      <c r="J9" s="84">
        <v>312062</v>
      </c>
      <c r="K9" s="84">
        <v>295328</v>
      </c>
      <c r="L9" s="56"/>
      <c r="M9" s="80">
        <v>119780</v>
      </c>
      <c r="N9" s="80">
        <v>61272</v>
      </c>
      <c r="O9" s="80">
        <v>58508</v>
      </c>
      <c r="P9" s="56"/>
      <c r="Q9" s="71" t="s">
        <v>349</v>
      </c>
      <c r="R9" s="72">
        <v>400686</v>
      </c>
      <c r="S9" s="72">
        <v>197911</v>
      </c>
      <c r="T9" s="72">
        <v>202775</v>
      </c>
    </row>
    <row r="10" spans="1:20" ht="12" customHeight="1" x14ac:dyDescent="0.3">
      <c r="A10" s="71" t="s">
        <v>350</v>
      </c>
      <c r="B10" s="56"/>
      <c r="C10" s="56"/>
      <c r="D10" s="57"/>
      <c r="E10" s="62">
        <v>7</v>
      </c>
      <c r="F10" s="62" t="s">
        <v>351</v>
      </c>
      <c r="G10" s="56"/>
      <c r="H10" s="83" t="s">
        <v>352</v>
      </c>
      <c r="I10" s="84">
        <v>601914</v>
      </c>
      <c r="J10" s="84">
        <v>308936</v>
      </c>
      <c r="K10" s="84">
        <v>292978</v>
      </c>
      <c r="L10" s="56"/>
      <c r="M10" s="80">
        <v>119273</v>
      </c>
      <c r="N10" s="80">
        <v>61064</v>
      </c>
      <c r="O10" s="80">
        <v>58209</v>
      </c>
      <c r="P10" s="56"/>
      <c r="Q10" s="71" t="s">
        <v>353</v>
      </c>
      <c r="R10" s="72">
        <v>201593</v>
      </c>
      <c r="S10" s="72">
        <v>99557</v>
      </c>
      <c r="T10" s="72">
        <v>102036</v>
      </c>
    </row>
    <row r="11" spans="1:20" ht="12" customHeight="1" x14ac:dyDescent="0.3">
      <c r="A11" s="71" t="s">
        <v>354</v>
      </c>
      <c r="B11" s="56"/>
      <c r="C11" s="55" t="s">
        <v>355</v>
      </c>
      <c r="D11" s="57"/>
      <c r="E11" s="62">
        <v>8</v>
      </c>
      <c r="F11" s="62" t="s">
        <v>356</v>
      </c>
      <c r="G11" s="56"/>
      <c r="H11" s="83" t="s">
        <v>357</v>
      </c>
      <c r="I11" s="84">
        <v>602967</v>
      </c>
      <c r="J11" s="84">
        <v>308654</v>
      </c>
      <c r="K11" s="84">
        <v>294313</v>
      </c>
      <c r="L11" s="56"/>
      <c r="M11" s="80">
        <v>118935</v>
      </c>
      <c r="N11" s="80">
        <v>60931</v>
      </c>
      <c r="O11" s="80">
        <v>58004</v>
      </c>
      <c r="P11" s="56"/>
      <c r="Q11" s="71" t="s">
        <v>358</v>
      </c>
      <c r="R11" s="72">
        <v>597522</v>
      </c>
      <c r="S11" s="72">
        <v>292176</v>
      </c>
      <c r="T11" s="72">
        <v>305346</v>
      </c>
    </row>
    <row r="12" spans="1:20" ht="12" customHeight="1" x14ac:dyDescent="0.3">
      <c r="A12" s="71" t="s">
        <v>359</v>
      </c>
      <c r="B12" s="56"/>
      <c r="C12" s="61" t="s">
        <v>360</v>
      </c>
      <c r="D12" s="57"/>
      <c r="E12" s="62">
        <v>9</v>
      </c>
      <c r="F12" s="62" t="s">
        <v>361</v>
      </c>
      <c r="G12" s="56"/>
      <c r="H12" s="83" t="s">
        <v>362</v>
      </c>
      <c r="I12" s="84">
        <v>632370</v>
      </c>
      <c r="J12" s="84">
        <v>321173</v>
      </c>
      <c r="K12" s="84">
        <v>311197</v>
      </c>
      <c r="L12" s="56"/>
      <c r="M12" s="80">
        <v>118833</v>
      </c>
      <c r="N12" s="80">
        <v>60903</v>
      </c>
      <c r="O12" s="80">
        <v>57930</v>
      </c>
      <c r="P12" s="56"/>
      <c r="Q12" s="71" t="s">
        <v>363</v>
      </c>
      <c r="R12" s="72">
        <v>1030623</v>
      </c>
      <c r="S12" s="72">
        <v>502287</v>
      </c>
      <c r="T12" s="72">
        <v>528336</v>
      </c>
    </row>
    <row r="13" spans="1:20" ht="12" customHeight="1" x14ac:dyDescent="0.3">
      <c r="A13" s="71" t="s">
        <v>364</v>
      </c>
      <c r="B13" s="56"/>
      <c r="C13" s="61" t="s">
        <v>365</v>
      </c>
      <c r="D13" s="57"/>
      <c r="E13" s="62">
        <v>10</v>
      </c>
      <c r="F13" s="62" t="s">
        <v>366</v>
      </c>
      <c r="G13" s="56"/>
      <c r="H13" s="83" t="s">
        <v>367</v>
      </c>
      <c r="I13" s="84">
        <v>672749</v>
      </c>
      <c r="J13" s="84">
        <v>339928</v>
      </c>
      <c r="K13" s="84">
        <v>332821</v>
      </c>
      <c r="L13" s="56"/>
      <c r="M13" s="80">
        <v>118730</v>
      </c>
      <c r="N13" s="80">
        <v>60874</v>
      </c>
      <c r="O13" s="80">
        <v>57856</v>
      </c>
      <c r="P13" s="56"/>
      <c r="Q13" s="71" t="s">
        <v>368</v>
      </c>
      <c r="R13" s="72">
        <v>353859</v>
      </c>
      <c r="S13" s="72">
        <v>167533</v>
      </c>
      <c r="T13" s="72">
        <v>186326</v>
      </c>
    </row>
    <row r="14" spans="1:20" ht="12" customHeight="1" x14ac:dyDescent="0.3">
      <c r="A14" s="71" t="s">
        <v>369</v>
      </c>
      <c r="B14" s="56"/>
      <c r="C14" s="61" t="s">
        <v>370</v>
      </c>
      <c r="D14" s="57"/>
      <c r="E14" s="62">
        <v>11</v>
      </c>
      <c r="F14" s="62" t="s">
        <v>371</v>
      </c>
      <c r="G14" s="56"/>
      <c r="H14" s="83" t="s">
        <v>372</v>
      </c>
      <c r="I14" s="84">
        <v>650902</v>
      </c>
      <c r="J14" s="84">
        <v>329064</v>
      </c>
      <c r="K14" s="84">
        <v>321838</v>
      </c>
      <c r="L14" s="56"/>
      <c r="M14" s="80">
        <v>118696</v>
      </c>
      <c r="N14" s="80">
        <v>60878</v>
      </c>
      <c r="O14" s="80">
        <v>57818</v>
      </c>
      <c r="P14" s="56"/>
      <c r="Q14" s="71" t="s">
        <v>373</v>
      </c>
      <c r="R14" s="72">
        <v>851299</v>
      </c>
      <c r="S14" s="72">
        <v>406597</v>
      </c>
      <c r="T14" s="72">
        <v>444702</v>
      </c>
    </row>
    <row r="15" spans="1:20" ht="12" customHeight="1" x14ac:dyDescent="0.3">
      <c r="A15" s="71" t="s">
        <v>374</v>
      </c>
      <c r="B15" s="56"/>
      <c r="C15" s="61" t="s">
        <v>375</v>
      </c>
      <c r="D15" s="57"/>
      <c r="E15" s="62">
        <v>12</v>
      </c>
      <c r="F15" s="62" t="s">
        <v>376</v>
      </c>
      <c r="G15" s="56"/>
      <c r="H15" s="83" t="s">
        <v>377</v>
      </c>
      <c r="I15" s="84">
        <v>651442</v>
      </c>
      <c r="J15" s="84">
        <v>316050</v>
      </c>
      <c r="K15" s="84">
        <v>335392</v>
      </c>
      <c r="L15" s="56"/>
      <c r="M15" s="80">
        <v>119101</v>
      </c>
      <c r="N15" s="80">
        <v>61076</v>
      </c>
      <c r="O15" s="80">
        <v>58025</v>
      </c>
      <c r="P15" s="56"/>
      <c r="Q15" s="71" t="s">
        <v>378</v>
      </c>
      <c r="R15" s="72">
        <v>1094488</v>
      </c>
      <c r="S15" s="72">
        <v>518960</v>
      </c>
      <c r="T15" s="72">
        <v>575528</v>
      </c>
    </row>
    <row r="16" spans="1:20" ht="12" customHeight="1" x14ac:dyDescent="0.3">
      <c r="A16" s="71" t="s">
        <v>379</v>
      </c>
      <c r="B16" s="56"/>
      <c r="C16" s="61" t="s">
        <v>380</v>
      </c>
      <c r="D16" s="57"/>
      <c r="E16" s="62">
        <v>13</v>
      </c>
      <c r="F16" s="62" t="s">
        <v>381</v>
      </c>
      <c r="G16" s="56"/>
      <c r="H16" s="83" t="s">
        <v>382</v>
      </c>
      <c r="I16" s="84">
        <v>640060</v>
      </c>
      <c r="J16" s="84">
        <v>303971</v>
      </c>
      <c r="K16" s="84">
        <v>336089</v>
      </c>
      <c r="L16" s="56"/>
      <c r="M16" s="80">
        <v>119856</v>
      </c>
      <c r="N16" s="80">
        <v>61418</v>
      </c>
      <c r="O16" s="80">
        <v>58438</v>
      </c>
      <c r="P16" s="56"/>
      <c r="Q16" s="71" t="s">
        <v>383</v>
      </c>
      <c r="R16" s="72">
        <v>234948</v>
      </c>
      <c r="S16" s="72">
        <v>112703</v>
      </c>
      <c r="T16" s="72">
        <v>122245</v>
      </c>
    </row>
    <row r="17" spans="1:20" ht="12" customHeight="1" x14ac:dyDescent="0.3">
      <c r="A17" s="71" t="s">
        <v>384</v>
      </c>
      <c r="B17" s="56"/>
      <c r="C17" s="61" t="s">
        <v>385</v>
      </c>
      <c r="D17" s="57"/>
      <c r="E17" s="62">
        <v>14</v>
      </c>
      <c r="F17" s="62" t="s">
        <v>386</v>
      </c>
      <c r="G17" s="56"/>
      <c r="H17" s="83" t="s">
        <v>387</v>
      </c>
      <c r="I17" s="84">
        <v>563389</v>
      </c>
      <c r="J17" s="84">
        <v>268367</v>
      </c>
      <c r="K17" s="84">
        <v>295022</v>
      </c>
      <c r="L17" s="56"/>
      <c r="M17" s="80">
        <v>121019</v>
      </c>
      <c r="N17" s="80">
        <v>61921</v>
      </c>
      <c r="O17" s="80">
        <v>59098</v>
      </c>
      <c r="P17" s="56"/>
      <c r="Q17" s="71" t="s">
        <v>388</v>
      </c>
      <c r="R17" s="72">
        <v>147933</v>
      </c>
      <c r="S17" s="72">
        <v>68544</v>
      </c>
      <c r="T17" s="72">
        <v>79389</v>
      </c>
    </row>
    <row r="18" spans="1:20" ht="12" customHeight="1" x14ac:dyDescent="0.3">
      <c r="A18" s="71" t="s">
        <v>389</v>
      </c>
      <c r="B18" s="56"/>
      <c r="C18" s="61" t="s">
        <v>390</v>
      </c>
      <c r="D18" s="57"/>
      <c r="E18" s="62">
        <v>15</v>
      </c>
      <c r="F18" s="62" t="s">
        <v>391</v>
      </c>
      <c r="G18" s="56"/>
      <c r="H18" s="83" t="s">
        <v>392</v>
      </c>
      <c r="I18" s="84">
        <v>519261</v>
      </c>
      <c r="J18" s="84">
        <v>244556</v>
      </c>
      <c r="K18" s="84">
        <v>274705</v>
      </c>
      <c r="L18" s="56"/>
      <c r="M18" s="80">
        <v>122272</v>
      </c>
      <c r="N18" s="80">
        <v>62471</v>
      </c>
      <c r="O18" s="80">
        <v>59801</v>
      </c>
      <c r="P18" s="56"/>
      <c r="Q18" s="71" t="s">
        <v>393</v>
      </c>
      <c r="R18" s="72">
        <v>98209</v>
      </c>
      <c r="S18" s="72">
        <v>49277</v>
      </c>
      <c r="T18" s="72">
        <v>48932</v>
      </c>
    </row>
    <row r="19" spans="1:20" ht="12" customHeight="1" x14ac:dyDescent="0.3">
      <c r="A19" s="55" t="s">
        <v>394</v>
      </c>
      <c r="B19" s="56"/>
      <c r="C19" s="61" t="s">
        <v>395</v>
      </c>
      <c r="D19" s="57"/>
      <c r="E19" s="62">
        <v>16</v>
      </c>
      <c r="F19" s="62" t="s">
        <v>396</v>
      </c>
      <c r="G19" s="56"/>
      <c r="H19" s="83" t="s">
        <v>397</v>
      </c>
      <c r="I19" s="84">
        <v>503389</v>
      </c>
      <c r="J19" s="84">
        <v>233302</v>
      </c>
      <c r="K19" s="84">
        <v>270087</v>
      </c>
      <c r="L19" s="56"/>
      <c r="M19" s="80">
        <v>123722</v>
      </c>
      <c r="N19" s="80">
        <v>63080</v>
      </c>
      <c r="O19" s="80">
        <v>60642</v>
      </c>
      <c r="P19" s="56"/>
      <c r="Q19" s="71" t="s">
        <v>398</v>
      </c>
      <c r="R19" s="72">
        <v>108457</v>
      </c>
      <c r="S19" s="72">
        <v>52580</v>
      </c>
      <c r="T19" s="72">
        <v>55877</v>
      </c>
    </row>
    <row r="20" spans="1:20" ht="12" customHeight="1" x14ac:dyDescent="0.3">
      <c r="A20" s="85" t="s">
        <v>399</v>
      </c>
      <c r="B20" s="56"/>
      <c r="C20" s="61" t="s">
        <v>400</v>
      </c>
      <c r="D20" s="57"/>
      <c r="E20" s="62">
        <v>17</v>
      </c>
      <c r="F20" s="62" t="s">
        <v>401</v>
      </c>
      <c r="G20" s="56"/>
      <c r="H20" s="83" t="s">
        <v>402</v>
      </c>
      <c r="I20" s="84">
        <v>439872</v>
      </c>
      <c r="J20" s="84">
        <v>200142</v>
      </c>
      <c r="K20" s="84">
        <v>239730</v>
      </c>
      <c r="L20" s="56"/>
      <c r="M20" s="80">
        <v>125124</v>
      </c>
      <c r="N20" s="80">
        <v>63639</v>
      </c>
      <c r="O20" s="80">
        <v>61485</v>
      </c>
      <c r="P20" s="56"/>
      <c r="Q20" s="71" t="s">
        <v>403</v>
      </c>
      <c r="R20" s="72">
        <v>258212</v>
      </c>
      <c r="S20" s="72">
        <v>125944</v>
      </c>
      <c r="T20" s="72">
        <v>132268</v>
      </c>
    </row>
    <row r="21" spans="1:20" ht="12" customHeight="1" x14ac:dyDescent="0.3">
      <c r="A21" s="85" t="s">
        <v>404</v>
      </c>
      <c r="B21" s="56"/>
      <c r="C21" s="61" t="s">
        <v>405</v>
      </c>
      <c r="D21" s="57"/>
      <c r="E21" s="62">
        <v>18</v>
      </c>
      <c r="F21" s="62" t="s">
        <v>406</v>
      </c>
      <c r="G21" s="56"/>
      <c r="H21" s="83" t="s">
        <v>407</v>
      </c>
      <c r="I21" s="84">
        <v>341916</v>
      </c>
      <c r="J21" s="84">
        <v>152813</v>
      </c>
      <c r="K21" s="84">
        <v>189103</v>
      </c>
      <c r="L21" s="56"/>
      <c r="M21" s="80">
        <v>126598</v>
      </c>
      <c r="N21" s="80">
        <v>64282</v>
      </c>
      <c r="O21" s="80">
        <v>62316</v>
      </c>
      <c r="P21" s="56"/>
      <c r="Q21" s="71" t="s">
        <v>408</v>
      </c>
      <c r="R21" s="72">
        <v>24160</v>
      </c>
      <c r="S21" s="72">
        <v>12726</v>
      </c>
      <c r="T21" s="72">
        <v>11434</v>
      </c>
    </row>
    <row r="22" spans="1:20" ht="12" customHeight="1" x14ac:dyDescent="0.3">
      <c r="A22" s="85" t="s">
        <v>409</v>
      </c>
      <c r="B22" s="56"/>
      <c r="C22" s="61" t="s">
        <v>410</v>
      </c>
      <c r="D22" s="57"/>
      <c r="E22" s="62">
        <v>19</v>
      </c>
      <c r="F22" s="62" t="s">
        <v>411</v>
      </c>
      <c r="G22" s="56"/>
      <c r="H22" s="83" t="s">
        <v>412</v>
      </c>
      <c r="I22" s="84">
        <v>253646</v>
      </c>
      <c r="J22" s="84">
        <v>111646</v>
      </c>
      <c r="K22" s="84">
        <v>142000</v>
      </c>
      <c r="L22" s="56"/>
      <c r="M22" s="80">
        <v>128143</v>
      </c>
      <c r="N22" s="80">
        <v>65043</v>
      </c>
      <c r="O22" s="80">
        <v>63100</v>
      </c>
      <c r="P22" s="56"/>
      <c r="Q22" s="71" t="s">
        <v>413</v>
      </c>
      <c r="R22" s="72">
        <v>377272</v>
      </c>
      <c r="S22" s="72">
        <v>184951</v>
      </c>
      <c r="T22" s="72">
        <v>192321</v>
      </c>
    </row>
    <row r="23" spans="1:20" ht="12" customHeight="1" x14ac:dyDescent="0.3">
      <c r="A23" s="85" t="s">
        <v>414</v>
      </c>
      <c r="B23" s="56"/>
      <c r="C23" s="61" t="s">
        <v>415</v>
      </c>
      <c r="D23" s="57"/>
      <c r="E23" s="62">
        <v>20</v>
      </c>
      <c r="F23" s="62" t="s">
        <v>416</v>
      </c>
      <c r="G23" s="56"/>
      <c r="H23" s="83" t="s">
        <v>417</v>
      </c>
      <c r="I23" s="84">
        <v>177853</v>
      </c>
      <c r="J23" s="84">
        <v>76747</v>
      </c>
      <c r="K23" s="84">
        <v>101106</v>
      </c>
      <c r="L23" s="56"/>
      <c r="M23" s="80">
        <v>129625</v>
      </c>
      <c r="N23" s="80">
        <v>65820</v>
      </c>
      <c r="O23" s="80">
        <v>63805</v>
      </c>
      <c r="P23" s="56"/>
      <c r="Q23" s="71" t="s">
        <v>418</v>
      </c>
      <c r="R23" s="72">
        <v>651586</v>
      </c>
      <c r="S23" s="72">
        <v>319009</v>
      </c>
      <c r="T23" s="72">
        <v>332577</v>
      </c>
    </row>
    <row r="24" spans="1:20" ht="12" customHeight="1" x14ac:dyDescent="0.3">
      <c r="A24" s="85" t="s">
        <v>419</v>
      </c>
      <c r="B24" s="56"/>
      <c r="C24" s="61" t="s">
        <v>420</v>
      </c>
      <c r="D24" s="57"/>
      <c r="E24" s="62">
        <v>55</v>
      </c>
      <c r="F24" s="62" t="s">
        <v>421</v>
      </c>
      <c r="G24" s="56"/>
      <c r="H24" s="83" t="s">
        <v>422</v>
      </c>
      <c r="I24" s="84">
        <v>113108</v>
      </c>
      <c r="J24" s="84">
        <v>45521</v>
      </c>
      <c r="K24" s="84">
        <v>67587</v>
      </c>
      <c r="L24" s="56"/>
      <c r="M24" s="80">
        <v>131107</v>
      </c>
      <c r="N24" s="80">
        <v>66558</v>
      </c>
      <c r="O24" s="80">
        <v>64549</v>
      </c>
      <c r="P24" s="56"/>
      <c r="Q24" s="71" t="s">
        <v>423</v>
      </c>
      <c r="R24" s="72">
        <v>6296</v>
      </c>
      <c r="S24" s="72">
        <v>3268</v>
      </c>
      <c r="T24" s="72">
        <v>3028</v>
      </c>
    </row>
    <row r="25" spans="1:20" ht="12" customHeight="1" x14ac:dyDescent="0.3">
      <c r="A25" s="85" t="s">
        <v>424</v>
      </c>
      <c r="B25" s="56"/>
      <c r="C25" s="85" t="s">
        <v>425</v>
      </c>
      <c r="D25" s="57"/>
      <c r="E25" s="62">
        <v>66</v>
      </c>
      <c r="F25" s="62" t="s">
        <v>426</v>
      </c>
      <c r="G25" s="56"/>
      <c r="H25" s="83" t="s">
        <v>427</v>
      </c>
      <c r="I25" s="84">
        <v>108506</v>
      </c>
      <c r="J25" s="84">
        <v>39978</v>
      </c>
      <c r="K25" s="84">
        <v>68528</v>
      </c>
      <c r="L25" s="56"/>
      <c r="M25" s="80">
        <v>132790</v>
      </c>
      <c r="N25" s="80">
        <v>67353</v>
      </c>
      <c r="O25" s="80">
        <v>65437</v>
      </c>
      <c r="P25" s="56"/>
      <c r="Q25" s="86" t="s">
        <v>322</v>
      </c>
      <c r="R25" s="80">
        <f t="shared" ref="R25:T25" si="0">SUM(R5:R24)</f>
        <v>7571345</v>
      </c>
      <c r="S25" s="80">
        <f t="shared" si="0"/>
        <v>3653868</v>
      </c>
      <c r="T25" s="80">
        <f t="shared" si="0"/>
        <v>3917477</v>
      </c>
    </row>
    <row r="26" spans="1:20" ht="12" customHeight="1" x14ac:dyDescent="0.3">
      <c r="A26" s="85" t="s">
        <v>428</v>
      </c>
      <c r="B26" s="56"/>
      <c r="C26" s="61" t="s">
        <v>429</v>
      </c>
      <c r="D26" s="57"/>
      <c r="E26" s="62">
        <v>77</v>
      </c>
      <c r="F26" s="62" t="s">
        <v>430</v>
      </c>
      <c r="G26" s="56"/>
      <c r="H26" s="56"/>
      <c r="I26" s="56"/>
      <c r="J26" s="56"/>
      <c r="K26" s="56"/>
      <c r="L26" s="56"/>
      <c r="M26" s="80">
        <v>133340</v>
      </c>
      <c r="N26" s="80">
        <v>67602</v>
      </c>
      <c r="O26" s="80">
        <v>65738</v>
      </c>
      <c r="P26" s="56"/>
      <c r="Q26" s="56"/>
      <c r="R26" s="56"/>
      <c r="S26" s="56"/>
      <c r="T26" s="56"/>
    </row>
    <row r="27" spans="1:20" ht="12" customHeight="1" x14ac:dyDescent="0.3">
      <c r="A27" s="85" t="s">
        <v>431</v>
      </c>
      <c r="B27" s="56"/>
      <c r="C27" s="61" t="s">
        <v>432</v>
      </c>
      <c r="D27" s="57"/>
      <c r="E27" s="62">
        <v>88</v>
      </c>
      <c r="F27" s="62" t="s">
        <v>433</v>
      </c>
      <c r="G27" s="56"/>
      <c r="H27" s="56"/>
      <c r="I27" s="56"/>
      <c r="J27" s="56"/>
      <c r="K27" s="56"/>
      <c r="L27" s="56"/>
      <c r="M27" s="80">
        <v>132165</v>
      </c>
      <c r="N27" s="80">
        <v>67024</v>
      </c>
      <c r="O27" s="80">
        <v>65141</v>
      </c>
      <c r="P27" s="56"/>
      <c r="Q27" s="692" t="s">
        <v>434</v>
      </c>
      <c r="R27" s="693"/>
      <c r="S27" s="693"/>
      <c r="T27" s="694"/>
    </row>
    <row r="28" spans="1:20" ht="12" customHeight="1" x14ac:dyDescent="0.3">
      <c r="A28" s="87" t="s">
        <v>435</v>
      </c>
      <c r="B28" s="56"/>
      <c r="C28" s="61" t="s">
        <v>436</v>
      </c>
      <c r="D28" s="57"/>
      <c r="E28" s="62">
        <v>98</v>
      </c>
      <c r="F28" s="62" t="s">
        <v>437</v>
      </c>
      <c r="G28" s="56"/>
      <c r="H28" s="56"/>
      <c r="I28" s="56"/>
      <c r="J28" s="56"/>
      <c r="K28" s="56"/>
      <c r="L28" s="56"/>
      <c r="M28" s="80">
        <v>129957</v>
      </c>
      <c r="N28" s="80">
        <v>65924</v>
      </c>
      <c r="O28" s="80">
        <v>64033</v>
      </c>
      <c r="P28" s="56"/>
      <c r="Q28" s="679" t="s">
        <v>321</v>
      </c>
      <c r="R28" s="680"/>
      <c r="S28" s="680"/>
      <c r="T28" s="681"/>
    </row>
    <row r="29" spans="1:20" ht="12" customHeight="1" x14ac:dyDescent="0.3">
      <c r="A29" s="88" t="s">
        <v>438</v>
      </c>
      <c r="B29" s="56"/>
      <c r="C29" s="61" t="s">
        <v>439</v>
      </c>
      <c r="D29" s="57"/>
      <c r="E29" s="89"/>
      <c r="F29" s="89"/>
      <c r="G29" s="56"/>
      <c r="H29" s="56"/>
      <c r="I29" s="56"/>
      <c r="J29" s="56"/>
      <c r="K29" s="56"/>
      <c r="L29" s="56"/>
      <c r="M29" s="80">
        <v>127797</v>
      </c>
      <c r="N29" s="80">
        <v>64838</v>
      </c>
      <c r="O29" s="80">
        <v>62959</v>
      </c>
      <c r="P29" s="56"/>
      <c r="Q29" s="690" t="s">
        <v>332</v>
      </c>
      <c r="R29" s="682">
        <v>2015</v>
      </c>
      <c r="S29" s="683"/>
      <c r="T29" s="684"/>
    </row>
    <row r="30" spans="1:20" ht="12" customHeight="1" x14ac:dyDescent="0.3">
      <c r="A30" s="88" t="s">
        <v>440</v>
      </c>
      <c r="B30" s="56"/>
      <c r="C30" s="61" t="s">
        <v>441</v>
      </c>
      <c r="D30" s="57"/>
      <c r="E30" s="89"/>
      <c r="F30" s="89"/>
      <c r="G30" s="56"/>
      <c r="H30" s="56"/>
      <c r="I30" s="56"/>
      <c r="J30" s="56"/>
      <c r="K30" s="56"/>
      <c r="L30" s="56"/>
      <c r="M30" s="80">
        <v>125232</v>
      </c>
      <c r="N30" s="80">
        <v>63602</v>
      </c>
      <c r="O30" s="80">
        <v>61630</v>
      </c>
      <c r="P30" s="56"/>
      <c r="Q30" s="691"/>
      <c r="R30" s="73" t="s">
        <v>322</v>
      </c>
      <c r="S30" s="74" t="s">
        <v>323</v>
      </c>
      <c r="T30" s="75" t="s">
        <v>324</v>
      </c>
    </row>
    <row r="31" spans="1:20" ht="12" customHeight="1" x14ac:dyDescent="0.3">
      <c r="A31" s="88" t="s">
        <v>442</v>
      </c>
      <c r="B31" s="56"/>
      <c r="C31" s="61" t="s">
        <v>443</v>
      </c>
      <c r="D31" s="57"/>
      <c r="E31" s="89"/>
      <c r="F31" s="89"/>
      <c r="G31" s="56"/>
      <c r="H31" s="56"/>
      <c r="I31" s="56"/>
      <c r="J31" s="56"/>
      <c r="K31" s="56"/>
      <c r="L31" s="56"/>
      <c r="M31" s="80">
        <v>124055</v>
      </c>
      <c r="N31" s="80">
        <v>62761</v>
      </c>
      <c r="O31" s="80">
        <v>61294</v>
      </c>
      <c r="P31" s="56"/>
      <c r="Q31" s="76" t="s">
        <v>340</v>
      </c>
      <c r="R31" s="77"/>
      <c r="S31" s="78"/>
      <c r="T31" s="79"/>
    </row>
    <row r="32" spans="1:20" ht="12" customHeight="1" x14ac:dyDescent="0.3">
      <c r="A32" s="88" t="s">
        <v>444</v>
      </c>
      <c r="B32" s="56"/>
      <c r="C32" s="61" t="s">
        <v>445</v>
      </c>
      <c r="D32" s="57"/>
      <c r="E32" s="89"/>
      <c r="F32" s="89"/>
      <c r="G32" s="56"/>
      <c r="H32" s="56"/>
      <c r="I32" s="56"/>
      <c r="J32" s="56"/>
      <c r="K32" s="56"/>
      <c r="L32" s="56"/>
      <c r="M32" s="80">
        <v>125190</v>
      </c>
      <c r="N32" s="80">
        <v>62619</v>
      </c>
      <c r="O32" s="80">
        <v>62571</v>
      </c>
      <c r="P32" s="56"/>
      <c r="Q32" s="90" t="s">
        <v>322</v>
      </c>
      <c r="R32" s="91">
        <v>7878783</v>
      </c>
      <c r="S32" s="92">
        <v>3810013</v>
      </c>
      <c r="T32" s="93">
        <v>4068770</v>
      </c>
    </row>
    <row r="33" spans="1:20" ht="12" customHeight="1" x14ac:dyDescent="0.3">
      <c r="A33" s="87" t="s">
        <v>446</v>
      </c>
      <c r="B33" s="56"/>
      <c r="C33" s="61" t="s">
        <v>447</v>
      </c>
      <c r="D33" s="57"/>
      <c r="E33" s="89"/>
      <c r="F33" s="89"/>
      <c r="G33" s="56"/>
      <c r="H33" s="56"/>
      <c r="I33" s="56"/>
      <c r="J33" s="56"/>
      <c r="K33" s="56"/>
      <c r="L33" s="56"/>
      <c r="M33" s="80">
        <v>127692</v>
      </c>
      <c r="N33" s="80">
        <v>62895</v>
      </c>
      <c r="O33" s="80">
        <v>64797</v>
      </c>
      <c r="P33" s="56"/>
      <c r="Q33" s="94" t="s">
        <v>348</v>
      </c>
      <c r="R33" s="95">
        <v>603230</v>
      </c>
      <c r="S33" s="96">
        <v>309432</v>
      </c>
      <c r="T33" s="97">
        <v>293798</v>
      </c>
    </row>
    <row r="34" spans="1:20" ht="12" customHeight="1" x14ac:dyDescent="0.3">
      <c r="A34" s="98" t="s">
        <v>448</v>
      </c>
      <c r="B34" s="56"/>
      <c r="C34" s="61" t="s">
        <v>449</v>
      </c>
      <c r="D34" s="57"/>
      <c r="E34" s="89"/>
      <c r="F34" s="89"/>
      <c r="G34" s="56"/>
      <c r="H34" s="56"/>
      <c r="I34" s="56"/>
      <c r="J34" s="56"/>
      <c r="K34" s="56"/>
      <c r="L34" s="56"/>
      <c r="M34" s="80">
        <v>129742</v>
      </c>
      <c r="N34" s="80">
        <v>62993</v>
      </c>
      <c r="O34" s="80">
        <v>66749</v>
      </c>
      <c r="P34" s="56"/>
      <c r="Q34" s="94" t="s">
        <v>352</v>
      </c>
      <c r="R34" s="95">
        <v>598182</v>
      </c>
      <c r="S34" s="96">
        <v>306434</v>
      </c>
      <c r="T34" s="97">
        <v>291748</v>
      </c>
    </row>
    <row r="35" spans="1:20" ht="12" customHeight="1" x14ac:dyDescent="0.3">
      <c r="A35" s="98" t="s">
        <v>450</v>
      </c>
      <c r="B35" s="56"/>
      <c r="C35" s="55" t="s">
        <v>451</v>
      </c>
      <c r="D35" s="57"/>
      <c r="E35" s="89"/>
      <c r="F35" s="89"/>
      <c r="G35" s="56"/>
      <c r="H35" s="56"/>
      <c r="I35" s="56"/>
      <c r="J35" s="56"/>
      <c r="K35" s="56"/>
      <c r="L35" s="56"/>
      <c r="M35" s="80">
        <v>131768</v>
      </c>
      <c r="N35" s="80">
        <v>63030</v>
      </c>
      <c r="O35" s="80">
        <v>68738</v>
      </c>
      <c r="P35" s="56"/>
      <c r="Q35" s="94" t="s">
        <v>357</v>
      </c>
      <c r="R35" s="95">
        <v>605068</v>
      </c>
      <c r="S35" s="96">
        <v>309819</v>
      </c>
      <c r="T35" s="97">
        <v>295249</v>
      </c>
    </row>
    <row r="36" spans="1:20" ht="12" customHeight="1" x14ac:dyDescent="0.3">
      <c r="A36" s="98" t="s">
        <v>452</v>
      </c>
      <c r="B36" s="56"/>
      <c r="C36" s="61" t="s">
        <v>343</v>
      </c>
      <c r="D36" s="57"/>
      <c r="E36" s="89"/>
      <c r="F36" s="89"/>
      <c r="G36" s="56"/>
      <c r="H36" s="56"/>
      <c r="I36" s="56"/>
      <c r="J36" s="56"/>
      <c r="K36" s="56"/>
      <c r="L36" s="56"/>
      <c r="M36" s="80">
        <v>132712</v>
      </c>
      <c r="N36" s="80">
        <v>62862</v>
      </c>
      <c r="O36" s="80">
        <v>69850</v>
      </c>
      <c r="P36" s="56"/>
      <c r="Q36" s="94" t="s">
        <v>362</v>
      </c>
      <c r="R36" s="95">
        <v>642476</v>
      </c>
      <c r="S36" s="96">
        <v>325752</v>
      </c>
      <c r="T36" s="97">
        <v>316724</v>
      </c>
    </row>
    <row r="37" spans="1:20" ht="12" customHeight="1" x14ac:dyDescent="0.3">
      <c r="A37" s="98" t="s">
        <v>453</v>
      </c>
      <c r="B37" s="56"/>
      <c r="C37" s="61" t="s">
        <v>454</v>
      </c>
      <c r="D37" s="57"/>
      <c r="E37" s="89"/>
      <c r="F37" s="89"/>
      <c r="G37" s="56"/>
      <c r="H37" s="56"/>
      <c r="I37" s="56"/>
      <c r="J37" s="56"/>
      <c r="K37" s="56"/>
      <c r="L37" s="56"/>
      <c r="M37" s="80">
        <v>131882</v>
      </c>
      <c r="N37" s="80">
        <v>62354</v>
      </c>
      <c r="O37" s="80">
        <v>69528</v>
      </c>
      <c r="P37" s="56"/>
      <c r="Q37" s="94" t="s">
        <v>367</v>
      </c>
      <c r="R37" s="95">
        <v>669960</v>
      </c>
      <c r="S37" s="96">
        <v>338888</v>
      </c>
      <c r="T37" s="97">
        <v>331072</v>
      </c>
    </row>
    <row r="38" spans="1:20" ht="12" customHeight="1" x14ac:dyDescent="0.3">
      <c r="A38" s="98" t="s">
        <v>455</v>
      </c>
      <c r="B38" s="56"/>
      <c r="C38" s="61" t="s">
        <v>456</v>
      </c>
      <c r="D38" s="57"/>
      <c r="E38" s="89"/>
      <c r="F38" s="89"/>
      <c r="G38" s="56"/>
      <c r="H38" s="56"/>
      <c r="I38" s="56"/>
      <c r="J38" s="56"/>
      <c r="K38" s="56"/>
      <c r="L38" s="56"/>
      <c r="M38" s="80">
        <v>129823</v>
      </c>
      <c r="N38" s="80">
        <v>61588</v>
      </c>
      <c r="O38" s="80">
        <v>68235</v>
      </c>
      <c r="P38" s="56"/>
      <c r="Q38" s="94" t="s">
        <v>372</v>
      </c>
      <c r="R38" s="95">
        <v>635633</v>
      </c>
      <c r="S38" s="96">
        <v>319048</v>
      </c>
      <c r="T38" s="97">
        <v>316585</v>
      </c>
    </row>
    <row r="39" spans="1:20" ht="12" customHeight="1" x14ac:dyDescent="0.3">
      <c r="A39" s="98" t="s">
        <v>457</v>
      </c>
      <c r="B39" s="56"/>
      <c r="C39" s="61" t="s">
        <v>458</v>
      </c>
      <c r="D39" s="99"/>
      <c r="E39" s="89"/>
      <c r="F39" s="89"/>
      <c r="G39" s="56"/>
      <c r="H39" s="56"/>
      <c r="I39" s="56"/>
      <c r="J39" s="56"/>
      <c r="K39" s="56"/>
      <c r="L39" s="56"/>
      <c r="M39" s="80">
        <v>127922</v>
      </c>
      <c r="N39" s="80">
        <v>60850</v>
      </c>
      <c r="O39" s="80">
        <v>67072</v>
      </c>
      <c r="P39" s="56"/>
      <c r="Q39" s="94" t="s">
        <v>377</v>
      </c>
      <c r="R39" s="95">
        <v>657874</v>
      </c>
      <c r="S39" s="96">
        <v>313458</v>
      </c>
      <c r="T39" s="97">
        <v>344416</v>
      </c>
    </row>
    <row r="40" spans="1:20" ht="12" customHeight="1" x14ac:dyDescent="0.3">
      <c r="A40" s="55" t="s">
        <v>459</v>
      </c>
      <c r="B40" s="56"/>
      <c r="C40" s="61" t="s">
        <v>460</v>
      </c>
      <c r="D40" s="57"/>
      <c r="E40" s="89"/>
      <c r="F40" s="89"/>
      <c r="G40" s="56"/>
      <c r="H40" s="56"/>
      <c r="I40" s="56"/>
      <c r="J40" s="56"/>
      <c r="K40" s="56"/>
      <c r="L40" s="56"/>
      <c r="M40" s="80">
        <v>126082</v>
      </c>
      <c r="N40" s="80">
        <v>60165</v>
      </c>
      <c r="O40" s="80">
        <v>65917</v>
      </c>
      <c r="P40" s="56"/>
      <c r="Q40" s="94" t="s">
        <v>382</v>
      </c>
      <c r="R40" s="95">
        <v>614779</v>
      </c>
      <c r="S40" s="96">
        <v>293158</v>
      </c>
      <c r="T40" s="97">
        <v>321621</v>
      </c>
    </row>
    <row r="41" spans="1:20" ht="12" customHeight="1" x14ac:dyDescent="0.3">
      <c r="A41" s="61" t="s">
        <v>461</v>
      </c>
      <c r="B41" s="56"/>
      <c r="C41" s="100" t="s">
        <v>462</v>
      </c>
      <c r="D41" s="57"/>
      <c r="E41" s="89"/>
      <c r="F41" s="89"/>
      <c r="G41" s="56"/>
      <c r="H41" s="56"/>
      <c r="I41" s="56"/>
      <c r="J41" s="56"/>
      <c r="K41" s="56"/>
      <c r="L41" s="56"/>
      <c r="M41" s="80"/>
      <c r="N41" s="80"/>
      <c r="O41" s="80"/>
      <c r="P41" s="56"/>
      <c r="Q41" s="94"/>
      <c r="R41" s="95"/>
      <c r="S41" s="96"/>
      <c r="T41" s="97"/>
    </row>
    <row r="42" spans="1:20" ht="12" customHeight="1" x14ac:dyDescent="0.3">
      <c r="A42" s="61" t="s">
        <v>463</v>
      </c>
      <c r="B42" s="56"/>
      <c r="C42" s="101" t="s">
        <v>464</v>
      </c>
      <c r="D42" s="57"/>
      <c r="E42" s="89"/>
      <c r="F42" s="89"/>
      <c r="G42" s="56"/>
      <c r="H42" s="56"/>
      <c r="I42" s="56"/>
      <c r="J42" s="56"/>
      <c r="K42" s="56"/>
      <c r="L42" s="56"/>
      <c r="M42" s="80"/>
      <c r="N42" s="80"/>
      <c r="O42" s="80"/>
      <c r="P42" s="56"/>
      <c r="Q42" s="94"/>
      <c r="R42" s="95"/>
      <c r="S42" s="96"/>
      <c r="T42" s="97"/>
    </row>
    <row r="43" spans="1:20" ht="12" customHeight="1" x14ac:dyDescent="0.3">
      <c r="A43" s="61" t="s">
        <v>465</v>
      </c>
      <c r="B43" s="56"/>
      <c r="C43" s="57"/>
      <c r="D43" s="57"/>
      <c r="E43" s="89"/>
      <c r="F43" s="89"/>
      <c r="G43" s="56"/>
      <c r="H43" s="56"/>
      <c r="I43" s="56"/>
      <c r="J43" s="56"/>
      <c r="K43" s="56"/>
      <c r="L43" s="56"/>
      <c r="M43" s="80"/>
      <c r="N43" s="80"/>
      <c r="O43" s="80"/>
      <c r="P43" s="56"/>
      <c r="Q43" s="94"/>
      <c r="R43" s="95"/>
      <c r="S43" s="96"/>
      <c r="T43" s="97"/>
    </row>
    <row r="44" spans="1:20" ht="12" customHeight="1" x14ac:dyDescent="0.3">
      <c r="A44" s="61" t="s">
        <v>466</v>
      </c>
      <c r="B44" s="56"/>
      <c r="C44" s="57"/>
      <c r="D44" s="57"/>
      <c r="E44" s="89"/>
      <c r="F44" s="89"/>
      <c r="G44" s="56"/>
      <c r="H44" s="56"/>
      <c r="I44" s="56"/>
      <c r="J44" s="56"/>
      <c r="K44" s="56"/>
      <c r="L44" s="56"/>
      <c r="M44" s="80"/>
      <c r="N44" s="80"/>
      <c r="O44" s="80"/>
      <c r="P44" s="56"/>
      <c r="Q44" s="94"/>
      <c r="R44" s="95"/>
      <c r="S44" s="96"/>
      <c r="T44" s="97"/>
    </row>
    <row r="45" spans="1:20" ht="12" customHeight="1" x14ac:dyDescent="0.3">
      <c r="A45" s="61" t="s">
        <v>467</v>
      </c>
      <c r="B45" s="56"/>
      <c r="C45" s="56"/>
      <c r="D45" s="57"/>
      <c r="E45" s="89"/>
      <c r="F45" s="89"/>
      <c r="G45" s="56"/>
      <c r="H45" s="56"/>
      <c r="I45" s="56"/>
      <c r="J45" s="56"/>
      <c r="K45" s="56"/>
      <c r="L45" s="56"/>
      <c r="M45" s="80">
        <v>123600</v>
      </c>
      <c r="N45" s="80">
        <v>59117</v>
      </c>
      <c r="O45" s="80">
        <v>64483</v>
      </c>
      <c r="P45" s="56"/>
      <c r="Q45" s="94" t="s">
        <v>387</v>
      </c>
      <c r="R45" s="95">
        <v>536343</v>
      </c>
      <c r="S45" s="96">
        <v>254902</v>
      </c>
      <c r="T45" s="97">
        <v>281441</v>
      </c>
    </row>
    <row r="46" spans="1:20" ht="12" customHeight="1" x14ac:dyDescent="0.3">
      <c r="A46" s="55" t="s">
        <v>468</v>
      </c>
      <c r="B46" s="56"/>
      <c r="C46" s="56"/>
      <c r="D46" s="57"/>
      <c r="E46" s="89"/>
      <c r="F46" s="89"/>
      <c r="G46" s="56"/>
      <c r="H46" s="56"/>
      <c r="I46" s="56"/>
      <c r="J46" s="56"/>
      <c r="K46" s="56"/>
      <c r="L46" s="56"/>
      <c r="M46" s="80"/>
      <c r="N46" s="80"/>
      <c r="O46" s="80"/>
      <c r="P46" s="56"/>
      <c r="Q46" s="94"/>
      <c r="R46" s="95"/>
      <c r="S46" s="96"/>
      <c r="T46" s="97"/>
    </row>
    <row r="47" spans="1:20" ht="12" customHeight="1" x14ac:dyDescent="0.3">
      <c r="A47" s="61" t="s">
        <v>469</v>
      </c>
      <c r="B47" s="56"/>
      <c r="C47" s="56"/>
      <c r="D47" s="57"/>
      <c r="E47" s="89"/>
      <c r="F47" s="89"/>
      <c r="G47" s="56"/>
      <c r="H47" s="56"/>
      <c r="I47" s="56"/>
      <c r="J47" s="56"/>
      <c r="K47" s="56"/>
      <c r="L47" s="56"/>
      <c r="M47" s="80"/>
      <c r="N47" s="80"/>
      <c r="O47" s="80"/>
      <c r="P47" s="56"/>
      <c r="Q47" s="94"/>
      <c r="R47" s="95"/>
      <c r="S47" s="96"/>
      <c r="T47" s="97"/>
    </row>
    <row r="48" spans="1:20" ht="12" customHeight="1" x14ac:dyDescent="0.3">
      <c r="A48" s="61" t="s">
        <v>470</v>
      </c>
      <c r="B48" s="56"/>
      <c r="C48" s="56"/>
      <c r="D48" s="57"/>
      <c r="E48" s="89"/>
      <c r="F48" s="89"/>
      <c r="G48" s="56"/>
      <c r="H48" s="56"/>
      <c r="I48" s="56"/>
      <c r="J48" s="56"/>
      <c r="K48" s="56"/>
      <c r="L48" s="56"/>
      <c r="M48" s="80"/>
      <c r="N48" s="80"/>
      <c r="O48" s="80"/>
      <c r="P48" s="56"/>
      <c r="Q48" s="94"/>
      <c r="R48" s="95"/>
      <c r="S48" s="96"/>
      <c r="T48" s="97"/>
    </row>
    <row r="49" spans="1:20" ht="12" customHeight="1" x14ac:dyDescent="0.3">
      <c r="A49" s="102" t="s">
        <v>471</v>
      </c>
      <c r="B49" s="56"/>
      <c r="C49" s="56"/>
      <c r="D49" s="57"/>
      <c r="E49" s="89"/>
      <c r="F49" s="89"/>
      <c r="G49" s="56"/>
      <c r="H49" s="56"/>
      <c r="I49" s="56"/>
      <c r="J49" s="56"/>
      <c r="K49" s="56"/>
      <c r="L49" s="56"/>
      <c r="M49" s="80">
        <v>120324</v>
      </c>
      <c r="N49" s="80">
        <v>57551</v>
      </c>
      <c r="O49" s="80">
        <v>62773</v>
      </c>
      <c r="P49" s="56"/>
      <c r="Q49" s="94" t="s">
        <v>392</v>
      </c>
      <c r="R49" s="95">
        <v>516837</v>
      </c>
      <c r="S49" s="96">
        <v>242123</v>
      </c>
      <c r="T49" s="97">
        <v>274714</v>
      </c>
    </row>
    <row r="50" spans="1:20" ht="12" customHeight="1" x14ac:dyDescent="0.3">
      <c r="A50" s="71" t="s">
        <v>472</v>
      </c>
      <c r="B50" s="56"/>
      <c r="C50" s="57"/>
      <c r="D50" s="57"/>
      <c r="E50" s="89"/>
      <c r="F50" s="89"/>
      <c r="G50" s="56"/>
      <c r="H50" s="56"/>
      <c r="I50" s="56"/>
      <c r="J50" s="56"/>
      <c r="K50" s="56"/>
      <c r="L50" s="56"/>
      <c r="M50" s="80">
        <v>116606</v>
      </c>
      <c r="N50" s="80">
        <v>55686</v>
      </c>
      <c r="O50" s="80">
        <v>60920</v>
      </c>
      <c r="P50" s="56"/>
      <c r="Q50" s="94" t="s">
        <v>397</v>
      </c>
      <c r="R50" s="95">
        <v>489703</v>
      </c>
      <c r="S50" s="96">
        <v>225926</v>
      </c>
      <c r="T50" s="97">
        <v>263777</v>
      </c>
    </row>
    <row r="51" spans="1:20" ht="12" customHeight="1" x14ac:dyDescent="0.3">
      <c r="A51" s="71" t="s">
        <v>473</v>
      </c>
      <c r="B51" s="56"/>
      <c r="C51" s="57"/>
      <c r="D51" s="57"/>
      <c r="E51" s="89"/>
      <c r="F51" s="89"/>
      <c r="G51" s="56"/>
      <c r="H51" s="56"/>
      <c r="I51" s="56"/>
      <c r="J51" s="56"/>
      <c r="K51" s="56"/>
      <c r="L51" s="56"/>
      <c r="M51" s="80">
        <v>112852</v>
      </c>
      <c r="N51" s="80">
        <v>53849</v>
      </c>
      <c r="O51" s="80">
        <v>59003</v>
      </c>
      <c r="P51" s="56"/>
      <c r="Q51" s="94" t="s">
        <v>402</v>
      </c>
      <c r="R51" s="95">
        <v>406084</v>
      </c>
      <c r="S51" s="96">
        <v>183930</v>
      </c>
      <c r="T51" s="97">
        <v>222154</v>
      </c>
    </row>
    <row r="52" spans="1:20" ht="12" customHeight="1" x14ac:dyDescent="0.3">
      <c r="A52" s="55" t="s">
        <v>474</v>
      </c>
      <c r="B52" s="56"/>
      <c r="C52" s="57"/>
      <c r="D52" s="57"/>
      <c r="E52" s="89"/>
      <c r="F52" s="89"/>
      <c r="G52" s="56"/>
      <c r="H52" s="56"/>
      <c r="I52" s="56"/>
      <c r="J52" s="56"/>
      <c r="K52" s="56"/>
      <c r="L52" s="56"/>
      <c r="M52" s="80">
        <v>97001</v>
      </c>
      <c r="N52" s="80">
        <v>44730</v>
      </c>
      <c r="O52" s="80">
        <v>52271</v>
      </c>
      <c r="P52" s="56"/>
      <c r="Q52" s="56"/>
      <c r="R52" s="56"/>
      <c r="S52" s="56"/>
      <c r="T52" s="56"/>
    </row>
    <row r="53" spans="1:20" ht="12" customHeight="1" x14ac:dyDescent="0.3">
      <c r="A53" s="102" t="s">
        <v>475</v>
      </c>
      <c r="B53" s="56"/>
      <c r="C53" s="57"/>
      <c r="D53" s="57"/>
      <c r="E53" s="89"/>
      <c r="F53" s="89"/>
      <c r="G53" s="56"/>
      <c r="H53" s="56"/>
      <c r="I53" s="56"/>
      <c r="J53" s="56"/>
      <c r="K53" s="56"/>
      <c r="L53" s="56"/>
      <c r="M53" s="80">
        <v>93445</v>
      </c>
      <c r="N53" s="80">
        <v>42931</v>
      </c>
      <c r="O53" s="80">
        <v>50514</v>
      </c>
      <c r="P53" s="56"/>
      <c r="Q53" s="56"/>
      <c r="R53" s="56"/>
      <c r="S53" s="56"/>
      <c r="T53" s="56"/>
    </row>
    <row r="54" spans="1:20" ht="12" customHeight="1" x14ac:dyDescent="0.3">
      <c r="A54" s="102" t="s">
        <v>476</v>
      </c>
      <c r="B54" s="56"/>
      <c r="C54" s="57"/>
      <c r="D54" s="57"/>
      <c r="E54" s="89"/>
      <c r="F54" s="89"/>
      <c r="G54" s="56"/>
      <c r="H54" s="56"/>
      <c r="I54" s="56"/>
      <c r="J54" s="56"/>
      <c r="K54" s="56"/>
      <c r="L54" s="56"/>
      <c r="M54" s="80">
        <v>89853</v>
      </c>
      <c r="N54" s="80">
        <v>41126</v>
      </c>
      <c r="O54" s="80">
        <v>48727</v>
      </c>
      <c r="P54" s="56"/>
      <c r="Q54" s="56"/>
      <c r="R54" s="56"/>
      <c r="S54" s="56"/>
      <c r="T54" s="56"/>
    </row>
    <row r="55" spans="1:20" ht="12" customHeight="1" x14ac:dyDescent="0.3">
      <c r="A55" s="55" t="s">
        <v>477</v>
      </c>
      <c r="B55" s="56"/>
      <c r="C55" s="57"/>
      <c r="D55" s="57"/>
      <c r="E55" s="89"/>
      <c r="F55" s="89"/>
      <c r="G55" s="56"/>
      <c r="H55" s="56"/>
      <c r="I55" s="56"/>
      <c r="J55" s="56"/>
      <c r="K55" s="56"/>
      <c r="L55" s="56"/>
      <c r="M55" s="80">
        <v>66807</v>
      </c>
      <c r="N55" s="80">
        <v>30117</v>
      </c>
      <c r="O55" s="80">
        <v>36690</v>
      </c>
      <c r="P55" s="56"/>
      <c r="Q55" s="56"/>
      <c r="R55" s="56"/>
      <c r="S55" s="56"/>
      <c r="T55" s="56"/>
    </row>
    <row r="56" spans="1:20" ht="12" customHeight="1" x14ac:dyDescent="0.3">
      <c r="A56" s="102" t="s">
        <v>478</v>
      </c>
      <c r="B56" s="56"/>
      <c r="C56" s="57"/>
      <c r="D56" s="57"/>
      <c r="E56" s="89"/>
      <c r="F56" s="89"/>
      <c r="G56" s="56"/>
      <c r="H56" s="56"/>
      <c r="I56" s="56"/>
      <c r="J56" s="56"/>
      <c r="K56" s="56"/>
      <c r="L56" s="56"/>
      <c r="M56" s="80">
        <v>63071</v>
      </c>
      <c r="N56" s="80">
        <v>28387</v>
      </c>
      <c r="O56" s="80">
        <v>34684</v>
      </c>
      <c r="P56" s="56"/>
      <c r="Q56" s="56"/>
      <c r="R56" s="56"/>
      <c r="S56" s="56"/>
      <c r="T56" s="56"/>
    </row>
    <row r="57" spans="1:20" ht="12" customHeight="1" x14ac:dyDescent="0.3">
      <c r="A57" s="102" t="s">
        <v>479</v>
      </c>
      <c r="B57" s="56"/>
      <c r="C57" s="57"/>
      <c r="D57" s="57"/>
      <c r="E57" s="89"/>
      <c r="F57" s="89"/>
      <c r="G57" s="56"/>
      <c r="H57" s="56"/>
      <c r="I57" s="56"/>
      <c r="J57" s="56"/>
      <c r="K57" s="56"/>
      <c r="L57" s="56"/>
      <c r="M57" s="80">
        <v>59761</v>
      </c>
      <c r="N57" s="80">
        <v>26856</v>
      </c>
      <c r="O57" s="80">
        <v>32905</v>
      </c>
      <c r="P57" s="56"/>
      <c r="Q57" s="56"/>
      <c r="R57" s="56"/>
      <c r="S57" s="56"/>
      <c r="T57" s="56"/>
    </row>
    <row r="58" spans="1:20" ht="12" customHeight="1" x14ac:dyDescent="0.3">
      <c r="A58" s="102" t="s">
        <v>480</v>
      </c>
      <c r="B58" s="56"/>
      <c r="C58" s="57"/>
      <c r="D58" s="57"/>
      <c r="E58" s="89"/>
      <c r="F58" s="89"/>
      <c r="G58" s="56"/>
      <c r="H58" s="56"/>
      <c r="I58" s="56"/>
      <c r="J58" s="56"/>
      <c r="K58" s="56"/>
      <c r="L58" s="56"/>
      <c r="M58" s="80">
        <v>56749</v>
      </c>
      <c r="N58" s="80">
        <v>25466</v>
      </c>
      <c r="O58" s="80">
        <v>31283</v>
      </c>
      <c r="P58" s="56"/>
      <c r="Q58" s="56"/>
      <c r="R58" s="56"/>
      <c r="S58" s="56"/>
      <c r="T58" s="56"/>
    </row>
    <row r="59" spans="1:20" ht="16.5" customHeight="1" x14ac:dyDescent="0.3">
      <c r="A59" s="56"/>
      <c r="B59" s="56"/>
      <c r="C59" s="57"/>
      <c r="D59" s="57"/>
      <c r="E59" s="89"/>
      <c r="F59" s="89"/>
      <c r="G59" s="56"/>
      <c r="H59" s="56"/>
      <c r="I59" s="56"/>
      <c r="J59" s="56"/>
      <c r="K59" s="56"/>
      <c r="L59" s="56"/>
      <c r="M59" s="80">
        <v>53748</v>
      </c>
      <c r="N59" s="80">
        <v>24086</v>
      </c>
      <c r="O59" s="80">
        <v>29662</v>
      </c>
      <c r="P59" s="56"/>
      <c r="Q59" s="56"/>
      <c r="R59" s="56"/>
      <c r="S59" s="56"/>
      <c r="T59" s="56"/>
    </row>
    <row r="60" spans="1:20" ht="16.5" customHeight="1" x14ac:dyDescent="0.3">
      <c r="A60" s="56"/>
      <c r="B60" s="56"/>
      <c r="C60" s="57"/>
      <c r="D60" s="57"/>
      <c r="E60" s="89"/>
      <c r="F60" s="89"/>
      <c r="G60" s="56"/>
      <c r="H60" s="56"/>
      <c r="I60" s="56"/>
      <c r="J60" s="56"/>
      <c r="K60" s="56"/>
      <c r="L60" s="56"/>
      <c r="M60" s="80">
        <v>50833</v>
      </c>
      <c r="N60" s="80">
        <v>22745</v>
      </c>
      <c r="O60" s="80">
        <v>28088</v>
      </c>
      <c r="P60" s="56"/>
      <c r="Q60" s="56"/>
      <c r="R60" s="56"/>
      <c r="S60" s="56"/>
      <c r="T60" s="56"/>
    </row>
    <row r="61" spans="1:20" ht="16.5" customHeight="1" x14ac:dyDescent="0.3">
      <c r="A61" s="56"/>
      <c r="B61" s="56"/>
      <c r="C61" s="57"/>
      <c r="D61" s="57"/>
      <c r="E61" s="89"/>
      <c r="F61" s="89"/>
      <c r="G61" s="56"/>
      <c r="H61" s="56"/>
      <c r="I61" s="56"/>
      <c r="J61" s="56"/>
      <c r="K61" s="56"/>
      <c r="L61" s="56"/>
      <c r="M61" s="80">
        <v>47916</v>
      </c>
      <c r="N61" s="80">
        <v>21407</v>
      </c>
      <c r="O61" s="80">
        <v>26509</v>
      </c>
      <c r="P61" s="56"/>
      <c r="Q61" s="56"/>
      <c r="R61" s="56"/>
      <c r="S61" s="56"/>
      <c r="T61" s="56"/>
    </row>
    <row r="62" spans="1:20" ht="16.5" customHeight="1" x14ac:dyDescent="0.3">
      <c r="A62" s="56"/>
      <c r="B62" s="56"/>
      <c r="C62" s="57"/>
      <c r="D62" s="57"/>
      <c r="E62" s="89"/>
      <c r="F62" s="89"/>
      <c r="G62" s="56"/>
      <c r="H62" s="56"/>
      <c r="I62" s="56"/>
      <c r="J62" s="56"/>
      <c r="K62" s="56"/>
      <c r="L62" s="56"/>
      <c r="M62" s="80">
        <v>44929</v>
      </c>
      <c r="N62" s="80">
        <v>20042</v>
      </c>
      <c r="O62" s="80">
        <v>24887</v>
      </c>
      <c r="P62" s="56"/>
      <c r="Q62" s="56"/>
      <c r="R62" s="56"/>
      <c r="S62" s="56"/>
      <c r="T62" s="56"/>
    </row>
    <row r="63" spans="1:20" ht="16.5" customHeight="1" x14ac:dyDescent="0.3">
      <c r="A63" s="56"/>
      <c r="B63" s="56"/>
      <c r="C63" s="57"/>
      <c r="D63" s="57"/>
      <c r="E63" s="89"/>
      <c r="F63" s="89"/>
      <c r="G63" s="56"/>
      <c r="H63" s="56"/>
      <c r="I63" s="56"/>
      <c r="J63" s="56"/>
      <c r="K63" s="56"/>
      <c r="L63" s="56"/>
      <c r="M63" s="80">
        <v>41939</v>
      </c>
      <c r="N63" s="80">
        <v>18676</v>
      </c>
      <c r="O63" s="80">
        <v>23263</v>
      </c>
      <c r="P63" s="56"/>
      <c r="Q63" s="56"/>
      <c r="R63" s="56"/>
      <c r="S63" s="56"/>
      <c r="T63" s="56"/>
    </row>
    <row r="64" spans="1:20" ht="16.5" customHeight="1" x14ac:dyDescent="0.3">
      <c r="A64" s="56"/>
      <c r="B64" s="56"/>
      <c r="C64" s="57"/>
      <c r="D64" s="57"/>
      <c r="E64" s="89"/>
      <c r="F64" s="89"/>
      <c r="G64" s="56"/>
      <c r="H64" s="56"/>
      <c r="I64" s="56"/>
      <c r="J64" s="56"/>
      <c r="K64" s="56"/>
      <c r="L64" s="56"/>
      <c r="M64" s="80">
        <v>39086</v>
      </c>
      <c r="N64" s="80">
        <v>17369</v>
      </c>
      <c r="O64" s="80">
        <v>21717</v>
      </c>
      <c r="P64" s="56"/>
      <c r="Q64" s="56"/>
      <c r="R64" s="56"/>
      <c r="S64" s="56"/>
      <c r="T64" s="56"/>
    </row>
    <row r="65" spans="13:15" ht="16.5" customHeight="1" x14ac:dyDescent="0.3">
      <c r="M65" s="80">
        <v>36348</v>
      </c>
      <c r="N65" s="80">
        <v>16117</v>
      </c>
      <c r="O65" s="80">
        <v>20231</v>
      </c>
    </row>
    <row r="66" spans="13:15" ht="16.5" customHeight="1" x14ac:dyDescent="0.3">
      <c r="M66" s="80">
        <v>33755</v>
      </c>
      <c r="N66" s="80">
        <v>14898</v>
      </c>
      <c r="O66" s="80">
        <v>18857</v>
      </c>
    </row>
    <row r="67" spans="13:15" ht="16.5" customHeight="1" x14ac:dyDescent="0.3">
      <c r="M67" s="80">
        <v>31333</v>
      </c>
      <c r="N67" s="80">
        <v>13708</v>
      </c>
      <c r="O67" s="80">
        <v>17625</v>
      </c>
    </row>
    <row r="68" spans="13:15" ht="16.5" customHeight="1" x14ac:dyDescent="0.3">
      <c r="M68" s="80">
        <v>28832</v>
      </c>
      <c r="N68" s="80">
        <v>12440</v>
      </c>
      <c r="O68" s="80">
        <v>16392</v>
      </c>
    </row>
    <row r="69" spans="13:15" ht="16.5" customHeight="1" x14ac:dyDescent="0.3">
      <c r="M69" s="80">
        <v>26662</v>
      </c>
      <c r="N69" s="80">
        <v>11342</v>
      </c>
      <c r="O69" s="80">
        <v>15320</v>
      </c>
    </row>
    <row r="70" spans="13:15" ht="16.5" customHeight="1" x14ac:dyDescent="0.3">
      <c r="M70" s="80">
        <v>24625</v>
      </c>
      <c r="N70" s="80">
        <v>10306</v>
      </c>
      <c r="O70" s="80">
        <v>14319</v>
      </c>
    </row>
    <row r="71" spans="13:15" ht="16.5" customHeight="1" x14ac:dyDescent="0.3">
      <c r="M71" s="80">
        <v>22734</v>
      </c>
      <c r="N71" s="80">
        <v>9334</v>
      </c>
      <c r="O71" s="80">
        <v>13400</v>
      </c>
    </row>
    <row r="72" spans="13:15" ht="16.5" customHeight="1" x14ac:dyDescent="0.3">
      <c r="M72" s="80">
        <v>20994</v>
      </c>
      <c r="N72" s="80">
        <v>8432</v>
      </c>
      <c r="O72" s="80">
        <v>12562</v>
      </c>
    </row>
    <row r="73" spans="13:15" ht="16.5" customHeight="1" x14ac:dyDescent="0.3">
      <c r="M73" s="80">
        <v>19408</v>
      </c>
      <c r="N73" s="80">
        <v>7603</v>
      </c>
      <c r="O73" s="80">
        <v>11805</v>
      </c>
    </row>
    <row r="74" spans="13:15" ht="16.5" customHeight="1" x14ac:dyDescent="0.3">
      <c r="M74" s="80">
        <v>17988</v>
      </c>
      <c r="N74" s="80">
        <v>7002</v>
      </c>
      <c r="O74" s="80">
        <v>10986</v>
      </c>
    </row>
    <row r="75" spans="13:15" ht="16.5" customHeight="1" x14ac:dyDescent="0.3">
      <c r="M75" s="80">
        <v>16675</v>
      </c>
      <c r="N75" s="80">
        <v>6510</v>
      </c>
      <c r="O75" s="80">
        <v>10165</v>
      </c>
    </row>
    <row r="76" spans="13:15" ht="16.5" customHeight="1" x14ac:dyDescent="0.3">
      <c r="M76" s="80">
        <v>15472</v>
      </c>
      <c r="N76" s="80">
        <v>6134</v>
      </c>
      <c r="O76" s="80">
        <v>9338</v>
      </c>
    </row>
    <row r="77" spans="13:15" ht="16.5" customHeight="1" x14ac:dyDescent="0.3">
      <c r="M77" s="71">
        <v>89747</v>
      </c>
      <c r="N77" s="71">
        <v>33084</v>
      </c>
      <c r="O77" s="71">
        <v>56663</v>
      </c>
    </row>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800-000000000000}">
      <formula1>$A$15:$A$50</formula1>
    </dataValidation>
  </dataValidation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B2:F30"/>
  <sheetViews>
    <sheetView showGridLines="0" workbookViewId="0"/>
  </sheetViews>
  <sheetFormatPr baseColWidth="10" defaultColWidth="14.44140625" defaultRowHeight="15" customHeight="1" x14ac:dyDescent="0.3"/>
  <cols>
    <col min="1" max="1" width="6.6640625" customWidth="1"/>
    <col min="2" max="2" width="56.33203125" customWidth="1"/>
    <col min="3" max="3" width="145.5546875" customWidth="1"/>
    <col min="4" max="4" width="11.44140625" customWidth="1"/>
    <col min="5" max="6" width="11.44140625" hidden="1" customWidth="1"/>
    <col min="7" max="26" width="10.6640625" customWidth="1"/>
  </cols>
  <sheetData>
    <row r="2" spans="2:3" ht="24" customHeight="1" x14ac:dyDescent="0.35">
      <c r="B2" s="695" t="s">
        <v>481</v>
      </c>
      <c r="C2" s="440"/>
    </row>
    <row r="3" spans="2:3" ht="24" customHeight="1" x14ac:dyDescent="0.4">
      <c r="B3" s="103"/>
      <c r="C3" s="103"/>
    </row>
    <row r="4" spans="2:3" ht="24" customHeight="1" x14ac:dyDescent="0.3">
      <c r="B4" s="104" t="s">
        <v>482</v>
      </c>
      <c r="C4" s="105" t="s">
        <v>483</v>
      </c>
    </row>
    <row r="5" spans="2:3" ht="24" customHeight="1" x14ac:dyDescent="0.3">
      <c r="B5" s="106" t="s">
        <v>484</v>
      </c>
      <c r="C5" s="107" t="s">
        <v>485</v>
      </c>
    </row>
    <row r="6" spans="2:3" ht="24" customHeight="1" x14ac:dyDescent="0.3">
      <c r="B6" s="106" t="s">
        <v>486</v>
      </c>
      <c r="C6" s="107" t="s">
        <v>487</v>
      </c>
    </row>
    <row r="7" spans="2:3" ht="24" customHeight="1" x14ac:dyDescent="0.3">
      <c r="B7" s="106" t="s">
        <v>488</v>
      </c>
      <c r="C7" s="107" t="s">
        <v>489</v>
      </c>
    </row>
    <row r="8" spans="2:3" ht="24" customHeight="1" x14ac:dyDescent="0.3">
      <c r="B8" s="106" t="s">
        <v>490</v>
      </c>
      <c r="C8" s="108" t="s">
        <v>491</v>
      </c>
    </row>
    <row r="9" spans="2:3" ht="24" customHeight="1" x14ac:dyDescent="0.3">
      <c r="B9" s="106" t="s">
        <v>492</v>
      </c>
      <c r="C9" s="108" t="s">
        <v>493</v>
      </c>
    </row>
    <row r="10" spans="2:3" ht="24" customHeight="1" x14ac:dyDescent="0.3">
      <c r="B10" s="106" t="s">
        <v>494</v>
      </c>
      <c r="C10" s="108" t="s">
        <v>495</v>
      </c>
    </row>
    <row r="11" spans="2:3" ht="24" customHeight="1" x14ac:dyDescent="0.3">
      <c r="B11" s="109" t="s">
        <v>496</v>
      </c>
      <c r="C11" s="107" t="s">
        <v>497</v>
      </c>
    </row>
    <row r="12" spans="2:3" ht="24" customHeight="1" x14ac:dyDescent="0.3">
      <c r="B12" s="109" t="s">
        <v>498</v>
      </c>
      <c r="C12" s="107" t="s">
        <v>499</v>
      </c>
    </row>
    <row r="13" spans="2:3" ht="24" customHeight="1" x14ac:dyDescent="0.3">
      <c r="B13" s="109" t="s">
        <v>500</v>
      </c>
      <c r="C13" s="107" t="s">
        <v>501</v>
      </c>
    </row>
    <row r="14" spans="2:3" ht="24" customHeight="1" x14ac:dyDescent="0.3">
      <c r="B14" s="110"/>
      <c r="C14" s="107"/>
    </row>
    <row r="15" spans="2:3" ht="24" customHeight="1" x14ac:dyDescent="0.3">
      <c r="B15" s="109" t="s">
        <v>502</v>
      </c>
      <c r="C15" s="107" t="s">
        <v>503</v>
      </c>
    </row>
    <row r="16" spans="2:3" ht="24" customHeight="1" x14ac:dyDescent="0.3">
      <c r="B16" s="109" t="s">
        <v>504</v>
      </c>
      <c r="C16" s="107" t="s">
        <v>505</v>
      </c>
    </row>
    <row r="17" spans="2:3" ht="24" customHeight="1" x14ac:dyDescent="0.3">
      <c r="B17" s="109" t="s">
        <v>506</v>
      </c>
      <c r="C17" s="107" t="s">
        <v>507</v>
      </c>
    </row>
    <row r="18" spans="2:3" ht="24" customHeight="1" x14ac:dyDescent="0.3">
      <c r="B18" s="109" t="s">
        <v>508</v>
      </c>
      <c r="C18" s="107" t="s">
        <v>509</v>
      </c>
    </row>
    <row r="19" spans="2:3" ht="24" customHeight="1" x14ac:dyDescent="0.3">
      <c r="B19" s="109" t="s">
        <v>510</v>
      </c>
      <c r="C19" s="107" t="s">
        <v>511</v>
      </c>
    </row>
    <row r="20" spans="2:3" ht="24" customHeight="1" x14ac:dyDescent="0.3">
      <c r="B20" s="109" t="s">
        <v>512</v>
      </c>
      <c r="C20" s="107" t="s">
        <v>513</v>
      </c>
    </row>
    <row r="21" spans="2:3" ht="24" customHeight="1" x14ac:dyDescent="0.3">
      <c r="B21" s="109" t="s">
        <v>514</v>
      </c>
      <c r="C21" s="107" t="s">
        <v>515</v>
      </c>
    </row>
    <row r="22" spans="2:3" ht="24" customHeight="1" x14ac:dyDescent="0.3">
      <c r="B22" s="109" t="s">
        <v>516</v>
      </c>
      <c r="C22" s="107" t="s">
        <v>517</v>
      </c>
    </row>
    <row r="23" spans="2:3" ht="24" customHeight="1" x14ac:dyDescent="0.3">
      <c r="B23" s="109" t="s">
        <v>518</v>
      </c>
      <c r="C23" s="107" t="s">
        <v>519</v>
      </c>
    </row>
    <row r="24" spans="2:3" ht="24" customHeight="1" x14ac:dyDescent="0.3">
      <c r="B24" s="109" t="s">
        <v>520</v>
      </c>
      <c r="C24" s="107" t="s">
        <v>521</v>
      </c>
    </row>
    <row r="25" spans="2:3" ht="24" customHeight="1" x14ac:dyDescent="0.3">
      <c r="B25" s="109" t="s">
        <v>522</v>
      </c>
      <c r="C25" s="107" t="s">
        <v>523</v>
      </c>
    </row>
    <row r="26" spans="2:3" ht="24" customHeight="1" x14ac:dyDescent="0.3">
      <c r="B26" s="109" t="s">
        <v>524</v>
      </c>
      <c r="C26" s="107" t="s">
        <v>525</v>
      </c>
    </row>
    <row r="27" spans="2:3" ht="24" customHeight="1" x14ac:dyDescent="0.3">
      <c r="B27" s="109" t="s">
        <v>526</v>
      </c>
      <c r="C27" s="107" t="s">
        <v>527</v>
      </c>
    </row>
    <row r="28" spans="2:3" ht="24" customHeight="1" x14ac:dyDescent="0.3">
      <c r="B28" s="109" t="s">
        <v>528</v>
      </c>
      <c r="C28" s="107" t="s">
        <v>529</v>
      </c>
    </row>
    <row r="29" spans="2:3" ht="24" customHeight="1" x14ac:dyDescent="0.3">
      <c r="B29" s="109" t="s">
        <v>530</v>
      </c>
      <c r="C29" s="107" t="s">
        <v>531</v>
      </c>
    </row>
    <row r="30" spans="2:3" ht="24" customHeight="1" x14ac:dyDescent="0.3">
      <c r="B30" s="111" t="s">
        <v>532</v>
      </c>
      <c r="C30" s="112" t="s">
        <v>533</v>
      </c>
    </row>
  </sheetData>
  <mergeCells count="1">
    <mergeCell ref="B2:C2"/>
  </mergeCells>
  <pageMargins left="0.25" right="0.25" top="0.75" bottom="0.75" header="0" footer="0"/>
  <pageSetup scale="5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Generalidades</vt:lpstr>
      <vt:lpstr>Anexo_Hoja de vida Indicado </vt:lpstr>
      <vt:lpstr>2.Actividad_tareas_subtareas</vt:lpstr>
      <vt:lpstr>3. Actividades Proyecto</vt:lpstr>
      <vt:lpstr>4.Magnitud_Presupuesto</vt:lpstr>
      <vt:lpstr>5. Metas_PDD</vt:lpstr>
      <vt:lpstr>ANEXO_ODS</vt:lpstr>
      <vt:lpstr>ANEXO_VARIABLES</vt:lpstr>
      <vt:lpstr>GLOSARIO</vt:lpstr>
      <vt:lpstr>INSTRUCCIÓN DE DILIGENCIAMIENTO</vt:lpstr>
      <vt:lpstr>6. Territorialización</vt:lpstr>
      <vt:lpstr>LISTAS 1</vt:lpstr>
      <vt:lpstr>INSTRUCTIVO DE DILIGENCIAMIENTO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Mijail Enrique Montiel Sandoval</cp:lastModifiedBy>
  <dcterms:created xsi:type="dcterms:W3CDTF">2016-09-13T14:01:46Z</dcterms:created>
  <dcterms:modified xsi:type="dcterms:W3CDTF">2026-01-19T23:16:40Z</dcterms:modified>
</cp:coreProperties>
</file>