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3. EJECUCIÓN PRESUPUESTAL\PubliWeb PPTO\"/>
    </mc:Choice>
  </mc:AlternateContent>
  <xr:revisionPtr revIDLastSave="0" documentId="13_ncr:1_{6E591B6F-172E-4CAE-8CF4-3E52BEFF6294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  <sheet name="FET" sheetId="97" r:id="rId6"/>
  </sheets>
  <definedNames>
    <definedName name="_xlnm._FilterDatabase" localSheetId="0" hidden="1">'EJECUCION BMT  CONCEJO'!$B$5:$E$20</definedName>
    <definedName name="_xlnm._FilterDatabase" localSheetId="2" hidden="1">'EJECUCIÓN TOTAL'!$A$5:$L$37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62" l="1"/>
  <c r="E50" i="62"/>
  <c r="K48" i="62"/>
  <c r="L48" i="62"/>
  <c r="K49" i="62"/>
  <c r="L49" i="62"/>
  <c r="I48" i="62"/>
  <c r="I49" i="62"/>
  <c r="G48" i="62"/>
  <c r="G49" i="62"/>
  <c r="J47" i="62"/>
  <c r="H47" i="62"/>
  <c r="F47" i="62"/>
  <c r="E47" i="62"/>
  <c r="K47" i="62" l="1"/>
  <c r="L47" i="62"/>
  <c r="I47" i="62"/>
  <c r="G47" i="62"/>
  <c r="G74" i="62"/>
  <c r="K79" i="62"/>
  <c r="K78" i="62"/>
  <c r="K77" i="62"/>
  <c r="K75" i="62"/>
  <c r="K74" i="62"/>
  <c r="K71" i="62"/>
  <c r="K70" i="62"/>
  <c r="K68" i="62"/>
  <c r="K67" i="62"/>
  <c r="K65" i="62"/>
  <c r="K64" i="62"/>
  <c r="K62" i="62"/>
  <c r="K61" i="62"/>
  <c r="K59" i="62"/>
  <c r="K57" i="62"/>
  <c r="K56" i="62"/>
  <c r="K53" i="62"/>
  <c r="K52" i="62"/>
  <c r="K46" i="62"/>
  <c r="K45" i="62"/>
  <c r="K41" i="62"/>
  <c r="K40" i="62"/>
  <c r="K39" i="62"/>
  <c r="K38" i="62"/>
  <c r="K36" i="62"/>
  <c r="K35" i="62"/>
  <c r="K32" i="62"/>
  <c r="K31" i="62"/>
  <c r="K29" i="62"/>
  <c r="K28" i="62"/>
  <c r="K26" i="62"/>
  <c r="K25" i="62"/>
  <c r="K24" i="62"/>
  <c r="K21" i="62"/>
  <c r="K19" i="62"/>
  <c r="K18" i="62"/>
  <c r="K17" i="62"/>
  <c r="K16" i="62"/>
  <c r="K13" i="62"/>
  <c r="K12" i="62"/>
  <c r="K9" i="62"/>
  <c r="K8" i="62"/>
  <c r="K7" i="62"/>
  <c r="K6" i="62"/>
  <c r="I79" i="62"/>
  <c r="I78" i="62"/>
  <c r="I77" i="62"/>
  <c r="I75" i="62"/>
  <c r="I74" i="62"/>
  <c r="I71" i="62"/>
  <c r="I70" i="62"/>
  <c r="I68" i="62"/>
  <c r="I67" i="62"/>
  <c r="I65" i="62"/>
  <c r="I64" i="62"/>
  <c r="I62" i="62"/>
  <c r="I61" i="62"/>
  <c r="I59" i="62"/>
  <c r="I57" i="62"/>
  <c r="I56" i="62"/>
  <c r="I53" i="62"/>
  <c r="I52" i="62"/>
  <c r="I46" i="62"/>
  <c r="I45" i="62"/>
  <c r="I41" i="62"/>
  <c r="I40" i="62"/>
  <c r="I39" i="62"/>
  <c r="I38" i="62"/>
  <c r="I36" i="62"/>
  <c r="I35" i="62"/>
  <c r="I32" i="62"/>
  <c r="I31" i="62"/>
  <c r="I29" i="62"/>
  <c r="I28" i="62"/>
  <c r="I26" i="62"/>
  <c r="I25" i="62"/>
  <c r="I24" i="62"/>
  <c r="I21" i="62"/>
  <c r="I19" i="62"/>
  <c r="I18" i="62"/>
  <c r="I17" i="62"/>
  <c r="I16" i="62"/>
  <c r="I13" i="62"/>
  <c r="I12" i="62"/>
  <c r="I9" i="62"/>
  <c r="I8" i="62"/>
  <c r="I7" i="62"/>
  <c r="I6" i="62"/>
  <c r="G79" i="62"/>
  <c r="G78" i="62"/>
  <c r="G77" i="62"/>
  <c r="G75" i="62"/>
  <c r="G71" i="62"/>
  <c r="G70" i="62"/>
  <c r="G68" i="62"/>
  <c r="G67" i="62"/>
  <c r="G65" i="62"/>
  <c r="G64" i="62"/>
  <c r="G62" i="62"/>
  <c r="G61" i="62"/>
  <c r="G59" i="62"/>
  <c r="G57" i="62"/>
  <c r="G56" i="62"/>
  <c r="G53" i="62"/>
  <c r="G52" i="62"/>
  <c r="G46" i="62"/>
  <c r="G45" i="62"/>
  <c r="G41" i="62"/>
  <c r="G40" i="62"/>
  <c r="G39" i="62"/>
  <c r="G38" i="62"/>
  <c r="G36" i="62"/>
  <c r="G35" i="62"/>
  <c r="G32" i="62"/>
  <c r="G31" i="62"/>
  <c r="G29" i="62"/>
  <c r="G28" i="62"/>
  <c r="G26" i="62"/>
  <c r="G25" i="62"/>
  <c r="G24" i="62"/>
  <c r="G21" i="62"/>
  <c r="G19" i="62"/>
  <c r="G18" i="62"/>
  <c r="G17" i="62"/>
  <c r="G16" i="62"/>
  <c r="G13" i="62"/>
  <c r="G12" i="62"/>
  <c r="G9" i="62"/>
  <c r="G8" i="62"/>
  <c r="G7" i="62"/>
  <c r="G6" i="62"/>
  <c r="L6" i="62" l="1"/>
  <c r="L71" i="62" l="1"/>
  <c r="L70" i="62"/>
  <c r="J69" i="62"/>
  <c r="H69" i="62"/>
  <c r="F69" i="62"/>
  <c r="L69" i="62" l="1"/>
  <c r="E69" i="62" l="1"/>
  <c r="E51" i="62"/>
  <c r="E58" i="62"/>
  <c r="E60" i="62"/>
  <c r="J58" i="62"/>
  <c r="H58" i="62"/>
  <c r="F58" i="62"/>
  <c r="J50" i="62"/>
  <c r="H50" i="62"/>
  <c r="I50" i="62" s="1"/>
  <c r="L79" i="62"/>
  <c r="L78" i="62"/>
  <c r="L77" i="62"/>
  <c r="J76" i="62"/>
  <c r="H76" i="62"/>
  <c r="F76" i="62"/>
  <c r="E76" i="62"/>
  <c r="L75" i="62"/>
  <c r="L74" i="62"/>
  <c r="J73" i="62"/>
  <c r="H73" i="62"/>
  <c r="F73" i="62"/>
  <c r="E73" i="62"/>
  <c r="L68" i="62"/>
  <c r="L67" i="62"/>
  <c r="J66" i="62"/>
  <c r="H66" i="62"/>
  <c r="F66" i="62"/>
  <c r="E66" i="62"/>
  <c r="L65" i="62"/>
  <c r="L64" i="62"/>
  <c r="J63" i="62"/>
  <c r="H63" i="62"/>
  <c r="F63" i="62"/>
  <c r="E63" i="62"/>
  <c r="L62" i="62"/>
  <c r="L61" i="62"/>
  <c r="J60" i="62"/>
  <c r="H60" i="62"/>
  <c r="F60" i="62"/>
  <c r="L59" i="62"/>
  <c r="L57" i="62"/>
  <c r="L56" i="62"/>
  <c r="L53" i="62"/>
  <c r="L52" i="62"/>
  <c r="J51" i="62"/>
  <c r="H51" i="62"/>
  <c r="F51" i="62"/>
  <c r="L46" i="62"/>
  <c r="L45" i="62"/>
  <c r="J6" i="97"/>
  <c r="I6" i="97"/>
  <c r="G6" i="97"/>
  <c r="E6" i="97"/>
  <c r="H7" i="97"/>
  <c r="F7" i="97"/>
  <c r="D7" i="97"/>
  <c r="C7" i="97"/>
  <c r="J5" i="97"/>
  <c r="I5" i="97"/>
  <c r="G5" i="97"/>
  <c r="E5" i="97"/>
  <c r="J8" i="91"/>
  <c r="J7" i="91"/>
  <c r="J6" i="91"/>
  <c r="J23" i="62"/>
  <c r="H23" i="62"/>
  <c r="F23" i="62"/>
  <c r="E23" i="62"/>
  <c r="F10" i="62"/>
  <c r="E11" i="62"/>
  <c r="F11" i="62"/>
  <c r="H9" i="91"/>
  <c r="F9" i="91"/>
  <c r="C9" i="91"/>
  <c r="D9" i="91"/>
  <c r="L18" i="62"/>
  <c r="E37" i="62"/>
  <c r="E34" i="62"/>
  <c r="E30" i="62"/>
  <c r="E27" i="62"/>
  <c r="E22" i="62"/>
  <c r="E8" i="91"/>
  <c r="G8" i="91"/>
  <c r="I8" i="91"/>
  <c r="L41" i="62"/>
  <c r="L40" i="62"/>
  <c r="L39" i="62"/>
  <c r="L38" i="62"/>
  <c r="L36" i="62"/>
  <c r="L35" i="62"/>
  <c r="L32" i="62"/>
  <c r="L31" i="62"/>
  <c r="L29" i="62"/>
  <c r="L28" i="62"/>
  <c r="L26" i="62"/>
  <c r="L25" i="62"/>
  <c r="L24" i="62"/>
  <c r="L21" i="62"/>
  <c r="L19" i="62"/>
  <c r="L16" i="62"/>
  <c r="L13" i="62"/>
  <c r="L12" i="62"/>
  <c r="L9" i="62"/>
  <c r="L8" i="62"/>
  <c r="L7" i="62"/>
  <c r="J37" i="62"/>
  <c r="J34" i="62"/>
  <c r="J30" i="62"/>
  <c r="J27" i="62"/>
  <c r="K27" i="62" s="1"/>
  <c r="J22" i="62"/>
  <c r="J20" i="62"/>
  <c r="H37" i="62"/>
  <c r="I37" i="62" s="1"/>
  <c r="H34" i="62"/>
  <c r="H30" i="62"/>
  <c r="H27" i="62"/>
  <c r="I27" i="62" s="1"/>
  <c r="H22" i="62"/>
  <c r="I22" i="62" s="1"/>
  <c r="H20" i="62"/>
  <c r="I20" i="62" s="1"/>
  <c r="F37" i="62"/>
  <c r="F34" i="62"/>
  <c r="F30" i="62"/>
  <c r="F27" i="62"/>
  <c r="G27" i="62" s="1"/>
  <c r="F22" i="62"/>
  <c r="F20" i="62"/>
  <c r="E20" i="62"/>
  <c r="J11" i="62"/>
  <c r="J10" i="62"/>
  <c r="H11" i="62"/>
  <c r="H10" i="62"/>
  <c r="E10" i="62"/>
  <c r="L17" i="62"/>
  <c r="E5" i="92"/>
  <c r="I7" i="91"/>
  <c r="I6" i="91"/>
  <c r="E6" i="91"/>
  <c r="E13" i="92"/>
  <c r="D29" i="92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/>
  <c r="H9" i="11"/>
  <c r="H10" i="11"/>
  <c r="H21" i="11"/>
  <c r="H22" i="11"/>
  <c r="D22" i="11"/>
  <c r="I34" i="62" l="1"/>
  <c r="H14" i="62"/>
  <c r="I11" i="62"/>
  <c r="G34" i="62"/>
  <c r="K20" i="62"/>
  <c r="I23" i="62"/>
  <c r="G50" i="62"/>
  <c r="K10" i="62"/>
  <c r="G37" i="62"/>
  <c r="K22" i="62"/>
  <c r="K23" i="62"/>
  <c r="K50" i="62"/>
  <c r="I10" i="62"/>
  <c r="G30" i="62"/>
  <c r="G23" i="62"/>
  <c r="G63" i="62"/>
  <c r="J14" i="62"/>
  <c r="J15" i="62" s="1"/>
  <c r="K11" i="62"/>
  <c r="K30" i="62"/>
  <c r="G11" i="62"/>
  <c r="G20" i="62"/>
  <c r="K34" i="62"/>
  <c r="G22" i="62"/>
  <c r="I30" i="62"/>
  <c r="K37" i="62"/>
  <c r="G10" i="62"/>
  <c r="G76" i="62"/>
  <c r="G73" i="62"/>
  <c r="I73" i="62"/>
  <c r="K73" i="62"/>
  <c r="I76" i="62"/>
  <c r="K76" i="62"/>
  <c r="I69" i="62"/>
  <c r="K69" i="62"/>
  <c r="G69" i="62"/>
  <c r="K66" i="62"/>
  <c r="I66" i="62"/>
  <c r="G66" i="62"/>
  <c r="K63" i="62"/>
  <c r="I63" i="62"/>
  <c r="I60" i="62"/>
  <c r="G60" i="62"/>
  <c r="K60" i="62"/>
  <c r="G58" i="62"/>
  <c r="K58" i="62"/>
  <c r="I58" i="62"/>
  <c r="G51" i="62"/>
  <c r="K51" i="62"/>
  <c r="I51" i="62"/>
  <c r="E54" i="62"/>
  <c r="E55" i="62" s="1"/>
  <c r="E14" i="62"/>
  <c r="E15" i="62" s="1"/>
  <c r="H42" i="62"/>
  <c r="I42" i="62" s="1"/>
  <c r="F72" i="62"/>
  <c r="J72" i="62"/>
  <c r="E17" i="92"/>
  <c r="E6" i="92"/>
  <c r="E9" i="91"/>
  <c r="H72" i="62"/>
  <c r="C30" i="92"/>
  <c r="E29" i="92"/>
  <c r="E24" i="92"/>
  <c r="E19" i="92"/>
  <c r="E11" i="92"/>
  <c r="J9" i="91"/>
  <c r="G9" i="91"/>
  <c r="E72" i="62"/>
  <c r="D30" i="92"/>
  <c r="C12" i="92"/>
  <c r="D12" i="92"/>
  <c r="I9" i="91"/>
  <c r="E42" i="62"/>
  <c r="H33" i="62"/>
  <c r="F42" i="62"/>
  <c r="G42" i="62" s="1"/>
  <c r="J80" i="62"/>
  <c r="H80" i="62"/>
  <c r="L22" i="62"/>
  <c r="F80" i="62"/>
  <c r="E80" i="62"/>
  <c r="L73" i="62"/>
  <c r="L14" i="62"/>
  <c r="L30" i="62"/>
  <c r="L23" i="62"/>
  <c r="J42" i="62"/>
  <c r="K42" i="62" s="1"/>
  <c r="L27" i="62"/>
  <c r="F33" i="62"/>
  <c r="G33" i="62" s="1"/>
  <c r="L58" i="62"/>
  <c r="H15" i="62"/>
  <c r="L20" i="62"/>
  <c r="L37" i="62"/>
  <c r="E33" i="62"/>
  <c r="F14" i="62"/>
  <c r="L10" i="62"/>
  <c r="J33" i="62"/>
  <c r="K33" i="62" s="1"/>
  <c r="L63" i="62"/>
  <c r="L11" i="62"/>
  <c r="L50" i="62"/>
  <c r="L34" i="62"/>
  <c r="L66" i="62"/>
  <c r="L76" i="62"/>
  <c r="L60" i="62"/>
  <c r="L51" i="62"/>
  <c r="F54" i="62"/>
  <c r="H54" i="62"/>
  <c r="J54" i="62"/>
  <c r="J55" i="62" s="1"/>
  <c r="E7" i="97"/>
  <c r="J7" i="97"/>
  <c r="G7" i="97"/>
  <c r="I7" i="97"/>
  <c r="I33" i="62" l="1"/>
  <c r="G14" i="62"/>
  <c r="K14" i="62"/>
  <c r="I15" i="62"/>
  <c r="K15" i="62"/>
  <c r="I14" i="62"/>
  <c r="G80" i="62"/>
  <c r="I80" i="62"/>
  <c r="K80" i="62"/>
  <c r="K72" i="62"/>
  <c r="G72" i="62"/>
  <c r="I72" i="62"/>
  <c r="K55" i="62"/>
  <c r="I54" i="62"/>
  <c r="K54" i="62"/>
  <c r="G54" i="62"/>
  <c r="H43" i="62"/>
  <c r="F43" i="62"/>
  <c r="C32" i="92"/>
  <c r="E30" i="92"/>
  <c r="E81" i="62"/>
  <c r="D32" i="92"/>
  <c r="E12" i="92"/>
  <c r="L15" i="62"/>
  <c r="H81" i="62"/>
  <c r="L42" i="62"/>
  <c r="L33" i="62"/>
  <c r="J43" i="62"/>
  <c r="F15" i="62"/>
  <c r="G15" i="62" s="1"/>
  <c r="H55" i="62"/>
  <c r="E43" i="62"/>
  <c r="L80" i="62"/>
  <c r="L54" i="62"/>
  <c r="F55" i="62"/>
  <c r="F81" i="62"/>
  <c r="J81" i="62"/>
  <c r="J82" i="62" s="1"/>
  <c r="L72" i="62"/>
  <c r="G43" i="62" l="1"/>
  <c r="H44" i="62"/>
  <c r="I43" i="62"/>
  <c r="K43" i="62"/>
  <c r="I55" i="62"/>
  <c r="K81" i="62"/>
  <c r="G81" i="62"/>
  <c r="I81" i="62"/>
  <c r="G55" i="62"/>
  <c r="E44" i="62"/>
  <c r="E32" i="92"/>
  <c r="H82" i="62"/>
  <c r="E82" i="62"/>
  <c r="L55" i="62"/>
  <c r="L43" i="62"/>
  <c r="J44" i="62"/>
  <c r="F44" i="62"/>
  <c r="F82" i="62"/>
  <c r="L81" i="62"/>
  <c r="G44" i="62" l="1"/>
  <c r="J83" i="62"/>
  <c r="K44" i="62"/>
  <c r="I44" i="62"/>
  <c r="G82" i="62"/>
  <c r="I82" i="62"/>
  <c r="K82" i="62"/>
  <c r="F83" i="62"/>
  <c r="L82" i="62"/>
  <c r="H83" i="62"/>
  <c r="E83" i="62"/>
  <c r="L44" i="62"/>
  <c r="G83" i="62" l="1"/>
  <c r="K83" i="62"/>
  <c r="L83" i="62"/>
  <c r="I83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<sst xmlns="http://schemas.openxmlformats.org/spreadsheetml/2006/main" count="290" uniqueCount="144">
  <si>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</si>
  <si>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</si>
  <si>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</si>
  <si>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</si>
  <si>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</si>
  <si>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</si>
  <si>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</si>
  <si>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</si>
  <si>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</si>
  <si>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</si>
  <si>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</si>
  <si>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</si>
  <si>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</si>
  <si>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</si>
  <si>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</si>
  <si>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</si>
  <si>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</si>
  <si>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</si>
  <si>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</si>
  <si>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</si>
  <si>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</si>
  <si>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</si>
  <si>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</si>
  <si>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</si>
  <si>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</si>
  <si>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</si>
  <si>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</si>
  <si>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</si>
  <si>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</si>
  <si>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</si>
  <si>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</si>
  <si>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</si>
  <si>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</si>
  <si>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</si>
  <si>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</si>
  <si>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</si>
  <si>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</si>
  <si>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</si>
  <si>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</si>
  <si>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</si>
  <si>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</si>
  <si>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</si>
  <si>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</si>
  <si>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</si>
  <si>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</si>
  <si>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</si>
  <si>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</si>
  <si>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</si>
  <si>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</si>
  <si>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</si>
  <si>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</si>
  <si>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</si>
  <si>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</si>
  <si>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</si>
  <si>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</si>
  <si>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</si>
  <si>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</si>
  <si>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</si>
  <si>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</si>
  <si>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</si>
  <si>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</si>
  <si>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</si>
  <si>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</si>
  <si>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</si>
  <si>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</si>
  <si>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</si>
  <si>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</si>
  <si>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</si>
  <si>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</si>
  <si>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</si>
  <si>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</si>
  <si>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</si>
  <si>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</si>
  <si>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</si>
  <si>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</si>
  <si>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</si>
  <si>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</si>
  <si>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</si>
  <si>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</si>
  <si>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</si>
  <si>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</si>
  <si>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</si>
  <si>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</si>
  <si>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</si>
  <si>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</si>
  <si>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</si>
  <si>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</si>
  <si>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</si>
  <si>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</si>
  <si>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</si>
  <si>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</si>
  <si>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</si>
  <si>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</si>
  <si>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</si>
  <si>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</si>
  <si>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</si>
  <si>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</si>
  <si>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</si>
  <si>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</si>
  <si>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</si>
  <si>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CÓDIGO DEL RUBRO</t>
  </si>
  <si>
    <t>NOMBRE DEL RUBRO</t>
  </si>
  <si>
    <t>O2330102003010301</t>
  </si>
  <si>
    <t>Diferencial Tarifario</t>
  </si>
  <si>
    <t>O2330102003010302</t>
  </si>
  <si>
    <t>FONDO DE ESTABILIZACIÓN TARIFARIA - FET</t>
  </si>
  <si>
    <t>Incentivos SISBEN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</si>
  <si>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</si>
  <si>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</si>
  <si>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</si>
  <si>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</si>
  <si>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</si>
  <si>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</si>
  <si>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</si>
  <si>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</si>
  <si>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</si>
  <si>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</si>
  <si>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</si>
  <si>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</si>
  <si>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</si>
  <si>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</si>
  <si>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</si>
  <si>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</si>
  <si>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</si>
  <si>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</si>
  <si>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</si>
  <si>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</si>
  <si>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</si>
  <si>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</si>
  <si>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</si>
  <si>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</si>
  <si>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</si>
  <si>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</si>
  <si>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</si>
  <si>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</si>
  <si>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</si>
  <si>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</si>
  <si>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</si>
  <si>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</si>
  <si>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TOTAL UNCSAB</t>
  </si>
  <si>
    <t>TOTAL BCS</t>
  </si>
  <si>
    <t>Implementación de acciones para una movilidad sostenible, segura y confiable para Bogotá D.C.</t>
  </si>
  <si>
    <t>EJECUCION PRESUPUESTAL  - 31 DE DICIEMBRE DE 2024</t>
  </si>
  <si>
    <t>Corte: 31-12-2024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</si>
</sst>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0" fontId="32" fillId="22" borderId="26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2" fillId="22" borderId="30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22" fillId="22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9" applyNumberForma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169" fontId="1" fillId="0" borderId="0" applyFont="0" applyFill="0" applyBorder="0" applyAlignment="0" applyProtection="0"/>
    <xf numFmtId="0" fontId="22" fillId="22" borderId="45" applyNumberForma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39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32" fillId="22" borderId="32" applyNumberFormat="0" applyAlignment="0" applyProtection="0"/>
    <xf numFmtId="0" fontId="2" fillId="28" borderId="43" applyNumberFormat="0" applyFon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2" fillId="22" borderId="27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22" fillId="22" borderId="27" applyNumberFormat="0" applyAlignment="0" applyProtection="0"/>
    <xf numFmtId="169" fontId="1" fillId="0" borderId="0" applyFont="0" applyFill="0" applyBorder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9" applyNumberFormat="0" applyAlignment="0" applyProtection="0"/>
    <xf numFmtId="0" fontId="22" fillId="22" borderId="45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2" fillId="22" borderId="45" applyNumberFormat="0" applyAlignment="0" applyProtection="0"/>
    <xf numFmtId="168" fontId="1" fillId="0" borderId="0" applyFont="0" applyFill="0" applyBorder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59" applyNumberFormat="0" applyAlignment="0" applyProtection="0"/>
    <xf numFmtId="0" fontId="53" fillId="35" borderId="60" applyNumberFormat="0" applyAlignment="0" applyProtection="0"/>
    <xf numFmtId="0" fontId="54" fillId="35" borderId="59" applyNumberFormat="0" applyAlignment="0" applyProtection="0"/>
    <xf numFmtId="0" fontId="55" fillId="0" borderId="61" applyNumberFormat="0" applyFill="0" applyAlignment="0" applyProtection="0"/>
    <xf numFmtId="0" fontId="56" fillId="36" borderId="62" applyNumberFormat="0" applyAlignment="0" applyProtection="0"/>
    <xf numFmtId="0" fontId="43" fillId="0" borderId="0" applyNumberFormat="0" applyFill="0" applyBorder="0" applyAlignment="0" applyProtection="0"/>
    <xf numFmtId="0" fontId="1" fillId="37" borderId="63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4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8" fillId="3" borderId="0" xfId="0" applyNumberFormat="1" applyFont="1" applyFill="1"/>
    <xf numFmtId="0" fontId="64" fillId="0" borderId="0" xfId="0" applyFont="1"/>
    <xf numFmtId="173" fontId="62" fillId="0" borderId="72" xfId="1" applyNumberFormat="1" applyFont="1" applyBorder="1" applyAlignment="1">
      <alignment vertical="center"/>
    </xf>
    <xf numFmtId="185" fontId="62" fillId="0" borderId="72" xfId="2" applyNumberFormat="1" applyFont="1" applyBorder="1" applyAlignment="1">
      <alignment vertical="center"/>
    </xf>
    <xf numFmtId="0" fontId="62" fillId="0" borderId="65" xfId="0" applyFont="1" applyBorder="1" applyAlignment="1">
      <alignment horizontal="center" vertical="center" wrapText="1"/>
    </xf>
    <xf numFmtId="173" fontId="62" fillId="0" borderId="74" xfId="1" applyNumberFormat="1" applyFont="1" applyBorder="1" applyAlignment="1">
      <alignment vertical="center"/>
    </xf>
    <xf numFmtId="0" fontId="62" fillId="0" borderId="67" xfId="0" applyFont="1" applyBorder="1" applyAlignment="1">
      <alignment horizontal="center" vertical="center" wrapText="1"/>
    </xf>
    <xf numFmtId="173" fontId="62" fillId="0" borderId="68" xfId="1" applyNumberFormat="1" applyFont="1" applyBorder="1" applyAlignment="1">
      <alignment vertical="center"/>
    </xf>
    <xf numFmtId="185" fontId="62" fillId="0" borderId="68" xfId="2" applyNumberFormat="1" applyFont="1" applyBorder="1" applyAlignment="1">
      <alignment vertical="center"/>
    </xf>
    <xf numFmtId="173" fontId="62" fillId="0" borderId="69" xfId="1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4" xfId="1" applyNumberFormat="1" applyFont="1" applyBorder="1" applyAlignment="1">
      <alignment vertical="center"/>
    </xf>
    <xf numFmtId="0" fontId="62" fillId="4" borderId="71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3" borderId="72" xfId="0" applyFill="1" applyBorder="1"/>
    <xf numFmtId="0" fontId="0" fillId="64" borderId="72" xfId="0" applyFill="1" applyBorder="1"/>
    <xf numFmtId="0" fontId="0" fillId="29" borderId="72" xfId="0" applyFill="1" applyBorder="1"/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4" borderId="72" xfId="2" applyNumberFormat="1" applyFont="1" applyFill="1" applyBorder="1" applyAlignment="1">
      <alignment vertical="center"/>
    </xf>
    <xf numFmtId="185" fontId="63" fillId="29" borderId="72" xfId="2" applyNumberFormat="1" applyFont="1" applyFill="1" applyBorder="1" applyAlignment="1">
      <alignment vertical="center"/>
    </xf>
    <xf numFmtId="185" fontId="6" fillId="68" borderId="1" xfId="2" applyNumberFormat="1" applyFont="1" applyFill="1" applyBorder="1" applyAlignment="1">
      <alignment horizontal="center" vertical="center"/>
    </xf>
    <xf numFmtId="41" fontId="6" fillId="65" borderId="51" xfId="4" applyFont="1" applyFill="1" applyBorder="1" applyAlignment="1">
      <alignment horizontal="center" vertical="center" wrapText="1"/>
    </xf>
    <xf numFmtId="10" fontId="6" fillId="65" borderId="48" xfId="2" applyNumberFormat="1" applyFont="1" applyFill="1" applyBorder="1" applyAlignment="1">
      <alignment horizontal="center" vertical="center" wrapText="1"/>
    </xf>
    <xf numFmtId="41" fontId="9" fillId="65" borderId="1" xfId="4" applyFont="1" applyFill="1" applyBorder="1" applyAlignment="1">
      <alignment horizontal="center" vertical="center"/>
    </xf>
    <xf numFmtId="185" fontId="6" fillId="65" borderId="1" xfId="2" applyNumberFormat="1" applyFont="1" applyFill="1" applyBorder="1" applyAlignment="1">
      <alignment horizontal="center" vertical="center"/>
    </xf>
    <xf numFmtId="41" fontId="15" fillId="69" borderId="1" xfId="4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41" fontId="4" fillId="5" borderId="72" xfId="4" applyFont="1" applyFill="1" applyBorder="1" applyAlignment="1">
      <alignment horizontal="center" vertical="center" wrapText="1"/>
    </xf>
    <xf numFmtId="172" fontId="4" fillId="5" borderId="72" xfId="1" applyNumberFormat="1" applyFont="1" applyFill="1" applyBorder="1" applyAlignment="1">
      <alignment horizontal="center" vertical="center" wrapText="1"/>
    </xf>
    <xf numFmtId="171" fontId="4" fillId="5" borderId="72" xfId="1" applyNumberFormat="1" applyFont="1" applyFill="1" applyBorder="1" applyAlignment="1">
      <alignment horizontal="center" vertical="center" wrapText="1"/>
    </xf>
    <xf numFmtId="172" fontId="9" fillId="5" borderId="72" xfId="1" applyNumberFormat="1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41" fontId="3" fillId="0" borderId="72" xfId="4" applyFont="1" applyFill="1" applyBorder="1" applyAlignment="1">
      <alignment horizontal="center" vertical="center" wrapText="1"/>
    </xf>
    <xf numFmtId="185" fontId="2" fillId="0" borderId="72" xfId="2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 wrapText="1"/>
    </xf>
    <xf numFmtId="41" fontId="3" fillId="3" borderId="72" xfId="4" applyFont="1" applyFill="1" applyBorder="1" applyAlignment="1">
      <alignment horizontal="center" vertical="center" wrapText="1"/>
    </xf>
    <xf numFmtId="185" fontId="2" fillId="3" borderId="72" xfId="2" applyNumberFormat="1" applyFont="1" applyFill="1" applyBorder="1" applyAlignment="1">
      <alignment horizontal="center" vertical="center"/>
    </xf>
    <xf numFmtId="172" fontId="9" fillId="5" borderId="74" xfId="1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9" fontId="2" fillId="0" borderId="74" xfId="2" applyFont="1" applyFill="1" applyBorder="1" applyAlignment="1">
      <alignment horizontal="center" vertical="center"/>
    </xf>
    <xf numFmtId="185" fontId="65" fillId="0" borderId="74" xfId="2" applyNumberFormat="1" applyFont="1" applyBorder="1" applyAlignment="1">
      <alignment horizontal="center" vertical="center"/>
    </xf>
    <xf numFmtId="185" fontId="2" fillId="3" borderId="74" xfId="2" applyNumberFormat="1" applyFont="1" applyFill="1" applyBorder="1" applyAlignment="1">
      <alignment horizontal="center" vertical="center"/>
    </xf>
    <xf numFmtId="0" fontId="4" fillId="65" borderId="67" xfId="0" applyFont="1" applyFill="1" applyBorder="1" applyAlignment="1">
      <alignment horizontal="center" vertical="center" wrapText="1"/>
    </xf>
    <xf numFmtId="0" fontId="4" fillId="65" borderId="68" xfId="0" applyFont="1" applyFill="1" applyBorder="1" applyAlignment="1">
      <alignment horizontal="center" vertical="center" wrapText="1"/>
    </xf>
    <xf numFmtId="41" fontId="38" fillId="65" borderId="68" xfId="4" applyFont="1" applyFill="1" applyBorder="1" applyAlignment="1">
      <alignment horizontal="center" vertical="center" wrapText="1"/>
    </xf>
    <xf numFmtId="185" fontId="38" fillId="65" borderId="68" xfId="2" applyNumberFormat="1" applyFont="1" applyFill="1" applyBorder="1" applyAlignment="1">
      <alignment horizontal="center" vertical="center"/>
    </xf>
    <xf numFmtId="185" fontId="38" fillId="65" borderId="69" xfId="2" applyNumberFormat="1" applyFont="1" applyFill="1" applyBorder="1" applyAlignment="1">
      <alignment horizontal="center" vertical="center"/>
    </xf>
    <xf numFmtId="186" fontId="3" fillId="0" borderId="72" xfId="4" applyNumberFormat="1" applyFont="1" applyFill="1" applyBorder="1" applyAlignment="1">
      <alignment horizontal="right" vertical="center" wrapText="1"/>
    </xf>
    <xf numFmtId="41" fontId="4" fillId="65" borderId="72" xfId="4" applyFont="1" applyFill="1" applyBorder="1" applyAlignment="1">
      <alignment horizontal="center" vertical="center" wrapText="1"/>
    </xf>
    <xf numFmtId="185" fontId="4" fillId="65" borderId="72" xfId="2" applyNumberFormat="1" applyFont="1" applyFill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186" fontId="4" fillId="65" borderId="72" xfId="4" applyNumberFormat="1" applyFont="1" applyFill="1" applyBorder="1" applyAlignment="1">
      <alignment horizontal="right" vertical="center" wrapText="1"/>
    </xf>
    <xf numFmtId="185" fontId="69" fillId="70" borderId="69" xfId="2" applyNumberFormat="1" applyFont="1" applyFill="1" applyBorder="1" applyAlignment="1">
      <alignment horizontal="right" vertical="center"/>
    </xf>
    <xf numFmtId="0" fontId="65" fillId="5" borderId="65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 wrapText="1"/>
    </xf>
    <xf numFmtId="0" fontId="65" fillId="5" borderId="65" xfId="3" applyFont="1" applyFill="1" applyBorder="1" applyAlignment="1">
      <alignment horizontal="center" vertical="center" wrapText="1"/>
    </xf>
    <xf numFmtId="0" fontId="65" fillId="5" borderId="70" xfId="0" applyFont="1" applyFill="1" applyBorder="1" applyAlignment="1">
      <alignment horizontal="center" vertical="center"/>
    </xf>
    <xf numFmtId="0" fontId="65" fillId="5" borderId="65" xfId="0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/>
    </xf>
    <xf numFmtId="185" fontId="65" fillId="5" borderId="54" xfId="2" applyNumberFormat="1" applyFont="1" applyFill="1" applyBorder="1" applyAlignment="1">
      <alignment horizontal="right" vertical="center"/>
    </xf>
    <xf numFmtId="172" fontId="6" fillId="62" borderId="7" xfId="1" applyNumberFormat="1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172" fontId="6" fillId="62" borderId="8" xfId="1" applyNumberFormat="1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2" xfId="0" applyFont="1" applyFill="1" applyBorder="1" applyAlignment="1">
      <alignment horizontal="center" vertical="center" wrapText="1"/>
    </xf>
    <xf numFmtId="0" fontId="70" fillId="6" borderId="72" xfId="0" applyFont="1" applyFill="1" applyBorder="1" applyAlignment="1">
      <alignment horizontal="center" vertical="center"/>
    </xf>
    <xf numFmtId="0" fontId="66" fillId="6" borderId="72" xfId="0" applyFont="1" applyFill="1" applyBorder="1" applyAlignment="1">
      <alignment horizontal="center" vertical="center"/>
    </xf>
    <xf numFmtId="186" fontId="65" fillId="6" borderId="72" xfId="0" applyNumberFormat="1" applyFont="1" applyFill="1" applyBorder="1" applyAlignment="1">
      <alignment horizontal="right" vertical="center"/>
    </xf>
    <xf numFmtId="185" fontId="65" fillId="6" borderId="72" xfId="2" applyNumberFormat="1" applyFont="1" applyFill="1" applyBorder="1" applyAlignment="1">
      <alignment horizontal="right" vertical="center"/>
    </xf>
    <xf numFmtId="186" fontId="65" fillId="6" borderId="72" xfId="0" applyNumberFormat="1" applyFont="1" applyFill="1" applyBorder="1" applyAlignment="1">
      <alignment horizontal="right" vertical="center" wrapText="1"/>
    </xf>
    <xf numFmtId="0" fontId="68" fillId="72" borderId="72" xfId="0" applyFont="1" applyFill="1" applyBorder="1" applyAlignment="1">
      <alignment horizontal="center" vertical="center" wrapText="1"/>
    </xf>
    <xf numFmtId="186" fontId="69" fillId="72" borderId="72" xfId="0" applyNumberFormat="1" applyFont="1" applyFill="1" applyBorder="1" applyAlignment="1">
      <alignment horizontal="right" vertical="center" wrapText="1"/>
    </xf>
    <xf numFmtId="185" fontId="69" fillId="72" borderId="72" xfId="2" applyNumberFormat="1" applyFont="1" applyFill="1" applyBorder="1" applyAlignment="1">
      <alignment horizontal="right" vertical="center" wrapText="1"/>
    </xf>
    <xf numFmtId="0" fontId="68" fillId="66" borderId="72" xfId="0" applyFont="1" applyFill="1" applyBorder="1" applyAlignment="1">
      <alignment horizontal="center" vertical="center" wrapText="1"/>
    </xf>
    <xf numFmtId="186" fontId="69" fillId="66" borderId="72" xfId="0" applyNumberFormat="1" applyFont="1" applyFill="1" applyBorder="1" applyAlignment="1">
      <alignment horizontal="right" vertical="center" wrapText="1"/>
    </xf>
    <xf numFmtId="185" fontId="69" fillId="66" borderId="72" xfId="2" applyNumberFormat="1" applyFont="1" applyFill="1" applyBorder="1" applyAlignment="1">
      <alignment horizontal="right" vertical="center" wrapText="1"/>
    </xf>
    <xf numFmtId="0" fontId="66" fillId="6" borderId="3" xfId="0" applyFont="1" applyFill="1" applyBorder="1" applyAlignment="1">
      <alignment horizontal="center" vertical="center"/>
    </xf>
    <xf numFmtId="186" fontId="65" fillId="6" borderId="3" xfId="0" applyNumberFormat="1" applyFont="1" applyFill="1" applyBorder="1" applyAlignment="1">
      <alignment horizontal="right" vertical="center"/>
    </xf>
    <xf numFmtId="185" fontId="65" fillId="6" borderId="3" xfId="2" applyNumberFormat="1" applyFont="1" applyFill="1" applyBorder="1" applyAlignment="1">
      <alignment horizontal="right" vertical="center"/>
    </xf>
    <xf numFmtId="0" fontId="73" fillId="5" borderId="72" xfId="0" applyFont="1" applyFill="1" applyBorder="1" applyAlignment="1">
      <alignment horizontal="center" vertical="center" wrapText="1"/>
    </xf>
    <xf numFmtId="0" fontId="66" fillId="5" borderId="72" xfId="0" applyFont="1" applyFill="1" applyBorder="1" applyAlignment="1">
      <alignment horizontal="center" vertical="center"/>
    </xf>
    <xf numFmtId="186" fontId="65" fillId="5" borderId="72" xfId="0" applyNumberFormat="1" applyFont="1" applyFill="1" applyBorder="1" applyAlignment="1">
      <alignment horizontal="right" vertical="center"/>
    </xf>
    <xf numFmtId="185" fontId="65" fillId="5" borderId="72" xfId="2" applyNumberFormat="1" applyFont="1" applyFill="1" applyBorder="1" applyAlignment="1">
      <alignment horizontal="right" vertical="center"/>
    </xf>
    <xf numFmtId="0" fontId="68" fillId="65" borderId="72" xfId="0" applyFont="1" applyFill="1" applyBorder="1" applyAlignment="1">
      <alignment horizontal="center" vertical="center" wrapText="1"/>
    </xf>
    <xf numFmtId="186" fontId="69" fillId="65" borderId="72" xfId="0" applyNumberFormat="1" applyFont="1" applyFill="1" applyBorder="1" applyAlignment="1">
      <alignment horizontal="right" vertical="center" wrapText="1"/>
    </xf>
    <xf numFmtId="185" fontId="69" fillId="65" borderId="72" xfId="2" applyNumberFormat="1" applyFont="1" applyFill="1" applyBorder="1" applyAlignment="1">
      <alignment horizontal="right" vertical="center" wrapText="1"/>
    </xf>
    <xf numFmtId="0" fontId="70" fillId="5" borderId="72" xfId="0" applyFont="1" applyFill="1" applyBorder="1" applyAlignment="1">
      <alignment horizontal="center" vertical="center"/>
    </xf>
    <xf numFmtId="0" fontId="68" fillId="70" borderId="72" xfId="0" applyFont="1" applyFill="1" applyBorder="1" applyAlignment="1">
      <alignment horizontal="center" vertical="center" wrapText="1"/>
    </xf>
    <xf numFmtId="186" fontId="69" fillId="70" borderId="72" xfId="0" applyNumberFormat="1" applyFont="1" applyFill="1" applyBorder="1" applyAlignment="1">
      <alignment horizontal="right" vertical="center" wrapText="1"/>
    </xf>
    <xf numFmtId="185" fontId="69" fillId="70" borderId="72" xfId="2" applyNumberFormat="1" applyFont="1" applyFill="1" applyBorder="1" applyAlignment="1">
      <alignment horizontal="right" vertical="center" wrapText="1"/>
    </xf>
    <xf numFmtId="185" fontId="65" fillId="5" borderId="74" xfId="2" applyNumberFormat="1" applyFont="1" applyFill="1" applyBorder="1" applyAlignment="1">
      <alignment horizontal="right" vertical="center"/>
    </xf>
    <xf numFmtId="185" fontId="69" fillId="65" borderId="74" xfId="2" applyNumberFormat="1" applyFont="1" applyFill="1" applyBorder="1" applyAlignment="1">
      <alignment horizontal="right" vertical="center" wrapText="1"/>
    </xf>
    <xf numFmtId="185" fontId="69" fillId="70" borderId="74" xfId="2" applyNumberFormat="1" applyFont="1" applyFill="1" applyBorder="1" applyAlignment="1">
      <alignment horizontal="right" vertical="center" wrapText="1"/>
    </xf>
    <xf numFmtId="186" fontId="69" fillId="70" borderId="68" xfId="0" applyNumberFormat="1" applyFont="1" applyFill="1" applyBorder="1" applyAlignment="1">
      <alignment horizontal="right" vertical="center"/>
    </xf>
    <xf numFmtId="185" fontId="69" fillId="70" borderId="68" xfId="2" applyNumberFormat="1" applyFont="1" applyFill="1" applyBorder="1" applyAlignment="1">
      <alignment horizontal="right" vertical="center"/>
    </xf>
    <xf numFmtId="0" fontId="9" fillId="62" borderId="49" xfId="0" applyFont="1" applyFill="1" applyBorder="1" applyAlignment="1">
      <alignment horizontal="center" vertical="center" wrapText="1"/>
    </xf>
    <xf numFmtId="186" fontId="65" fillId="5" borderId="3" xfId="0" applyNumberFormat="1" applyFont="1" applyFill="1" applyBorder="1" applyAlignment="1">
      <alignment horizontal="right" vertical="center"/>
    </xf>
    <xf numFmtId="185" fontId="65" fillId="5" borderId="3" xfId="2" applyNumberFormat="1" applyFont="1" applyFill="1" applyBorder="1" applyAlignment="1">
      <alignment horizontal="right" vertical="center"/>
    </xf>
    <xf numFmtId="186" fontId="69" fillId="73" borderId="75" xfId="0" applyNumberFormat="1" applyFont="1" applyFill="1" applyBorder="1" applyAlignment="1">
      <alignment horizontal="right" vertical="center"/>
    </xf>
    <xf numFmtId="185" fontId="69" fillId="73" borderId="75" xfId="2" applyNumberFormat="1" applyFont="1" applyFill="1" applyBorder="1" applyAlignment="1">
      <alignment horizontal="right" vertical="center"/>
    </xf>
    <xf numFmtId="186" fontId="9" fillId="67" borderId="7" xfId="0" applyNumberFormat="1" applyFont="1" applyFill="1" applyBorder="1"/>
    <xf numFmtId="186" fontId="69" fillId="67" borderId="7" xfId="0" applyNumberFormat="1" applyFont="1" applyFill="1" applyBorder="1" applyAlignment="1">
      <alignment horizontal="right" vertical="center"/>
    </xf>
    <xf numFmtId="185" fontId="69" fillId="67" borderId="7" xfId="2" applyNumberFormat="1" applyFont="1" applyFill="1" applyBorder="1" applyAlignment="1">
      <alignment horizontal="right" vertical="center"/>
    </xf>
    <xf numFmtId="185" fontId="65" fillId="6" borderId="4" xfId="2" applyNumberFormat="1" applyFont="1" applyFill="1" applyBorder="1" applyAlignment="1">
      <alignment horizontal="right" vertical="center"/>
    </xf>
    <xf numFmtId="185" fontId="69" fillId="72" borderId="4" xfId="2" applyNumberFormat="1" applyFont="1" applyFill="1" applyBorder="1" applyAlignment="1">
      <alignment horizontal="right" vertical="center" wrapText="1"/>
    </xf>
    <xf numFmtId="185" fontId="69" fillId="66" borderId="4" xfId="2" applyNumberFormat="1" applyFont="1" applyFill="1" applyBorder="1" applyAlignment="1">
      <alignment horizontal="right" vertical="center" wrapText="1"/>
    </xf>
    <xf numFmtId="185" fontId="69" fillId="73" borderId="48" xfId="2" applyNumberFormat="1" applyFont="1" applyFill="1" applyBorder="1" applyAlignment="1">
      <alignment horizontal="right" vertical="center"/>
    </xf>
    <xf numFmtId="185" fontId="69" fillId="67" borderId="80" xfId="2" applyNumberFormat="1" applyFont="1" applyFill="1" applyBorder="1" applyAlignment="1">
      <alignment horizontal="right" vertical="center"/>
    </xf>
    <xf numFmtId="185" fontId="65" fillId="6" borderId="81" xfId="2" applyNumberFormat="1" applyFont="1" applyFill="1" applyBorder="1" applyAlignment="1">
      <alignment horizontal="right" vertical="center"/>
    </xf>
    <xf numFmtId="10" fontId="8" fillId="3" borderId="0" xfId="2" applyNumberFormat="1" applyFont="1" applyFill="1"/>
    <xf numFmtId="10" fontId="69" fillId="67" borderId="7" xfId="2" applyNumberFormat="1" applyFont="1" applyFill="1" applyBorder="1" applyAlignment="1">
      <alignment horizontal="right" vertical="center"/>
    </xf>
    <xf numFmtId="10" fontId="8" fillId="3" borderId="0" xfId="2" applyNumberFormat="1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left" vertical="center"/>
    </xf>
    <xf numFmtId="0" fontId="72" fillId="0" borderId="52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3" xfId="0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0" fontId="72" fillId="0" borderId="73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0" fontId="67" fillId="72" borderId="65" xfId="0" applyFont="1" applyFill="1" applyBorder="1" applyAlignment="1">
      <alignment horizontal="center" vertical="center" wrapText="1"/>
    </xf>
    <xf numFmtId="0" fontId="67" fillId="72" borderId="72" xfId="0" applyFont="1" applyFill="1" applyBorder="1" applyAlignment="1">
      <alignment horizontal="center" vertical="center" wrapText="1"/>
    </xf>
    <xf numFmtId="0" fontId="67" fillId="66" borderId="65" xfId="0" applyFont="1" applyFill="1" applyBorder="1" applyAlignment="1">
      <alignment horizontal="center" vertical="center" wrapText="1"/>
    </xf>
    <xf numFmtId="0" fontId="67" fillId="66" borderId="72" xfId="0" applyFont="1" applyFill="1" applyBorder="1" applyAlignment="1">
      <alignment horizontal="center" vertical="center" wrapText="1"/>
    </xf>
    <xf numFmtId="0" fontId="9" fillId="71" borderId="79" xfId="0" applyFont="1" applyFill="1" applyBorder="1" applyAlignment="1">
      <alignment horizontal="center" vertical="center" wrapText="1"/>
    </xf>
    <xf numFmtId="0" fontId="9" fillId="71" borderId="0" xfId="0" applyFont="1" applyFill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0" fontId="73" fillId="6" borderId="72" xfId="0" applyFont="1" applyFill="1" applyBorder="1" applyAlignment="1">
      <alignment horizontal="center" vertical="center" wrapText="1"/>
    </xf>
    <xf numFmtId="49" fontId="65" fillId="6" borderId="66" xfId="0" applyNumberFormat="1" applyFont="1" applyFill="1" applyBorder="1" applyAlignment="1">
      <alignment horizontal="center" vertical="center"/>
    </xf>
    <xf numFmtId="49" fontId="65" fillId="6" borderId="83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5" xfId="0" applyFont="1" applyFill="1" applyBorder="1" applyAlignment="1">
      <alignment horizontal="center" vertical="center" wrapText="1"/>
    </xf>
    <xf numFmtId="0" fontId="73" fillId="6" borderId="82" xfId="0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0" fontId="67" fillId="65" borderId="65" xfId="0" applyFont="1" applyFill="1" applyBorder="1" applyAlignment="1">
      <alignment horizontal="center" vertical="center" wrapText="1"/>
    </xf>
    <xf numFmtId="0" fontId="67" fillId="65" borderId="72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/>
    </xf>
    <xf numFmtId="0" fontId="73" fillId="5" borderId="72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 wrapText="1"/>
    </xf>
    <xf numFmtId="0" fontId="67" fillId="70" borderId="65" xfId="0" applyFont="1" applyFill="1" applyBorder="1" applyAlignment="1">
      <alignment horizontal="center" vertical="center" wrapText="1"/>
    </xf>
    <xf numFmtId="0" fontId="67" fillId="70" borderId="7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62" borderId="71" xfId="0" applyFont="1" applyFill="1" applyBorder="1" applyAlignment="1">
      <alignment horizontal="center" vertical="center" wrapText="1"/>
    </xf>
    <xf numFmtId="0" fontId="6" fillId="62" borderId="7" xfId="0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41" fontId="71" fillId="67" borderId="71" xfId="4" applyFont="1" applyFill="1" applyBorder="1" applyAlignment="1">
      <alignment horizontal="center" vertical="center"/>
    </xf>
    <xf numFmtId="41" fontId="71" fillId="67" borderId="7" xfId="4" applyFont="1" applyFill="1" applyBorder="1" applyAlignment="1">
      <alignment horizontal="center" vertical="center"/>
    </xf>
    <xf numFmtId="49" fontId="65" fillId="6" borderId="65" xfId="0" applyNumberFormat="1" applyFont="1" applyFill="1" applyBorder="1" applyAlignment="1">
      <alignment horizontal="center" vertical="center" wrapText="1"/>
    </xf>
    <xf numFmtId="41" fontId="71" fillId="73" borderId="66" xfId="4" applyFont="1" applyFill="1" applyBorder="1" applyAlignment="1">
      <alignment horizontal="center" vertical="center"/>
    </xf>
    <xf numFmtId="41" fontId="71" fillId="73" borderId="75" xfId="4" applyFont="1" applyFill="1" applyBorder="1" applyAlignment="1">
      <alignment horizontal="center" vertical="center"/>
    </xf>
    <xf numFmtId="0" fontId="9" fillId="70" borderId="0" xfId="0" applyFont="1" applyFill="1" applyAlignment="1">
      <alignment horizontal="center" vertical="center" wrapText="1"/>
    </xf>
    <xf numFmtId="41" fontId="71" fillId="70" borderId="67" xfId="4" applyFont="1" applyFill="1" applyBorder="1" applyAlignment="1">
      <alignment horizontal="center" vertical="center"/>
    </xf>
    <xf numFmtId="41" fontId="71" fillId="70" borderId="68" xfId="4" applyFont="1" applyFill="1" applyBorder="1" applyAlignment="1">
      <alignment horizontal="center" vertical="center"/>
    </xf>
    <xf numFmtId="41" fontId="4" fillId="5" borderId="65" xfId="4" applyFont="1" applyFill="1" applyBorder="1" applyAlignment="1">
      <alignment horizontal="center" vertical="center" wrapText="1"/>
    </xf>
    <xf numFmtId="41" fontId="4" fillId="5" borderId="72" xfId="4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72" xfId="0" applyFont="1" applyFill="1" applyBorder="1" applyAlignment="1">
      <alignment horizontal="center"/>
    </xf>
    <xf numFmtId="0" fontId="3" fillId="3" borderId="74" xfId="0" applyFont="1" applyFill="1" applyBorder="1" applyAlignment="1">
      <alignment horizontal="center"/>
    </xf>
    <xf numFmtId="41" fontId="15" fillId="69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5" borderId="4" xfId="0" applyFont="1" applyFill="1" applyBorder="1" applyAlignment="1">
      <alignment horizontal="center" vertical="center" wrapText="1"/>
    </xf>
    <xf numFmtId="0" fontId="6" fillId="65" borderId="5" xfId="0" applyFont="1" applyFill="1" applyBorder="1" applyAlignment="1">
      <alignment horizontal="center" vertical="center" wrapText="1"/>
    </xf>
    <xf numFmtId="0" fontId="9" fillId="30" borderId="9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5" borderId="1" xfId="0" applyFont="1" applyFill="1" applyBorder="1" applyAlignment="1">
      <alignment horizontal="center" vertical="center" wrapText="1"/>
    </xf>
    <xf numFmtId="0" fontId="9" fillId="65" borderId="5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/>
    </xf>
    <xf numFmtId="0" fontId="5" fillId="65" borderId="72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85" t="s">
        <v>31</v>
      </c>
      <c r="C1" s="185"/>
      <c r="D1" s="185"/>
      <c r="F1" s="185" t="s">
        <v>35</v>
      </c>
      <c r="G1" s="185"/>
      <c r="H1" s="185"/>
      <c r="I1" s="18"/>
    </row>
    <row r="2" spans="2:9" ht="13.5" customHeight="1" x14ac:dyDescent="0.25">
      <c r="B2" s="185" t="s">
        <v>24</v>
      </c>
      <c r="C2" s="185"/>
      <c r="D2" s="185"/>
      <c r="F2" s="185" t="s">
        <v>24</v>
      </c>
      <c r="G2" s="185"/>
      <c r="H2" s="185"/>
    </row>
    <row r="3" spans="2:9" x14ac:dyDescent="0.25">
      <c r="B3" s="185" t="s">
        <v>32</v>
      </c>
      <c r="C3" s="185"/>
      <c r="D3" s="185"/>
      <c r="F3" s="185" t="s">
        <v>28</v>
      </c>
      <c r="G3" s="185"/>
      <c r="H3" s="185"/>
    </row>
    <row r="4" spans="2:9" ht="7.5" customHeight="1" x14ac:dyDescent="0.25">
      <c r="G4" s="5"/>
      <c r="H4" s="6"/>
    </row>
    <row r="5" spans="2:9" ht="55.5" customHeight="1" x14ac:dyDescent="0.25">
      <c r="B5" s="189" t="s">
        <v>0</v>
      </c>
      <c r="C5" s="189"/>
      <c r="D5" s="7" t="s">
        <v>23</v>
      </c>
      <c r="F5" s="189" t="s">
        <v>0</v>
      </c>
      <c r="G5" s="189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90" t="s">
        <v>7</v>
      </c>
      <c r="G9" s="190"/>
      <c r="H9" s="9">
        <f>SUM(H6:H8)</f>
        <v>39190318000</v>
      </c>
    </row>
    <row r="10" spans="2:9" ht="35.25" customHeight="1" x14ac:dyDescent="0.25">
      <c r="B10" s="190" t="s">
        <v>6</v>
      </c>
      <c r="C10" s="190"/>
      <c r="D10" s="9">
        <f>+D9+D8+D7+D6</f>
        <v>41885181893</v>
      </c>
      <c r="E10" s="11"/>
      <c r="F10" s="189" t="s">
        <v>1</v>
      </c>
      <c r="G10" s="189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90" t="s">
        <v>7</v>
      </c>
      <c r="C14" s="190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89" t="s">
        <v>1</v>
      </c>
      <c r="C15" s="189"/>
      <c r="D15" s="10">
        <f>+D10+D14</f>
        <v>64523756893</v>
      </c>
      <c r="E15" s="11"/>
      <c r="F15" s="190" t="s">
        <v>6</v>
      </c>
      <c r="G15" s="190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90" t="s">
        <v>20</v>
      </c>
      <c r="C20" s="190"/>
      <c r="D20" s="9">
        <f>SUM(D16:D19)</f>
        <v>264133043070</v>
      </c>
      <c r="E20" s="11"/>
      <c r="F20" s="190" t="s">
        <v>30</v>
      </c>
      <c r="G20" s="190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89" t="s">
        <v>20</v>
      </c>
      <c r="G21" s="189"/>
      <c r="H21" s="10">
        <f>+H15+H20</f>
        <v>394211564000</v>
      </c>
    </row>
    <row r="22" spans="2:8" ht="26.25" customHeight="1" x14ac:dyDescent="0.25">
      <c r="B22" s="189" t="s">
        <v>8</v>
      </c>
      <c r="C22" s="189"/>
      <c r="D22" s="10">
        <f>+D15+D20</f>
        <v>328656799963</v>
      </c>
      <c r="F22" s="186" t="s">
        <v>8</v>
      </c>
      <c r="G22" s="187"/>
      <c r="H22" s="10">
        <f>+H21+H10</f>
        <v>433401882000</v>
      </c>
    </row>
    <row r="23" spans="2:8" ht="18.75" customHeight="1" x14ac:dyDescent="0.25">
      <c r="B23" s="188" t="s">
        <v>33</v>
      </c>
      <c r="C23" s="188"/>
      <c r="D23" s="188"/>
      <c r="F23" s="188" t="s">
        <v>34</v>
      </c>
      <c r="G23" s="188"/>
      <c r="H23" s="188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92" t="s">
        <v>83</v>
      </c>
      <c r="B1" s="193"/>
      <c r="C1" s="193"/>
      <c r="D1" s="193"/>
      <c r="E1" s="194"/>
    </row>
    <row r="2" spans="1:9" ht="18.600000000000001" thickBot="1" x14ac:dyDescent="0.35">
      <c r="A2" s="196" t="s">
        <v>88</v>
      </c>
      <c r="B2" s="197"/>
      <c r="C2" s="197"/>
      <c r="D2" s="197"/>
      <c r="E2" s="198"/>
    </row>
    <row r="3" spans="1:9" ht="15" thickBot="1" x14ac:dyDescent="0.35"/>
    <row r="4" spans="1:9" ht="45.6" customHeight="1" thickBot="1" x14ac:dyDescent="0.35">
      <c r="A4" s="75" t="s">
        <v>74</v>
      </c>
      <c r="B4" s="76" t="s">
        <v>75</v>
      </c>
      <c r="C4" s="76" t="s">
        <v>76</v>
      </c>
      <c r="D4" s="76" t="s">
        <v>77</v>
      </c>
      <c r="E4" s="77" t="s">
        <v>78</v>
      </c>
    </row>
    <row r="5" spans="1:9" ht="45.6" customHeight="1" x14ac:dyDescent="0.3">
      <c r="A5" s="65" t="s">
        <v>80</v>
      </c>
      <c r="B5" s="63">
        <v>235110</v>
      </c>
      <c r="C5" s="86">
        <v>0.96299999999999997</v>
      </c>
      <c r="D5" s="64">
        <v>0.59099999999999997</v>
      </c>
      <c r="E5" s="66">
        <v>23</v>
      </c>
    </row>
    <row r="6" spans="1:9" ht="45.6" customHeight="1" x14ac:dyDescent="0.3">
      <c r="A6" s="65" t="s">
        <v>81</v>
      </c>
      <c r="B6" s="63">
        <v>476382</v>
      </c>
      <c r="C6" s="86">
        <v>0.94</v>
      </c>
      <c r="D6" s="64">
        <v>0.65700000000000003</v>
      </c>
      <c r="E6" s="66">
        <v>27</v>
      </c>
    </row>
    <row r="7" spans="1:9" ht="21" x14ac:dyDescent="0.3">
      <c r="A7" s="71" t="s">
        <v>86</v>
      </c>
      <c r="B7" s="72">
        <v>2415335</v>
      </c>
      <c r="C7" s="86">
        <v>0.80500000000000005</v>
      </c>
      <c r="D7" s="73">
        <v>0.378</v>
      </c>
      <c r="E7" s="74">
        <v>39</v>
      </c>
      <c r="I7" s="62"/>
    </row>
    <row r="8" spans="1:9" ht="21" x14ac:dyDescent="0.3">
      <c r="A8" s="65" t="s">
        <v>87</v>
      </c>
      <c r="B8" s="63">
        <v>8508922</v>
      </c>
      <c r="C8" s="87">
        <v>0.73299999999999998</v>
      </c>
      <c r="D8" s="64">
        <v>0.50700000000000001</v>
      </c>
      <c r="E8" s="66">
        <v>45</v>
      </c>
      <c r="I8" s="62"/>
    </row>
    <row r="9" spans="1:9" ht="21.6" thickBot="1" x14ac:dyDescent="0.35">
      <c r="A9" s="67" t="s">
        <v>82</v>
      </c>
      <c r="B9" s="68">
        <v>2649733</v>
      </c>
      <c r="C9" s="87">
        <v>0.67600000000000005</v>
      </c>
      <c r="D9" s="69">
        <v>0.28599999999999998</v>
      </c>
      <c r="E9" s="70">
        <v>48</v>
      </c>
    </row>
    <row r="10" spans="1:9" x14ac:dyDescent="0.3">
      <c r="B10" s="59"/>
      <c r="C10" s="59"/>
      <c r="D10" s="59"/>
      <c r="E10" s="59"/>
    </row>
    <row r="11" spans="1:9" ht="15.6" x14ac:dyDescent="0.3">
      <c r="A11" s="60" t="s">
        <v>84</v>
      </c>
      <c r="D11" s="195" t="s">
        <v>90</v>
      </c>
      <c r="E11" s="195"/>
    </row>
    <row r="12" spans="1:9" x14ac:dyDescent="0.3">
      <c r="A12" s="58"/>
    </row>
    <row r="13" spans="1:9" x14ac:dyDescent="0.3">
      <c r="A13" t="s">
        <v>79</v>
      </c>
    </row>
    <row r="15" spans="1:9" x14ac:dyDescent="0.3">
      <c r="A15" s="78"/>
      <c r="B15" s="191" t="s">
        <v>91</v>
      </c>
      <c r="C15" s="191"/>
      <c r="D15" s="191"/>
    </row>
    <row r="16" spans="1:9" x14ac:dyDescent="0.3">
      <c r="A16" s="79"/>
      <c r="B16" s="191" t="s">
        <v>92</v>
      </c>
      <c r="C16" s="191"/>
      <c r="D16" s="191"/>
    </row>
    <row r="17" spans="1:4" x14ac:dyDescent="0.3">
      <c r="A17" s="80"/>
      <c r="B17" s="191" t="s">
        <v>93</v>
      </c>
      <c r="C17" s="191"/>
      <c r="D17" s="191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7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A5" sqref="A5"/>
    </sheetView>
  </sheetViews>
  <sheetFormatPr baseColWidth="10" defaultColWidth="11.44140625" defaultRowHeight="12" x14ac:dyDescent="0.25"/>
  <cols>
    <col min="1" max="1" width="18.21875" style="19" customWidth="1"/>
    <col min="2" max="2" width="8.33203125" style="19" customWidth="1"/>
    <col min="3" max="3" width="45.6640625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6384" width="11.44140625" style="19"/>
  </cols>
  <sheetData>
    <row r="1" spans="1:12" x14ac:dyDescent="0.25">
      <c r="B1" s="220" t="s">
        <v>46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x14ac:dyDescent="0.25">
      <c r="B2" s="220" t="s">
        <v>47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25">
      <c r="B3" s="220" t="s">
        <v>142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2" ht="12.6" thickBot="1" x14ac:dyDescent="0.3"/>
    <row r="5" spans="1:12" ht="36" customHeight="1" thickBot="1" x14ac:dyDescent="0.25">
      <c r="A5" s="168" t="s">
        <v>109</v>
      </c>
      <c r="B5" s="221" t="s">
        <v>0</v>
      </c>
      <c r="C5" s="222"/>
      <c r="D5" s="223" t="s">
        <v>98</v>
      </c>
      <c r="E5" s="223"/>
      <c r="F5" s="132" t="s">
        <v>2</v>
      </c>
      <c r="G5" s="131" t="s">
        <v>3</v>
      </c>
      <c r="H5" s="131" t="s">
        <v>85</v>
      </c>
      <c r="I5" s="131" t="s">
        <v>41</v>
      </c>
      <c r="J5" s="132" t="s">
        <v>5</v>
      </c>
      <c r="K5" s="131" t="s">
        <v>44</v>
      </c>
      <c r="L5" s="133" t="s">
        <v>45</v>
      </c>
    </row>
    <row r="6" spans="1:12" s="21" customFormat="1" ht="31.5" customHeight="1" x14ac:dyDescent="0.25">
      <c r="A6" s="229" t="s">
        <v>69</v>
      </c>
      <c r="B6" s="127">
        <v>7563</v>
      </c>
      <c r="C6" s="125" t="s">
        <v>52</v>
      </c>
      <c r="D6" s="129" t="s">
        <v>48</v>
      </c>
      <c r="E6" s="169">
        <v>165291000</v>
      </c>
      <c r="F6" s="169">
        <v>165291000</v>
      </c>
      <c r="G6" s="170">
        <f>IFERROR(F6/E6,"-")</f>
        <v>1</v>
      </c>
      <c r="H6" s="169">
        <v>165291000</v>
      </c>
      <c r="I6" s="170">
        <f>IFERROR(H6/E6,"-")</f>
        <v>1</v>
      </c>
      <c r="J6" s="169">
        <v>165291000</v>
      </c>
      <c r="K6" s="170">
        <f>IFERROR(J6/E6,"-")</f>
        <v>1</v>
      </c>
      <c r="L6" s="130">
        <f>IFERROR(J6/H6,"-")</f>
        <v>1</v>
      </c>
    </row>
    <row r="7" spans="1:12" s="21" customFormat="1" ht="28.5" customHeight="1" x14ac:dyDescent="0.25">
      <c r="A7" s="229"/>
      <c r="B7" s="124">
        <v>7568</v>
      </c>
      <c r="C7" s="152" t="s">
        <v>53</v>
      </c>
      <c r="D7" s="153" t="s">
        <v>48</v>
      </c>
      <c r="E7" s="154">
        <v>9223692184</v>
      </c>
      <c r="F7" s="154">
        <v>9223692184</v>
      </c>
      <c r="G7" s="170">
        <f t="shared" ref="G7:G72" si="0">IFERROR(F7/E7,"-")</f>
        <v>1</v>
      </c>
      <c r="H7" s="154">
        <v>9223692184</v>
      </c>
      <c r="I7" s="155">
        <f t="shared" ref="I7:I72" si="1">IFERROR(H7/E7,"-")</f>
        <v>1</v>
      </c>
      <c r="J7" s="154">
        <v>8804823219</v>
      </c>
      <c r="K7" s="170">
        <f t="shared" ref="K7:K72" si="2">IFERROR(J7/E7,"-")</f>
        <v>0.95458771209574877</v>
      </c>
      <c r="L7" s="163">
        <f t="shared" ref="L7:L44" si="3">IFERROR(J7/H7,"-")</f>
        <v>0.95458771209574877</v>
      </c>
    </row>
    <row r="8" spans="1:12" s="21" customFormat="1" ht="30.6" x14ac:dyDescent="0.25">
      <c r="A8" s="229"/>
      <c r="B8" s="124">
        <v>7570</v>
      </c>
      <c r="C8" s="152" t="s">
        <v>54</v>
      </c>
      <c r="D8" s="153" t="s">
        <v>48</v>
      </c>
      <c r="E8" s="154">
        <v>7754213242</v>
      </c>
      <c r="F8" s="154">
        <v>7754213242</v>
      </c>
      <c r="G8" s="170">
        <f t="shared" si="0"/>
        <v>1</v>
      </c>
      <c r="H8" s="154">
        <v>7754213242</v>
      </c>
      <c r="I8" s="155">
        <f t="shared" si="1"/>
        <v>1</v>
      </c>
      <c r="J8" s="154">
        <v>7401627504</v>
      </c>
      <c r="K8" s="170">
        <f t="shared" si="2"/>
        <v>0.95452978567957725</v>
      </c>
      <c r="L8" s="163">
        <f t="shared" si="3"/>
        <v>0.95452978567957725</v>
      </c>
    </row>
    <row r="9" spans="1:12" s="21" customFormat="1" ht="21" customHeight="1" x14ac:dyDescent="0.25">
      <c r="A9" s="229"/>
      <c r="B9" s="124">
        <v>7574</v>
      </c>
      <c r="C9" s="152" t="s">
        <v>55</v>
      </c>
      <c r="D9" s="153" t="s">
        <v>48</v>
      </c>
      <c r="E9" s="154">
        <v>2883824856</v>
      </c>
      <c r="F9" s="154">
        <v>2883824856</v>
      </c>
      <c r="G9" s="170">
        <f t="shared" si="0"/>
        <v>1</v>
      </c>
      <c r="H9" s="154">
        <v>2883824856</v>
      </c>
      <c r="I9" s="155">
        <f t="shared" si="1"/>
        <v>1</v>
      </c>
      <c r="J9" s="154">
        <v>2509892792</v>
      </c>
      <c r="K9" s="170">
        <f t="shared" si="2"/>
        <v>0.87033468304359463</v>
      </c>
      <c r="L9" s="163">
        <f t="shared" si="3"/>
        <v>0.87033468304359463</v>
      </c>
    </row>
    <row r="10" spans="1:12" s="21" customFormat="1" ht="12" customHeight="1" x14ac:dyDescent="0.25">
      <c r="A10" s="229"/>
      <c r="B10" s="213" t="s">
        <v>7</v>
      </c>
      <c r="C10" s="214"/>
      <c r="D10" s="156" t="s">
        <v>48</v>
      </c>
      <c r="E10" s="157">
        <f>+E6+E7+E8+E9</f>
        <v>20027021282</v>
      </c>
      <c r="F10" s="157">
        <f>+F6+F7+F8+F9</f>
        <v>20027021282</v>
      </c>
      <c r="G10" s="158">
        <f t="shared" si="0"/>
        <v>1</v>
      </c>
      <c r="H10" s="157">
        <f>+H6+H7+H8+H9</f>
        <v>20027021282</v>
      </c>
      <c r="I10" s="158">
        <f t="shared" si="1"/>
        <v>1</v>
      </c>
      <c r="J10" s="157">
        <f>+J6+J7+J8+J9</f>
        <v>18881634515</v>
      </c>
      <c r="K10" s="158">
        <f t="shared" si="2"/>
        <v>0.94280793180014955</v>
      </c>
      <c r="L10" s="164">
        <f t="shared" si="3"/>
        <v>0.94280793180014955</v>
      </c>
    </row>
    <row r="11" spans="1:12" s="21" customFormat="1" ht="18" customHeight="1" x14ac:dyDescent="0.25">
      <c r="A11" s="229"/>
      <c r="B11" s="217">
        <v>7589</v>
      </c>
      <c r="C11" s="216" t="s">
        <v>56</v>
      </c>
      <c r="D11" s="153" t="s">
        <v>48</v>
      </c>
      <c r="E11" s="154">
        <f>SUM(E12:E13)</f>
        <v>15666113671</v>
      </c>
      <c r="F11" s="154">
        <f>SUM(F12:F13)</f>
        <v>15666113671</v>
      </c>
      <c r="G11" s="170">
        <f t="shared" si="0"/>
        <v>1</v>
      </c>
      <c r="H11" s="154">
        <f>SUM(H12:H13)</f>
        <v>15666113671</v>
      </c>
      <c r="I11" s="155">
        <f t="shared" si="1"/>
        <v>1</v>
      </c>
      <c r="J11" s="154">
        <f>SUM(J12:J13)</f>
        <v>14583950395</v>
      </c>
      <c r="K11" s="155">
        <f t="shared" si="2"/>
        <v>0.93092331009935003</v>
      </c>
      <c r="L11" s="163">
        <f t="shared" si="3"/>
        <v>0.93092331009935003</v>
      </c>
    </row>
    <row r="12" spans="1:12" s="21" customFormat="1" ht="18" customHeight="1" x14ac:dyDescent="0.25">
      <c r="A12" s="229"/>
      <c r="B12" s="217"/>
      <c r="C12" s="216"/>
      <c r="D12" s="159" t="s">
        <v>50</v>
      </c>
      <c r="E12" s="154">
        <v>15666113671</v>
      </c>
      <c r="F12" s="154">
        <v>15666113671</v>
      </c>
      <c r="G12" s="170">
        <f t="shared" si="0"/>
        <v>1</v>
      </c>
      <c r="H12" s="154">
        <v>15666113671</v>
      </c>
      <c r="I12" s="155">
        <f t="shared" si="1"/>
        <v>1</v>
      </c>
      <c r="J12" s="154">
        <v>14583950395</v>
      </c>
      <c r="K12" s="155">
        <f t="shared" si="2"/>
        <v>0.93092331009935003</v>
      </c>
      <c r="L12" s="163">
        <f t="shared" si="3"/>
        <v>0.93092331009935003</v>
      </c>
    </row>
    <row r="13" spans="1:12" s="21" customFormat="1" ht="18" customHeight="1" x14ac:dyDescent="0.25">
      <c r="A13" s="229"/>
      <c r="B13" s="217"/>
      <c r="C13" s="216"/>
      <c r="D13" s="159" t="s">
        <v>51</v>
      </c>
      <c r="E13" s="154">
        <v>0</v>
      </c>
      <c r="F13" s="154">
        <v>0</v>
      </c>
      <c r="G13" s="170" t="str">
        <f t="shared" si="0"/>
        <v>-</v>
      </c>
      <c r="H13" s="154">
        <v>0</v>
      </c>
      <c r="I13" s="155" t="str">
        <f t="shared" si="1"/>
        <v>-</v>
      </c>
      <c r="J13" s="154">
        <v>0</v>
      </c>
      <c r="K13" s="155" t="str">
        <f t="shared" si="2"/>
        <v>-</v>
      </c>
      <c r="L13" s="163" t="str">
        <f t="shared" si="3"/>
        <v>-</v>
      </c>
    </row>
    <row r="14" spans="1:12" s="21" customFormat="1" ht="22.5" customHeight="1" x14ac:dyDescent="0.25">
      <c r="A14" s="229"/>
      <c r="B14" s="213" t="s">
        <v>37</v>
      </c>
      <c r="C14" s="214"/>
      <c r="D14" s="156" t="s">
        <v>48</v>
      </c>
      <c r="E14" s="157">
        <f>E11</f>
        <v>15666113671</v>
      </c>
      <c r="F14" s="157">
        <f>F11</f>
        <v>15666113671</v>
      </c>
      <c r="G14" s="158">
        <f t="shared" si="0"/>
        <v>1</v>
      </c>
      <c r="H14" s="157">
        <f>H11</f>
        <v>15666113671</v>
      </c>
      <c r="I14" s="158">
        <f t="shared" si="1"/>
        <v>1</v>
      </c>
      <c r="J14" s="157">
        <f>J11</f>
        <v>14583950395</v>
      </c>
      <c r="K14" s="158">
        <f t="shared" si="2"/>
        <v>0.93092331009935003</v>
      </c>
      <c r="L14" s="164">
        <f t="shared" si="3"/>
        <v>0.93092331009935003</v>
      </c>
    </row>
    <row r="15" spans="1:12" s="21" customFormat="1" ht="13.8" x14ac:dyDescent="0.25">
      <c r="A15" s="229"/>
      <c r="B15" s="218" t="s">
        <v>1</v>
      </c>
      <c r="C15" s="219"/>
      <c r="D15" s="160" t="s">
        <v>48</v>
      </c>
      <c r="E15" s="161">
        <f>E10+E14</f>
        <v>35693134953</v>
      </c>
      <c r="F15" s="161">
        <f>F10+F14</f>
        <v>35693134953</v>
      </c>
      <c r="G15" s="162">
        <f t="shared" si="0"/>
        <v>1</v>
      </c>
      <c r="H15" s="161">
        <f>H10+H14</f>
        <v>35693134953</v>
      </c>
      <c r="I15" s="162">
        <f t="shared" si="1"/>
        <v>1</v>
      </c>
      <c r="J15" s="161">
        <f>J10+J14</f>
        <v>33465584910</v>
      </c>
      <c r="K15" s="162">
        <f t="shared" si="2"/>
        <v>0.93759163923445799</v>
      </c>
      <c r="L15" s="165">
        <f t="shared" si="3"/>
        <v>0.93759163923445799</v>
      </c>
    </row>
    <row r="16" spans="1:12" s="21" customFormat="1" ht="27.6" customHeight="1" x14ac:dyDescent="0.25">
      <c r="A16" s="229"/>
      <c r="B16" s="126">
        <v>7596</v>
      </c>
      <c r="C16" s="152" t="s">
        <v>57</v>
      </c>
      <c r="D16" s="153" t="s">
        <v>48</v>
      </c>
      <c r="E16" s="154">
        <v>3004316055</v>
      </c>
      <c r="F16" s="154">
        <v>3004316055</v>
      </c>
      <c r="G16" s="170">
        <f t="shared" si="0"/>
        <v>1</v>
      </c>
      <c r="H16" s="154">
        <v>3004316055</v>
      </c>
      <c r="I16" s="155">
        <f t="shared" si="1"/>
        <v>1</v>
      </c>
      <c r="J16" s="154">
        <v>2914101786</v>
      </c>
      <c r="K16" s="155">
        <f t="shared" si="2"/>
        <v>0.96997177815234892</v>
      </c>
      <c r="L16" s="163">
        <f t="shared" si="3"/>
        <v>0.96997177815234892</v>
      </c>
    </row>
    <row r="17" spans="1:12" s="21" customFormat="1" ht="27.6" customHeight="1" x14ac:dyDescent="0.25">
      <c r="A17" s="229"/>
      <c r="B17" s="128">
        <v>7588</v>
      </c>
      <c r="C17" s="152" t="s">
        <v>58</v>
      </c>
      <c r="D17" s="153" t="s">
        <v>48</v>
      </c>
      <c r="E17" s="154">
        <v>6617707266</v>
      </c>
      <c r="F17" s="154">
        <v>6617707266</v>
      </c>
      <c r="G17" s="170">
        <f t="shared" si="0"/>
        <v>1</v>
      </c>
      <c r="H17" s="154">
        <v>6617707266</v>
      </c>
      <c r="I17" s="155">
        <f t="shared" si="1"/>
        <v>1</v>
      </c>
      <c r="J17" s="154">
        <v>6218385307</v>
      </c>
      <c r="K17" s="155">
        <f t="shared" si="2"/>
        <v>0.93965856406921944</v>
      </c>
      <c r="L17" s="163">
        <f t="shared" si="3"/>
        <v>0.93965856406921944</v>
      </c>
    </row>
    <row r="18" spans="1:12" s="21" customFormat="1" ht="20.399999999999999" x14ac:dyDescent="0.25">
      <c r="A18" s="229"/>
      <c r="B18" s="124">
        <v>7583</v>
      </c>
      <c r="C18" s="152" t="s">
        <v>59</v>
      </c>
      <c r="D18" s="153" t="s">
        <v>48</v>
      </c>
      <c r="E18" s="154">
        <v>2760903331</v>
      </c>
      <c r="F18" s="154">
        <v>2760903331</v>
      </c>
      <c r="G18" s="170">
        <f t="shared" si="0"/>
        <v>1</v>
      </c>
      <c r="H18" s="154">
        <v>2760903331</v>
      </c>
      <c r="I18" s="155">
        <f t="shared" si="1"/>
        <v>1</v>
      </c>
      <c r="J18" s="154">
        <v>2495834852</v>
      </c>
      <c r="K18" s="155">
        <f t="shared" si="2"/>
        <v>0.90399211880265573</v>
      </c>
      <c r="L18" s="163">
        <f t="shared" si="3"/>
        <v>0.90399211880265573</v>
      </c>
    </row>
    <row r="19" spans="1:12" s="21" customFormat="1" ht="19.8" customHeight="1" x14ac:dyDescent="0.25">
      <c r="A19" s="229"/>
      <c r="B19" s="124">
        <v>7579</v>
      </c>
      <c r="C19" s="152" t="s">
        <v>60</v>
      </c>
      <c r="D19" s="153" t="s">
        <v>48</v>
      </c>
      <c r="E19" s="154">
        <v>3418186830</v>
      </c>
      <c r="F19" s="154">
        <v>3418186830</v>
      </c>
      <c r="G19" s="170">
        <f t="shared" si="0"/>
        <v>1</v>
      </c>
      <c r="H19" s="154">
        <v>3418186830</v>
      </c>
      <c r="I19" s="155">
        <f t="shared" si="1"/>
        <v>1</v>
      </c>
      <c r="J19" s="154">
        <v>3190937321</v>
      </c>
      <c r="K19" s="155">
        <f t="shared" si="2"/>
        <v>0.93351752835581547</v>
      </c>
      <c r="L19" s="163">
        <f t="shared" si="3"/>
        <v>0.93351752835581547</v>
      </c>
    </row>
    <row r="20" spans="1:12" ht="12" customHeight="1" x14ac:dyDescent="0.2">
      <c r="A20" s="229"/>
      <c r="B20" s="213" t="s">
        <v>38</v>
      </c>
      <c r="C20" s="214"/>
      <c r="D20" s="156" t="s">
        <v>48</v>
      </c>
      <c r="E20" s="157">
        <f>E16+E17+E18+E19</f>
        <v>15801113482</v>
      </c>
      <c r="F20" s="157">
        <f>F16+F17+F18+F19</f>
        <v>15801113482</v>
      </c>
      <c r="G20" s="158">
        <f t="shared" si="0"/>
        <v>1</v>
      </c>
      <c r="H20" s="157">
        <f>H16+H17+H18+H19</f>
        <v>15801113482</v>
      </c>
      <c r="I20" s="158">
        <f t="shared" si="1"/>
        <v>1</v>
      </c>
      <c r="J20" s="157">
        <f>J16+J17+J18+J19</f>
        <v>14819259266</v>
      </c>
      <c r="K20" s="158">
        <f t="shared" si="2"/>
        <v>0.93786170720699591</v>
      </c>
      <c r="L20" s="164">
        <f t="shared" si="3"/>
        <v>0.93786170720699591</v>
      </c>
    </row>
    <row r="21" spans="1:12" ht="35.4" customHeight="1" x14ac:dyDescent="0.2">
      <c r="A21" s="229"/>
      <c r="B21" s="124">
        <v>7581</v>
      </c>
      <c r="C21" s="152" t="s">
        <v>61</v>
      </c>
      <c r="D21" s="153" t="s">
        <v>48</v>
      </c>
      <c r="E21" s="154">
        <v>3190932288</v>
      </c>
      <c r="F21" s="154">
        <v>3190932288</v>
      </c>
      <c r="G21" s="170">
        <f t="shared" si="0"/>
        <v>1</v>
      </c>
      <c r="H21" s="154">
        <v>3190932288</v>
      </c>
      <c r="I21" s="155">
        <f t="shared" si="1"/>
        <v>1</v>
      </c>
      <c r="J21" s="154">
        <v>3157569547</v>
      </c>
      <c r="K21" s="155">
        <f t="shared" si="2"/>
        <v>0.98954451615113681</v>
      </c>
      <c r="L21" s="163">
        <f t="shared" si="3"/>
        <v>0.98954451615113681</v>
      </c>
    </row>
    <row r="22" spans="1:12" ht="21.75" customHeight="1" x14ac:dyDescent="0.2">
      <c r="A22" s="229"/>
      <c r="B22" s="213" t="s">
        <v>7</v>
      </c>
      <c r="C22" s="214"/>
      <c r="D22" s="156" t="s">
        <v>48</v>
      </c>
      <c r="E22" s="157">
        <f>E21</f>
        <v>3190932288</v>
      </c>
      <c r="F22" s="157">
        <f>F21</f>
        <v>3190932288</v>
      </c>
      <c r="G22" s="158">
        <f t="shared" si="0"/>
        <v>1</v>
      </c>
      <c r="H22" s="157">
        <f>H21</f>
        <v>3190932288</v>
      </c>
      <c r="I22" s="158">
        <f t="shared" si="1"/>
        <v>1</v>
      </c>
      <c r="J22" s="157">
        <f>J21</f>
        <v>3157569547</v>
      </c>
      <c r="K22" s="158">
        <f t="shared" si="2"/>
        <v>0.98954451615113681</v>
      </c>
      <c r="L22" s="164">
        <f t="shared" si="3"/>
        <v>0.98954451615113681</v>
      </c>
    </row>
    <row r="23" spans="1:12" ht="13.8" customHeight="1" x14ac:dyDescent="0.2">
      <c r="A23" s="229"/>
      <c r="B23" s="217">
        <v>7573</v>
      </c>
      <c r="C23" s="216" t="s">
        <v>62</v>
      </c>
      <c r="D23" s="153" t="s">
        <v>48</v>
      </c>
      <c r="E23" s="154">
        <f>E24+E25</f>
        <v>25504644072</v>
      </c>
      <c r="F23" s="154">
        <f>F24+F25</f>
        <v>25504644072</v>
      </c>
      <c r="G23" s="170">
        <f t="shared" si="0"/>
        <v>1</v>
      </c>
      <c r="H23" s="154">
        <f>H24+H25</f>
        <v>25504644072</v>
      </c>
      <c r="I23" s="155">
        <f t="shared" si="1"/>
        <v>1</v>
      </c>
      <c r="J23" s="154">
        <f>J24+J25</f>
        <v>24139242434</v>
      </c>
      <c r="K23" s="155">
        <f t="shared" si="2"/>
        <v>0.94646458761998598</v>
      </c>
      <c r="L23" s="163">
        <f t="shared" si="3"/>
        <v>0.94646458761998598</v>
      </c>
    </row>
    <row r="24" spans="1:12" ht="13.8" customHeight="1" x14ac:dyDescent="0.2">
      <c r="A24" s="229"/>
      <c r="B24" s="217"/>
      <c r="C24" s="216"/>
      <c r="D24" s="159" t="s">
        <v>50</v>
      </c>
      <c r="E24" s="154">
        <v>25348520818</v>
      </c>
      <c r="F24" s="154">
        <v>25348520818</v>
      </c>
      <c r="G24" s="170">
        <f t="shared" si="0"/>
        <v>1</v>
      </c>
      <c r="H24" s="154">
        <v>25348520818</v>
      </c>
      <c r="I24" s="155">
        <f t="shared" si="1"/>
        <v>1</v>
      </c>
      <c r="J24" s="154">
        <v>23983119180</v>
      </c>
      <c r="K24" s="155">
        <f t="shared" si="2"/>
        <v>0.94613485939461894</v>
      </c>
      <c r="L24" s="163">
        <f t="shared" si="3"/>
        <v>0.94613485939461894</v>
      </c>
    </row>
    <row r="25" spans="1:12" ht="13.8" customHeight="1" x14ac:dyDescent="0.2">
      <c r="A25" s="229"/>
      <c r="B25" s="217"/>
      <c r="C25" s="216"/>
      <c r="D25" s="159" t="s">
        <v>51</v>
      </c>
      <c r="E25" s="154">
        <v>156123254</v>
      </c>
      <c r="F25" s="154">
        <v>156123254</v>
      </c>
      <c r="G25" s="170">
        <f t="shared" si="0"/>
        <v>1</v>
      </c>
      <c r="H25" s="154">
        <v>156123254</v>
      </c>
      <c r="I25" s="155">
        <f t="shared" si="1"/>
        <v>1</v>
      </c>
      <c r="J25" s="154">
        <v>156123254</v>
      </c>
      <c r="K25" s="155">
        <f t="shared" si="2"/>
        <v>1</v>
      </c>
      <c r="L25" s="163">
        <f t="shared" si="3"/>
        <v>1</v>
      </c>
    </row>
    <row r="26" spans="1:12" ht="30.6" customHeight="1" x14ac:dyDescent="0.2">
      <c r="A26" s="229"/>
      <c r="B26" s="124">
        <v>7576</v>
      </c>
      <c r="C26" s="152" t="s">
        <v>63</v>
      </c>
      <c r="D26" s="153" t="s">
        <v>48</v>
      </c>
      <c r="E26" s="154">
        <v>14984714025</v>
      </c>
      <c r="F26" s="154">
        <v>14984714025</v>
      </c>
      <c r="G26" s="170">
        <f t="shared" si="0"/>
        <v>1</v>
      </c>
      <c r="H26" s="154">
        <v>14984714025</v>
      </c>
      <c r="I26" s="155">
        <f t="shared" si="1"/>
        <v>1</v>
      </c>
      <c r="J26" s="154">
        <v>14527428419</v>
      </c>
      <c r="K26" s="155">
        <f t="shared" si="2"/>
        <v>0.96948319432475794</v>
      </c>
      <c r="L26" s="163">
        <f t="shared" si="3"/>
        <v>0.96948319432475794</v>
      </c>
    </row>
    <row r="27" spans="1:12" ht="14.4" customHeight="1" x14ac:dyDescent="0.2">
      <c r="A27" s="229"/>
      <c r="B27" s="215">
        <v>7587</v>
      </c>
      <c r="C27" s="216" t="s">
        <v>64</v>
      </c>
      <c r="D27" s="153" t="s">
        <v>48</v>
      </c>
      <c r="E27" s="154">
        <f>E28+E29</f>
        <v>35148913775</v>
      </c>
      <c r="F27" s="154">
        <f>F28+F29</f>
        <v>35148913775</v>
      </c>
      <c r="G27" s="170">
        <f t="shared" si="0"/>
        <v>1</v>
      </c>
      <c r="H27" s="154">
        <f>H28+H29</f>
        <v>35148913775</v>
      </c>
      <c r="I27" s="155">
        <f t="shared" si="1"/>
        <v>1</v>
      </c>
      <c r="J27" s="154">
        <f>J28+J29</f>
        <v>30805714021</v>
      </c>
      <c r="K27" s="155">
        <f t="shared" si="2"/>
        <v>0.87643431083525714</v>
      </c>
      <c r="L27" s="163">
        <f t="shared" si="3"/>
        <v>0.87643431083525714</v>
      </c>
    </row>
    <row r="28" spans="1:12" ht="14.4" customHeight="1" x14ac:dyDescent="0.2">
      <c r="A28" s="229"/>
      <c r="B28" s="215"/>
      <c r="C28" s="216"/>
      <c r="D28" s="159" t="s">
        <v>50</v>
      </c>
      <c r="E28" s="154">
        <v>35143276442</v>
      </c>
      <c r="F28" s="154">
        <v>35143276442</v>
      </c>
      <c r="G28" s="170">
        <f t="shared" si="0"/>
        <v>1</v>
      </c>
      <c r="H28" s="154">
        <v>35143276442</v>
      </c>
      <c r="I28" s="155">
        <f t="shared" si="1"/>
        <v>1</v>
      </c>
      <c r="J28" s="154">
        <v>30800076688</v>
      </c>
      <c r="K28" s="155">
        <f t="shared" si="2"/>
        <v>0.87641448966296698</v>
      </c>
      <c r="L28" s="163">
        <f t="shared" si="3"/>
        <v>0.87641448966296698</v>
      </c>
    </row>
    <row r="29" spans="1:12" ht="14.4" customHeight="1" x14ac:dyDescent="0.2">
      <c r="A29" s="229"/>
      <c r="B29" s="215"/>
      <c r="C29" s="216"/>
      <c r="D29" s="159" t="s">
        <v>51</v>
      </c>
      <c r="E29" s="154">
        <v>5637333</v>
      </c>
      <c r="F29" s="154">
        <v>5637333</v>
      </c>
      <c r="G29" s="155">
        <f t="shared" si="0"/>
        <v>1</v>
      </c>
      <c r="H29" s="154">
        <v>5637333</v>
      </c>
      <c r="I29" s="155">
        <f t="shared" si="1"/>
        <v>1</v>
      </c>
      <c r="J29" s="154">
        <v>5637333</v>
      </c>
      <c r="K29" s="155">
        <f t="shared" si="2"/>
        <v>1</v>
      </c>
      <c r="L29" s="163">
        <f t="shared" si="3"/>
        <v>1</v>
      </c>
    </row>
    <row r="30" spans="1:12" ht="13.8" customHeight="1" x14ac:dyDescent="0.2">
      <c r="A30" s="229"/>
      <c r="B30" s="215">
        <v>7578</v>
      </c>
      <c r="C30" s="216" t="s">
        <v>65</v>
      </c>
      <c r="D30" s="153" t="s">
        <v>48</v>
      </c>
      <c r="E30" s="154">
        <f>E31+E32</f>
        <v>83427932073</v>
      </c>
      <c r="F30" s="154">
        <f>F31+F32</f>
        <v>83411740140</v>
      </c>
      <c r="G30" s="155">
        <f t="shared" si="0"/>
        <v>0.99980591712394562</v>
      </c>
      <c r="H30" s="154">
        <f>H31+H32</f>
        <v>83411740140</v>
      </c>
      <c r="I30" s="155">
        <f t="shared" si="1"/>
        <v>0.99980591712394562</v>
      </c>
      <c r="J30" s="154">
        <f>J31+J32</f>
        <v>60850498898</v>
      </c>
      <c r="K30" s="155">
        <f t="shared" si="2"/>
        <v>0.72937800789255336</v>
      </c>
      <c r="L30" s="163">
        <f t="shared" si="3"/>
        <v>0.72951959515371889</v>
      </c>
    </row>
    <row r="31" spans="1:12" ht="13.8" customHeight="1" x14ac:dyDescent="0.2">
      <c r="A31" s="229"/>
      <c r="B31" s="215"/>
      <c r="C31" s="216"/>
      <c r="D31" s="159" t="s">
        <v>50</v>
      </c>
      <c r="E31" s="154">
        <v>79107786985</v>
      </c>
      <c r="F31" s="154">
        <v>79091595052</v>
      </c>
      <c r="G31" s="155">
        <f t="shared" si="0"/>
        <v>0.99979531808919053</v>
      </c>
      <c r="H31" s="154">
        <v>79091595052</v>
      </c>
      <c r="I31" s="155">
        <f t="shared" si="1"/>
        <v>0.99979531808919053</v>
      </c>
      <c r="J31" s="154">
        <v>56530353810</v>
      </c>
      <c r="K31" s="155">
        <f t="shared" si="2"/>
        <v>0.71459910540436411</v>
      </c>
      <c r="L31" s="163">
        <f t="shared" si="3"/>
        <v>0.71474540085875415</v>
      </c>
    </row>
    <row r="32" spans="1:12" ht="13.8" customHeight="1" x14ac:dyDescent="0.2">
      <c r="A32" s="229"/>
      <c r="B32" s="215"/>
      <c r="C32" s="216"/>
      <c r="D32" s="159" t="s">
        <v>51</v>
      </c>
      <c r="E32" s="154">
        <v>4320145088</v>
      </c>
      <c r="F32" s="154">
        <v>4320145088</v>
      </c>
      <c r="G32" s="155">
        <f t="shared" si="0"/>
        <v>1</v>
      </c>
      <c r="H32" s="154">
        <v>4320145088</v>
      </c>
      <c r="I32" s="155">
        <f t="shared" si="1"/>
        <v>1</v>
      </c>
      <c r="J32" s="154">
        <v>4320145088</v>
      </c>
      <c r="K32" s="155">
        <f t="shared" si="2"/>
        <v>1</v>
      </c>
      <c r="L32" s="163">
        <f t="shared" si="3"/>
        <v>1</v>
      </c>
    </row>
    <row r="33" spans="1:13" ht="22.5" customHeight="1" x14ac:dyDescent="0.2">
      <c r="A33" s="229"/>
      <c r="B33" s="213" t="s">
        <v>39</v>
      </c>
      <c r="C33" s="214"/>
      <c r="D33" s="156" t="s">
        <v>48</v>
      </c>
      <c r="E33" s="157">
        <f>E23+E26+E27+E30</f>
        <v>159066203945</v>
      </c>
      <c r="F33" s="157">
        <f>F23+F26+F27+F30</f>
        <v>159050012012</v>
      </c>
      <c r="G33" s="158">
        <f t="shared" si="0"/>
        <v>0.99989820632794135</v>
      </c>
      <c r="H33" s="157">
        <f>H23+H26+H27+H30</f>
        <v>159050012012</v>
      </c>
      <c r="I33" s="158">
        <f t="shared" si="1"/>
        <v>0.99989820632794135</v>
      </c>
      <c r="J33" s="157">
        <f>J23+J26+J27+J30</f>
        <v>130322883772</v>
      </c>
      <c r="K33" s="158">
        <f t="shared" si="2"/>
        <v>0.81929964090336549</v>
      </c>
      <c r="L33" s="164">
        <f t="shared" si="3"/>
        <v>0.81938304891273694</v>
      </c>
    </row>
    <row r="34" spans="1:13" ht="14.4" customHeight="1" x14ac:dyDescent="0.2">
      <c r="A34" s="229"/>
      <c r="B34" s="215">
        <v>7593</v>
      </c>
      <c r="C34" s="216" t="s">
        <v>66</v>
      </c>
      <c r="D34" s="153" t="s">
        <v>48</v>
      </c>
      <c r="E34" s="154">
        <f>E35+E36</f>
        <v>23485558099</v>
      </c>
      <c r="F34" s="154">
        <f>F35+F36</f>
        <v>23485558099</v>
      </c>
      <c r="G34" s="155">
        <f t="shared" si="0"/>
        <v>1</v>
      </c>
      <c r="H34" s="154">
        <f>H35+H36</f>
        <v>23485558099</v>
      </c>
      <c r="I34" s="155">
        <f t="shared" si="1"/>
        <v>1</v>
      </c>
      <c r="J34" s="154">
        <f>J35+J36</f>
        <v>21518111116</v>
      </c>
      <c r="K34" s="155">
        <f t="shared" si="2"/>
        <v>0.91622736940265548</v>
      </c>
      <c r="L34" s="163">
        <f t="shared" si="3"/>
        <v>0.91622736940265548</v>
      </c>
    </row>
    <row r="35" spans="1:13" ht="14.4" customHeight="1" x14ac:dyDescent="0.2">
      <c r="A35" s="229"/>
      <c r="B35" s="215"/>
      <c r="C35" s="216"/>
      <c r="D35" s="153" t="s">
        <v>50</v>
      </c>
      <c r="E35" s="154">
        <v>21149758772</v>
      </c>
      <c r="F35" s="154">
        <v>21149758772</v>
      </c>
      <c r="G35" s="155">
        <f t="shared" si="0"/>
        <v>1</v>
      </c>
      <c r="H35" s="154">
        <v>21149758772</v>
      </c>
      <c r="I35" s="155">
        <f t="shared" si="1"/>
        <v>1</v>
      </c>
      <c r="J35" s="154">
        <v>19182311789</v>
      </c>
      <c r="K35" s="155">
        <f t="shared" si="2"/>
        <v>0.90697544098684058</v>
      </c>
      <c r="L35" s="163">
        <f t="shared" si="3"/>
        <v>0.90697544098684058</v>
      </c>
    </row>
    <row r="36" spans="1:13" ht="14.4" customHeight="1" x14ac:dyDescent="0.2">
      <c r="A36" s="229"/>
      <c r="B36" s="215"/>
      <c r="C36" s="216"/>
      <c r="D36" s="153" t="s">
        <v>51</v>
      </c>
      <c r="E36" s="154">
        <v>2335799327</v>
      </c>
      <c r="F36" s="154">
        <v>2335799327</v>
      </c>
      <c r="G36" s="155">
        <f t="shared" si="0"/>
        <v>1</v>
      </c>
      <c r="H36" s="154">
        <v>2335799327</v>
      </c>
      <c r="I36" s="155">
        <f t="shared" si="1"/>
        <v>1</v>
      </c>
      <c r="J36" s="154">
        <v>2335799327</v>
      </c>
      <c r="K36" s="155">
        <f t="shared" si="2"/>
        <v>1</v>
      </c>
      <c r="L36" s="163">
        <f t="shared" si="3"/>
        <v>1</v>
      </c>
    </row>
    <row r="37" spans="1:13" ht="13.8" x14ac:dyDescent="0.2">
      <c r="A37" s="229"/>
      <c r="B37" s="217">
        <v>7653</v>
      </c>
      <c r="C37" s="216" t="s">
        <v>67</v>
      </c>
      <c r="D37" s="153" t="s">
        <v>48</v>
      </c>
      <c r="E37" s="154">
        <f>E38+E39</f>
        <v>22328175784</v>
      </c>
      <c r="F37" s="154">
        <f>F38+F39</f>
        <v>22328175784</v>
      </c>
      <c r="G37" s="155">
        <f t="shared" si="0"/>
        <v>1</v>
      </c>
      <c r="H37" s="154">
        <f>H38+H39</f>
        <v>22328175784</v>
      </c>
      <c r="I37" s="155">
        <f t="shared" si="1"/>
        <v>1</v>
      </c>
      <c r="J37" s="154">
        <f>J38+J39</f>
        <v>20031087742</v>
      </c>
      <c r="K37" s="155">
        <f t="shared" si="2"/>
        <v>0.89712155331354682</v>
      </c>
      <c r="L37" s="163">
        <f t="shared" si="3"/>
        <v>0.89712155331354682</v>
      </c>
    </row>
    <row r="38" spans="1:13" ht="13.8" x14ac:dyDescent="0.2">
      <c r="A38" s="229"/>
      <c r="B38" s="217"/>
      <c r="C38" s="216"/>
      <c r="D38" s="159" t="s">
        <v>50</v>
      </c>
      <c r="E38" s="154">
        <v>22089705343</v>
      </c>
      <c r="F38" s="154">
        <v>22089705343</v>
      </c>
      <c r="G38" s="155">
        <f t="shared" si="0"/>
        <v>1</v>
      </c>
      <c r="H38" s="154">
        <v>22089705343</v>
      </c>
      <c r="I38" s="155">
        <f t="shared" si="1"/>
        <v>1</v>
      </c>
      <c r="J38" s="154">
        <v>19792617301</v>
      </c>
      <c r="K38" s="155">
        <f t="shared" si="2"/>
        <v>0.89601092425943452</v>
      </c>
      <c r="L38" s="163">
        <f t="shared" si="3"/>
        <v>0.89601092425943452</v>
      </c>
    </row>
    <row r="39" spans="1:13" ht="13.8" x14ac:dyDescent="0.2">
      <c r="A39" s="229"/>
      <c r="B39" s="217"/>
      <c r="C39" s="216"/>
      <c r="D39" s="159" t="s">
        <v>51</v>
      </c>
      <c r="E39" s="154">
        <v>238470441</v>
      </c>
      <c r="F39" s="154">
        <v>238470441</v>
      </c>
      <c r="G39" s="155">
        <f t="shared" si="0"/>
        <v>1</v>
      </c>
      <c r="H39" s="154">
        <v>238470441</v>
      </c>
      <c r="I39" s="155">
        <f t="shared" si="1"/>
        <v>1</v>
      </c>
      <c r="J39" s="154">
        <v>238470441</v>
      </c>
      <c r="K39" s="155">
        <f t="shared" si="2"/>
        <v>1</v>
      </c>
      <c r="L39" s="163">
        <f t="shared" si="3"/>
        <v>1</v>
      </c>
    </row>
    <row r="40" spans="1:13" ht="37.200000000000003" customHeight="1" x14ac:dyDescent="0.2">
      <c r="A40" s="229"/>
      <c r="B40" s="124">
        <v>7595</v>
      </c>
      <c r="C40" s="152" t="s">
        <v>68</v>
      </c>
      <c r="D40" s="153" t="s">
        <v>48</v>
      </c>
      <c r="E40" s="154">
        <v>2529901857</v>
      </c>
      <c r="F40" s="154">
        <v>2529901857</v>
      </c>
      <c r="G40" s="155">
        <f t="shared" si="0"/>
        <v>1</v>
      </c>
      <c r="H40" s="154">
        <v>2529901857</v>
      </c>
      <c r="I40" s="155">
        <f t="shared" si="1"/>
        <v>1</v>
      </c>
      <c r="J40" s="154">
        <v>2350257614</v>
      </c>
      <c r="K40" s="155">
        <f t="shared" si="2"/>
        <v>0.9289916158198227</v>
      </c>
      <c r="L40" s="163">
        <f t="shared" si="3"/>
        <v>0.9289916158198227</v>
      </c>
    </row>
    <row r="41" spans="1:13" ht="22.2" customHeight="1" x14ac:dyDescent="0.2">
      <c r="A41" s="229"/>
      <c r="B41" s="124">
        <v>7907</v>
      </c>
      <c r="C41" s="152" t="s">
        <v>71</v>
      </c>
      <c r="D41" s="153" t="s">
        <v>48</v>
      </c>
      <c r="E41" s="154">
        <v>1201695000</v>
      </c>
      <c r="F41" s="154">
        <v>1201695000</v>
      </c>
      <c r="G41" s="155">
        <f t="shared" si="0"/>
        <v>1</v>
      </c>
      <c r="H41" s="154">
        <v>1201695000</v>
      </c>
      <c r="I41" s="155">
        <f t="shared" si="1"/>
        <v>1</v>
      </c>
      <c r="J41" s="154">
        <v>1007276317</v>
      </c>
      <c r="K41" s="155">
        <f t="shared" si="2"/>
        <v>0.83821295503434734</v>
      </c>
      <c r="L41" s="163">
        <f t="shared" si="3"/>
        <v>0.83821295503434734</v>
      </c>
    </row>
    <row r="42" spans="1:13" ht="13.8" x14ac:dyDescent="0.2">
      <c r="A42" s="229"/>
      <c r="B42" s="213" t="s">
        <v>40</v>
      </c>
      <c r="C42" s="214"/>
      <c r="D42" s="156" t="s">
        <v>48</v>
      </c>
      <c r="E42" s="157">
        <f>E34+E37+E40+E41</f>
        <v>49545330740</v>
      </c>
      <c r="F42" s="157">
        <f>F34+F37+F40+F41</f>
        <v>49545330740</v>
      </c>
      <c r="G42" s="158">
        <f t="shared" si="0"/>
        <v>1</v>
      </c>
      <c r="H42" s="157">
        <f>H34+H37+H40+H41</f>
        <v>49545330740</v>
      </c>
      <c r="I42" s="158">
        <f t="shared" si="1"/>
        <v>1</v>
      </c>
      <c r="J42" s="157">
        <f>J34+J37+J40+J41</f>
        <v>44906732789</v>
      </c>
      <c r="K42" s="158">
        <f t="shared" si="2"/>
        <v>0.90637668814157157</v>
      </c>
      <c r="L42" s="164">
        <f t="shared" si="3"/>
        <v>0.90637668814157157</v>
      </c>
    </row>
    <row r="43" spans="1:13" ht="13.8" x14ac:dyDescent="0.2">
      <c r="A43" s="229"/>
      <c r="B43" s="218" t="s">
        <v>20</v>
      </c>
      <c r="C43" s="219"/>
      <c r="D43" s="160" t="s">
        <v>48</v>
      </c>
      <c r="E43" s="161">
        <f>E20+E22+E33+E42</f>
        <v>227603580455</v>
      </c>
      <c r="F43" s="161">
        <f>F20+F22+F33+F42</f>
        <v>227587388522</v>
      </c>
      <c r="G43" s="162">
        <f t="shared" si="0"/>
        <v>0.99992885905851026</v>
      </c>
      <c r="H43" s="161">
        <f>H20+H22+H33+H42</f>
        <v>227587388522</v>
      </c>
      <c r="I43" s="162">
        <f t="shared" si="1"/>
        <v>0.99992885905851026</v>
      </c>
      <c r="J43" s="161">
        <f>J20+J22+J33+J42</f>
        <v>193206445374</v>
      </c>
      <c r="K43" s="162">
        <f t="shared" si="2"/>
        <v>0.84887260994648217</v>
      </c>
      <c r="L43" s="165">
        <f t="shared" si="3"/>
        <v>0.8489330038396371</v>
      </c>
    </row>
    <row r="44" spans="1:13" ht="14.4" thickBot="1" x14ac:dyDescent="0.25">
      <c r="A44" s="229"/>
      <c r="B44" s="230" t="s">
        <v>139</v>
      </c>
      <c r="C44" s="231"/>
      <c r="D44" s="231"/>
      <c r="E44" s="166">
        <f>E15+E43</f>
        <v>263296715408</v>
      </c>
      <c r="F44" s="166">
        <f>F15+F43</f>
        <v>263280523475</v>
      </c>
      <c r="G44" s="162">
        <f t="shared" si="0"/>
        <v>0.99993850309535803</v>
      </c>
      <c r="H44" s="166">
        <f>H15+H43</f>
        <v>263280523475</v>
      </c>
      <c r="I44" s="167">
        <f t="shared" si="1"/>
        <v>0.99993850309535803</v>
      </c>
      <c r="J44" s="166">
        <f>J15+J43</f>
        <v>226672030284</v>
      </c>
      <c r="K44" s="167">
        <f t="shared" si="2"/>
        <v>0.86089957458357569</v>
      </c>
      <c r="L44" s="123">
        <f t="shared" si="3"/>
        <v>0.86095252049863014</v>
      </c>
    </row>
    <row r="45" spans="1:13" ht="23.4" customHeight="1" x14ac:dyDescent="0.2">
      <c r="A45" s="203" t="s">
        <v>108</v>
      </c>
      <c r="B45" s="136" t="s">
        <v>115</v>
      </c>
      <c r="C45" s="134" t="s">
        <v>110</v>
      </c>
      <c r="D45" s="149" t="s">
        <v>48</v>
      </c>
      <c r="E45" s="150">
        <v>240524000</v>
      </c>
      <c r="F45" s="150">
        <v>240430100</v>
      </c>
      <c r="G45" s="151">
        <f t="shared" si="0"/>
        <v>0.99960960236816288</v>
      </c>
      <c r="H45" s="150">
        <v>240430100</v>
      </c>
      <c r="I45" s="151">
        <f t="shared" si="1"/>
        <v>0.99960960236816288</v>
      </c>
      <c r="J45" s="150">
        <v>105764414</v>
      </c>
      <c r="K45" s="151">
        <f t="shared" si="2"/>
        <v>0.43972499210058041</v>
      </c>
      <c r="L45" s="181">
        <f t="shared" ref="L45:L82" si="4">IFERROR(J45/H45,"-")</f>
        <v>0.43989672674095298</v>
      </c>
      <c r="M45" s="182"/>
    </row>
    <row r="46" spans="1:13" ht="33.6" customHeight="1" x14ac:dyDescent="0.2">
      <c r="A46" s="204"/>
      <c r="B46" s="135" t="s">
        <v>116</v>
      </c>
      <c r="C46" s="137" t="s">
        <v>111</v>
      </c>
      <c r="D46" s="139" t="s">
        <v>48</v>
      </c>
      <c r="E46" s="142">
        <v>18171872634</v>
      </c>
      <c r="F46" s="140">
        <v>17948887534</v>
      </c>
      <c r="G46" s="141">
        <f t="shared" si="0"/>
        <v>0.98772910725872087</v>
      </c>
      <c r="H46" s="140">
        <v>17948887534</v>
      </c>
      <c r="I46" s="141">
        <f t="shared" si="1"/>
        <v>0.98772910725872087</v>
      </c>
      <c r="J46" s="140">
        <v>7938177738</v>
      </c>
      <c r="K46" s="151">
        <f t="shared" si="2"/>
        <v>0.43683872861553535</v>
      </c>
      <c r="L46" s="176">
        <f t="shared" si="4"/>
        <v>0.44226572387636648</v>
      </c>
      <c r="M46" s="182"/>
    </row>
    <row r="47" spans="1:13" ht="13.8" x14ac:dyDescent="0.2">
      <c r="A47" s="204"/>
      <c r="B47" s="207" t="s">
        <v>117</v>
      </c>
      <c r="C47" s="210" t="s">
        <v>112</v>
      </c>
      <c r="D47" s="139" t="s">
        <v>48</v>
      </c>
      <c r="E47" s="140">
        <f>SUM(E48:E49)</f>
        <v>19322143645</v>
      </c>
      <c r="F47" s="140">
        <f>SUM(F48:F49)</f>
        <v>19293794365</v>
      </c>
      <c r="G47" s="141">
        <f t="shared" ref="G47:G49" si="5">IFERROR(F47/E47,"-")</f>
        <v>0.99853280875451234</v>
      </c>
      <c r="H47" s="140">
        <f>SUM(H48:H49)</f>
        <v>19293794365</v>
      </c>
      <c r="I47" s="141">
        <f t="shared" ref="I47:I49" si="6">IFERROR(H47/E47,"-")</f>
        <v>0.99853280875451234</v>
      </c>
      <c r="J47" s="140">
        <f>SUM(J48:J49)</f>
        <v>6107984085</v>
      </c>
      <c r="K47" s="151">
        <f t="shared" ref="K47" si="7">IFERROR(J47/E47,"-")</f>
        <v>0.31611317032003156</v>
      </c>
      <c r="L47" s="176">
        <f t="shared" ref="L47" si="8">IFERROR(J47/H47,"-")</f>
        <v>0.31657765027703505</v>
      </c>
      <c r="M47" s="182"/>
    </row>
    <row r="48" spans="1:13" ht="13.8" x14ac:dyDescent="0.2">
      <c r="A48" s="204"/>
      <c r="B48" s="208"/>
      <c r="C48" s="211"/>
      <c r="D48" s="138" t="s">
        <v>50</v>
      </c>
      <c r="E48" s="140">
        <v>19309525926</v>
      </c>
      <c r="F48" s="140">
        <v>19281176646</v>
      </c>
      <c r="G48" s="141">
        <f t="shared" si="5"/>
        <v>0.99853185002528577</v>
      </c>
      <c r="H48" s="140">
        <v>19281176646</v>
      </c>
      <c r="I48" s="141">
        <f t="shared" si="6"/>
        <v>0.99853185002528577</v>
      </c>
      <c r="J48" s="140">
        <v>6095366366</v>
      </c>
      <c r="K48" s="151">
        <f t="shared" ref="K48:K49" si="9">IFERROR(J48/E48,"-")</f>
        <v>0.31566628768408428</v>
      </c>
      <c r="L48" s="176">
        <f t="shared" ref="L48:L49" si="10">IFERROR(J48/H48,"-")</f>
        <v>0.31613041454420376</v>
      </c>
      <c r="M48" s="182"/>
    </row>
    <row r="49" spans="1:13" ht="13.8" x14ac:dyDescent="0.2">
      <c r="A49" s="204"/>
      <c r="B49" s="209"/>
      <c r="C49" s="212"/>
      <c r="D49" s="138" t="s">
        <v>51</v>
      </c>
      <c r="E49" s="140">
        <v>12617719</v>
      </c>
      <c r="F49" s="140">
        <v>12617719</v>
      </c>
      <c r="G49" s="141">
        <f t="shared" si="5"/>
        <v>1</v>
      </c>
      <c r="H49" s="140">
        <v>12617719</v>
      </c>
      <c r="I49" s="141">
        <f t="shared" si="6"/>
        <v>1</v>
      </c>
      <c r="J49" s="140">
        <v>12617719</v>
      </c>
      <c r="K49" s="151">
        <f t="shared" si="9"/>
        <v>1</v>
      </c>
      <c r="L49" s="176">
        <f t="shared" si="10"/>
        <v>1</v>
      </c>
      <c r="M49" s="182"/>
    </row>
    <row r="50" spans="1:13" ht="13.8" x14ac:dyDescent="0.2">
      <c r="A50" s="204"/>
      <c r="B50" s="199" t="s">
        <v>7</v>
      </c>
      <c r="C50" s="200"/>
      <c r="D50" s="143" t="s">
        <v>48</v>
      </c>
      <c r="E50" s="144">
        <f>+E45+E46+E47</f>
        <v>37734540279</v>
      </c>
      <c r="F50" s="144">
        <f>+F45+F46+F47</f>
        <v>37483111999</v>
      </c>
      <c r="G50" s="145">
        <f t="shared" si="0"/>
        <v>0.99333691948700054</v>
      </c>
      <c r="H50" s="144">
        <f>+H45+H46+H47</f>
        <v>37483111999</v>
      </c>
      <c r="I50" s="145">
        <f t="shared" si="1"/>
        <v>0.99333691948700054</v>
      </c>
      <c r="J50" s="144">
        <f>+J45+J46+J47</f>
        <v>14151926237</v>
      </c>
      <c r="K50" s="145">
        <f t="shared" si="2"/>
        <v>0.37503905261238391</v>
      </c>
      <c r="L50" s="177">
        <f t="shared" si="4"/>
        <v>0.3775547301776212</v>
      </c>
      <c r="M50" s="182"/>
    </row>
    <row r="51" spans="1:13" ht="13.8" x14ac:dyDescent="0.2">
      <c r="A51" s="204"/>
      <c r="B51" s="205" t="s">
        <v>118</v>
      </c>
      <c r="C51" s="206" t="s">
        <v>113</v>
      </c>
      <c r="D51" s="139" t="s">
        <v>48</v>
      </c>
      <c r="E51" s="140">
        <f>SUM(E52:E53)</f>
        <v>5323223742</v>
      </c>
      <c r="F51" s="140">
        <f>SUM(F52:F53)</f>
        <v>5306635964</v>
      </c>
      <c r="G51" s="141">
        <f t="shared" si="0"/>
        <v>0.99688388487804425</v>
      </c>
      <c r="H51" s="140">
        <f>SUM(H52:H53)</f>
        <v>5306635964</v>
      </c>
      <c r="I51" s="141">
        <f t="shared" si="1"/>
        <v>0.99688388487804425</v>
      </c>
      <c r="J51" s="140">
        <f>SUM(J52:J53)</f>
        <v>3035942432</v>
      </c>
      <c r="K51" s="141">
        <f t="shared" si="2"/>
        <v>0.57032027567177923</v>
      </c>
      <c r="L51" s="176">
        <f t="shared" si="4"/>
        <v>0.57210301452666223</v>
      </c>
      <c r="M51" s="182"/>
    </row>
    <row r="52" spans="1:13" ht="13.8" x14ac:dyDescent="0.2">
      <c r="A52" s="204"/>
      <c r="B52" s="205"/>
      <c r="C52" s="206"/>
      <c r="D52" s="138" t="s">
        <v>50</v>
      </c>
      <c r="E52" s="140">
        <v>5323223742</v>
      </c>
      <c r="F52" s="140">
        <v>5306635964</v>
      </c>
      <c r="G52" s="141">
        <f t="shared" si="0"/>
        <v>0.99688388487804425</v>
      </c>
      <c r="H52" s="140">
        <v>5306635964</v>
      </c>
      <c r="I52" s="141">
        <f t="shared" si="1"/>
        <v>0.99688388487804425</v>
      </c>
      <c r="J52" s="140">
        <v>3035942432</v>
      </c>
      <c r="K52" s="141">
        <f t="shared" si="2"/>
        <v>0.57032027567177923</v>
      </c>
      <c r="L52" s="176">
        <f t="shared" si="4"/>
        <v>0.57210301452666223</v>
      </c>
      <c r="M52" s="182"/>
    </row>
    <row r="53" spans="1:13" ht="13.8" x14ac:dyDescent="0.2">
      <c r="A53" s="204"/>
      <c r="B53" s="205"/>
      <c r="C53" s="206"/>
      <c r="D53" s="138" t="s">
        <v>51</v>
      </c>
      <c r="E53" s="140">
        <v>0</v>
      </c>
      <c r="F53" s="140">
        <v>0</v>
      </c>
      <c r="G53" s="141" t="str">
        <f t="shared" si="0"/>
        <v>-</v>
      </c>
      <c r="H53" s="140">
        <v>0</v>
      </c>
      <c r="I53" s="141" t="str">
        <f t="shared" si="1"/>
        <v>-</v>
      </c>
      <c r="J53" s="140">
        <v>0</v>
      </c>
      <c r="K53" s="141" t="str">
        <f t="shared" si="2"/>
        <v>-</v>
      </c>
      <c r="L53" s="176" t="str">
        <f t="shared" si="4"/>
        <v>-</v>
      </c>
      <c r="M53" s="182"/>
    </row>
    <row r="54" spans="1:13" ht="13.8" x14ac:dyDescent="0.2">
      <c r="A54" s="204"/>
      <c r="B54" s="199" t="s">
        <v>37</v>
      </c>
      <c r="C54" s="200"/>
      <c r="D54" s="143" t="s">
        <v>48</v>
      </c>
      <c r="E54" s="144">
        <f>E51</f>
        <v>5323223742</v>
      </c>
      <c r="F54" s="144">
        <f>F51</f>
        <v>5306635964</v>
      </c>
      <c r="G54" s="145">
        <f t="shared" si="0"/>
        <v>0.99688388487804425</v>
      </c>
      <c r="H54" s="144">
        <f>H51</f>
        <v>5306635964</v>
      </c>
      <c r="I54" s="145">
        <f t="shared" si="1"/>
        <v>0.99688388487804425</v>
      </c>
      <c r="J54" s="144">
        <f>J51</f>
        <v>3035942432</v>
      </c>
      <c r="K54" s="145">
        <f t="shared" si="2"/>
        <v>0.57032027567177923</v>
      </c>
      <c r="L54" s="177">
        <f t="shared" si="4"/>
        <v>0.57210301452666223</v>
      </c>
      <c r="M54" s="182"/>
    </row>
    <row r="55" spans="1:13" ht="13.8" x14ac:dyDescent="0.2">
      <c r="A55" s="204"/>
      <c r="B55" s="201" t="s">
        <v>1</v>
      </c>
      <c r="C55" s="202"/>
      <c r="D55" s="146" t="s">
        <v>48</v>
      </c>
      <c r="E55" s="147">
        <f>E50+E54</f>
        <v>43057764021</v>
      </c>
      <c r="F55" s="147">
        <f>F50+F54</f>
        <v>42789747963</v>
      </c>
      <c r="G55" s="148">
        <f t="shared" si="0"/>
        <v>0.9937754301902606</v>
      </c>
      <c r="H55" s="147">
        <f>H50+H54</f>
        <v>42789747963</v>
      </c>
      <c r="I55" s="148">
        <f t="shared" si="1"/>
        <v>0.9937754301902606</v>
      </c>
      <c r="J55" s="147">
        <f>J50+J54</f>
        <v>17187868669</v>
      </c>
      <c r="K55" s="148">
        <f t="shared" si="2"/>
        <v>0.39918163564223136</v>
      </c>
      <c r="L55" s="178">
        <f t="shared" si="4"/>
        <v>0.40168193287472109</v>
      </c>
      <c r="M55" s="182"/>
    </row>
    <row r="56" spans="1:13" ht="33.6" customHeight="1" x14ac:dyDescent="0.2">
      <c r="A56" s="204"/>
      <c r="B56" s="135" t="s">
        <v>120</v>
      </c>
      <c r="C56" s="137" t="s">
        <v>122</v>
      </c>
      <c r="D56" s="139" t="s">
        <v>48</v>
      </c>
      <c r="E56" s="140">
        <v>6388600000</v>
      </c>
      <c r="F56" s="140">
        <v>6383448724</v>
      </c>
      <c r="G56" s="141">
        <f t="shared" si="0"/>
        <v>0.9991936768619103</v>
      </c>
      <c r="H56" s="140">
        <v>6383448724</v>
      </c>
      <c r="I56" s="141">
        <f t="shared" si="1"/>
        <v>0.9991936768619103</v>
      </c>
      <c r="J56" s="140">
        <v>3673149419</v>
      </c>
      <c r="K56" s="141">
        <f t="shared" si="2"/>
        <v>0.57495373305575559</v>
      </c>
      <c r="L56" s="176">
        <f t="shared" si="4"/>
        <v>0.57541770566590045</v>
      </c>
      <c r="M56" s="182"/>
    </row>
    <row r="57" spans="1:13" ht="27" customHeight="1" x14ac:dyDescent="0.2">
      <c r="A57" s="204"/>
      <c r="B57" s="135" t="s">
        <v>121</v>
      </c>
      <c r="C57" s="137" t="s">
        <v>141</v>
      </c>
      <c r="D57" s="139" t="s">
        <v>48</v>
      </c>
      <c r="E57" s="140">
        <v>7590340672</v>
      </c>
      <c r="F57" s="140">
        <v>7092949380</v>
      </c>
      <c r="G57" s="141">
        <f t="shared" si="0"/>
        <v>0.93447049170864938</v>
      </c>
      <c r="H57" s="140">
        <v>7092949380</v>
      </c>
      <c r="I57" s="141">
        <f t="shared" si="1"/>
        <v>0.93447049170864938</v>
      </c>
      <c r="J57" s="140">
        <v>2293749803</v>
      </c>
      <c r="K57" s="141">
        <f t="shared" si="2"/>
        <v>0.30219326142519681</v>
      </c>
      <c r="L57" s="176">
        <f t="shared" si="4"/>
        <v>0.32338448790677821</v>
      </c>
      <c r="M57" s="182"/>
    </row>
    <row r="58" spans="1:13" ht="13.8" x14ac:dyDescent="0.2">
      <c r="A58" s="204"/>
      <c r="B58" s="199" t="s">
        <v>38</v>
      </c>
      <c r="C58" s="200"/>
      <c r="D58" s="143" t="s">
        <v>48</v>
      </c>
      <c r="E58" s="144">
        <f>E56+E57</f>
        <v>13978940672</v>
      </c>
      <c r="F58" s="144">
        <f>F56+F57</f>
        <v>13476398104</v>
      </c>
      <c r="G58" s="145">
        <f t="shared" si="0"/>
        <v>0.96405002497745773</v>
      </c>
      <c r="H58" s="144">
        <f>H56+H57</f>
        <v>13476398104</v>
      </c>
      <c r="I58" s="145">
        <f t="shared" si="1"/>
        <v>0.96405002497745773</v>
      </c>
      <c r="J58" s="144">
        <f>J56+J57</f>
        <v>5966899222</v>
      </c>
      <c r="K58" s="145">
        <f t="shared" si="2"/>
        <v>0.42684916990539756</v>
      </c>
      <c r="L58" s="177">
        <f t="shared" si="4"/>
        <v>0.44276661879177742</v>
      </c>
      <c r="M58" s="182"/>
    </row>
    <row r="59" spans="1:13" ht="27.6" customHeight="1" x14ac:dyDescent="0.2">
      <c r="A59" s="204"/>
      <c r="B59" s="135" t="s">
        <v>119</v>
      </c>
      <c r="C59" s="137" t="s">
        <v>114</v>
      </c>
      <c r="D59" s="139" t="s">
        <v>48</v>
      </c>
      <c r="E59" s="140">
        <v>5605469712</v>
      </c>
      <c r="F59" s="140">
        <v>5605469712</v>
      </c>
      <c r="G59" s="141">
        <f t="shared" si="0"/>
        <v>1</v>
      </c>
      <c r="H59" s="140">
        <v>5605469712</v>
      </c>
      <c r="I59" s="141">
        <f t="shared" si="1"/>
        <v>1</v>
      </c>
      <c r="J59" s="140">
        <v>1126231568</v>
      </c>
      <c r="K59" s="141">
        <f t="shared" si="2"/>
        <v>0.2009165379288379</v>
      </c>
      <c r="L59" s="176">
        <f t="shared" si="4"/>
        <v>0.2009165379288379</v>
      </c>
      <c r="M59" s="182"/>
    </row>
    <row r="60" spans="1:13" ht="13.8" x14ac:dyDescent="0.2">
      <c r="A60" s="204"/>
      <c r="B60" s="199" t="s">
        <v>7</v>
      </c>
      <c r="C60" s="200"/>
      <c r="D60" s="143" t="s">
        <v>48</v>
      </c>
      <c r="E60" s="144">
        <f>E59</f>
        <v>5605469712</v>
      </c>
      <c r="F60" s="144">
        <f>F59</f>
        <v>5605469712</v>
      </c>
      <c r="G60" s="145">
        <f t="shared" si="0"/>
        <v>1</v>
      </c>
      <c r="H60" s="144">
        <f>H59</f>
        <v>5605469712</v>
      </c>
      <c r="I60" s="145">
        <f t="shared" si="1"/>
        <v>1</v>
      </c>
      <c r="J60" s="144">
        <f>J59</f>
        <v>1126231568</v>
      </c>
      <c r="K60" s="145">
        <f t="shared" si="2"/>
        <v>0.2009165379288379</v>
      </c>
      <c r="L60" s="177">
        <f t="shared" si="4"/>
        <v>0.2009165379288379</v>
      </c>
      <c r="M60" s="182"/>
    </row>
    <row r="61" spans="1:13" ht="29.4" customHeight="1" x14ac:dyDescent="0.2">
      <c r="A61" s="204"/>
      <c r="B61" s="135" t="s">
        <v>123</v>
      </c>
      <c r="C61" s="137" t="s">
        <v>124</v>
      </c>
      <c r="D61" s="139" t="s">
        <v>48</v>
      </c>
      <c r="E61" s="140">
        <v>2113763710</v>
      </c>
      <c r="F61" s="140">
        <v>1973439340</v>
      </c>
      <c r="G61" s="141">
        <f t="shared" si="0"/>
        <v>0.93361397523472478</v>
      </c>
      <c r="H61" s="140">
        <v>1973439340</v>
      </c>
      <c r="I61" s="141">
        <f t="shared" si="1"/>
        <v>0.93361397523472478</v>
      </c>
      <c r="J61" s="140">
        <v>608878576</v>
      </c>
      <c r="K61" s="141">
        <f t="shared" si="2"/>
        <v>0.28805422910775585</v>
      </c>
      <c r="L61" s="176">
        <f t="shared" si="4"/>
        <v>0.30853675796287716</v>
      </c>
      <c r="M61" s="182"/>
    </row>
    <row r="62" spans="1:13" ht="29.4" customHeight="1" x14ac:dyDescent="0.2">
      <c r="A62" s="204"/>
      <c r="B62" s="135" t="s">
        <v>125</v>
      </c>
      <c r="C62" s="137" t="s">
        <v>126</v>
      </c>
      <c r="D62" s="139" t="s">
        <v>48</v>
      </c>
      <c r="E62" s="140">
        <v>476753000</v>
      </c>
      <c r="F62" s="140">
        <v>447648000</v>
      </c>
      <c r="G62" s="141">
        <f t="shared" si="0"/>
        <v>0.93895161645548109</v>
      </c>
      <c r="H62" s="140">
        <v>447648000</v>
      </c>
      <c r="I62" s="141">
        <f t="shared" si="1"/>
        <v>0.93895161645548109</v>
      </c>
      <c r="J62" s="140">
        <v>153446599</v>
      </c>
      <c r="K62" s="141">
        <f t="shared" si="2"/>
        <v>0.32185764746105427</v>
      </c>
      <c r="L62" s="176">
        <f t="shared" si="4"/>
        <v>0.34278406024376296</v>
      </c>
      <c r="M62" s="182"/>
    </row>
    <row r="63" spans="1:13" ht="13.8" x14ac:dyDescent="0.2">
      <c r="A63" s="204"/>
      <c r="B63" s="205" t="s">
        <v>127</v>
      </c>
      <c r="C63" s="206" t="s">
        <v>128</v>
      </c>
      <c r="D63" s="139" t="s">
        <v>48</v>
      </c>
      <c r="E63" s="140">
        <f>E64+E65</f>
        <v>38003746149</v>
      </c>
      <c r="F63" s="140">
        <f>F64+F65</f>
        <v>37977738723</v>
      </c>
      <c r="G63" s="141">
        <f t="shared" si="0"/>
        <v>0.99931566151668227</v>
      </c>
      <c r="H63" s="140">
        <f>H64+H65</f>
        <v>37977738723</v>
      </c>
      <c r="I63" s="141">
        <f t="shared" si="1"/>
        <v>0.99931566151668227</v>
      </c>
      <c r="J63" s="140">
        <f>J64+J65</f>
        <v>10126809329</v>
      </c>
      <c r="K63" s="141">
        <f t="shared" si="2"/>
        <v>0.26646871309202419</v>
      </c>
      <c r="L63" s="176">
        <f t="shared" si="4"/>
        <v>0.26665119276485577</v>
      </c>
      <c r="M63" s="182"/>
    </row>
    <row r="64" spans="1:13" ht="13.8" x14ac:dyDescent="0.2">
      <c r="A64" s="204"/>
      <c r="B64" s="205"/>
      <c r="C64" s="206"/>
      <c r="D64" s="138" t="s">
        <v>50</v>
      </c>
      <c r="E64" s="140">
        <v>37109974795</v>
      </c>
      <c r="F64" s="140">
        <v>37109974794</v>
      </c>
      <c r="G64" s="141">
        <f t="shared" si="0"/>
        <v>0.99999999997305311</v>
      </c>
      <c r="H64" s="140">
        <v>37109974794</v>
      </c>
      <c r="I64" s="141">
        <f t="shared" si="1"/>
        <v>0.99999999997305311</v>
      </c>
      <c r="J64" s="140">
        <v>9259145400</v>
      </c>
      <c r="K64" s="141">
        <f t="shared" si="2"/>
        <v>0.24950556962511136</v>
      </c>
      <c r="L64" s="176">
        <f t="shared" si="4"/>
        <v>0.24950556963183476</v>
      </c>
      <c r="M64" s="182"/>
    </row>
    <row r="65" spans="1:13" ht="13.8" x14ac:dyDescent="0.2">
      <c r="A65" s="204"/>
      <c r="B65" s="205"/>
      <c r="C65" s="206"/>
      <c r="D65" s="138" t="s">
        <v>51</v>
      </c>
      <c r="E65" s="140">
        <v>893771354</v>
      </c>
      <c r="F65" s="140">
        <v>867763929</v>
      </c>
      <c r="G65" s="141">
        <f t="shared" si="0"/>
        <v>0.97090147845575281</v>
      </c>
      <c r="H65" s="140">
        <v>867763929</v>
      </c>
      <c r="I65" s="141">
        <f t="shared" si="1"/>
        <v>0.97090147845575281</v>
      </c>
      <c r="J65" s="140">
        <v>867663929</v>
      </c>
      <c r="K65" s="141">
        <f t="shared" si="2"/>
        <v>0.97078959301709733</v>
      </c>
      <c r="L65" s="176">
        <f t="shared" si="4"/>
        <v>0.99988476128511672</v>
      </c>
      <c r="M65" s="182"/>
    </row>
    <row r="66" spans="1:13" ht="13.8" x14ac:dyDescent="0.2">
      <c r="A66" s="204"/>
      <c r="B66" s="205" t="s">
        <v>129</v>
      </c>
      <c r="C66" s="206" t="s">
        <v>130</v>
      </c>
      <c r="D66" s="139" t="s">
        <v>48</v>
      </c>
      <c r="E66" s="140">
        <f>E67+E68</f>
        <v>63117773431</v>
      </c>
      <c r="F66" s="140">
        <f>F67+F68</f>
        <v>61613045364</v>
      </c>
      <c r="G66" s="141">
        <f t="shared" si="0"/>
        <v>0.97615999448008162</v>
      </c>
      <c r="H66" s="140">
        <f>H67+H68</f>
        <v>61613045364</v>
      </c>
      <c r="I66" s="141">
        <f t="shared" si="1"/>
        <v>0.97615999448008162</v>
      </c>
      <c r="J66" s="140">
        <f>J67+J68</f>
        <v>22162405201</v>
      </c>
      <c r="K66" s="141">
        <f t="shared" si="2"/>
        <v>0.35112780436128371</v>
      </c>
      <c r="L66" s="176">
        <f t="shared" si="4"/>
        <v>0.35970312894076345</v>
      </c>
      <c r="M66" s="182"/>
    </row>
    <row r="67" spans="1:13" ht="13.8" x14ac:dyDescent="0.2">
      <c r="A67" s="204"/>
      <c r="B67" s="205"/>
      <c r="C67" s="206"/>
      <c r="D67" s="138" t="s">
        <v>50</v>
      </c>
      <c r="E67" s="140">
        <v>61797563519</v>
      </c>
      <c r="F67" s="140">
        <v>60520091807</v>
      </c>
      <c r="G67" s="141">
        <f t="shared" si="0"/>
        <v>0.97932812170487538</v>
      </c>
      <c r="H67" s="140">
        <v>60520091807</v>
      </c>
      <c r="I67" s="141">
        <f t="shared" si="1"/>
        <v>0.97932812170487538</v>
      </c>
      <c r="J67" s="140">
        <v>21069451644</v>
      </c>
      <c r="K67" s="141">
        <f t="shared" si="2"/>
        <v>0.3409430800216271</v>
      </c>
      <c r="L67" s="176">
        <f t="shared" si="4"/>
        <v>0.34813978325067613</v>
      </c>
      <c r="M67" s="182"/>
    </row>
    <row r="68" spans="1:13" ht="13.8" x14ac:dyDescent="0.2">
      <c r="A68" s="204"/>
      <c r="B68" s="205"/>
      <c r="C68" s="206"/>
      <c r="D68" s="138" t="s">
        <v>51</v>
      </c>
      <c r="E68" s="140">
        <v>1320209912</v>
      </c>
      <c r="F68" s="140">
        <v>1092953557</v>
      </c>
      <c r="G68" s="141">
        <f t="shared" si="0"/>
        <v>0.82786346857847259</v>
      </c>
      <c r="H68" s="140">
        <v>1092953557</v>
      </c>
      <c r="I68" s="141">
        <f t="shared" si="1"/>
        <v>0.82786346857847259</v>
      </c>
      <c r="J68" s="140">
        <v>1092953557</v>
      </c>
      <c r="K68" s="141">
        <f t="shared" si="2"/>
        <v>0.82786346857847259</v>
      </c>
      <c r="L68" s="176">
        <f t="shared" si="4"/>
        <v>1</v>
      </c>
      <c r="M68" s="182"/>
    </row>
    <row r="69" spans="1:13" ht="13.8" x14ac:dyDescent="0.2">
      <c r="A69" s="204"/>
      <c r="B69" s="226" t="s">
        <v>131</v>
      </c>
      <c r="C69" s="206" t="s">
        <v>132</v>
      </c>
      <c r="D69" s="139" t="s">
        <v>48</v>
      </c>
      <c r="E69" s="140">
        <f>E70+E71</f>
        <v>25203593288</v>
      </c>
      <c r="F69" s="140">
        <f>F70+F71</f>
        <v>23803959566</v>
      </c>
      <c r="G69" s="141">
        <f t="shared" si="0"/>
        <v>0.94446689779483162</v>
      </c>
      <c r="H69" s="140">
        <f>H70+H71</f>
        <v>23803959566</v>
      </c>
      <c r="I69" s="141">
        <f t="shared" si="1"/>
        <v>0.94446689779483162</v>
      </c>
      <c r="J69" s="140">
        <f>J70+J71</f>
        <v>5792093585</v>
      </c>
      <c r="K69" s="141">
        <f t="shared" si="2"/>
        <v>0.22981221442570043</v>
      </c>
      <c r="L69" s="176">
        <f t="shared" si="4"/>
        <v>0.24332479514345348</v>
      </c>
      <c r="M69" s="182"/>
    </row>
    <row r="70" spans="1:13" ht="13.8" x14ac:dyDescent="0.2">
      <c r="A70" s="204"/>
      <c r="B70" s="226"/>
      <c r="C70" s="206"/>
      <c r="D70" s="138" t="s">
        <v>50</v>
      </c>
      <c r="E70" s="140">
        <v>24151160542</v>
      </c>
      <c r="F70" s="140">
        <v>22800674171</v>
      </c>
      <c r="G70" s="141">
        <f t="shared" si="0"/>
        <v>0.94408192647092715</v>
      </c>
      <c r="H70" s="140">
        <v>22800674171</v>
      </c>
      <c r="I70" s="141">
        <f t="shared" si="1"/>
        <v>0.94408192647092715</v>
      </c>
      <c r="J70" s="140">
        <v>4929628921</v>
      </c>
      <c r="K70" s="141">
        <f t="shared" si="2"/>
        <v>0.20411561226745789</v>
      </c>
      <c r="L70" s="176">
        <f t="shared" si="4"/>
        <v>0.21620540182403714</v>
      </c>
      <c r="M70" s="182"/>
    </row>
    <row r="71" spans="1:13" ht="13.8" x14ac:dyDescent="0.2">
      <c r="A71" s="204"/>
      <c r="B71" s="226"/>
      <c r="C71" s="206"/>
      <c r="D71" s="138" t="s">
        <v>51</v>
      </c>
      <c r="E71" s="140">
        <v>1052432746</v>
      </c>
      <c r="F71" s="140">
        <v>1003285395</v>
      </c>
      <c r="G71" s="141">
        <f t="shared" si="0"/>
        <v>0.95330119555211934</v>
      </c>
      <c r="H71" s="140">
        <v>1003285395</v>
      </c>
      <c r="I71" s="141">
        <f t="shared" si="1"/>
        <v>0.95330119555211934</v>
      </c>
      <c r="J71" s="140">
        <v>862464664</v>
      </c>
      <c r="K71" s="141">
        <f t="shared" si="2"/>
        <v>0.81949622650757015</v>
      </c>
      <c r="L71" s="176">
        <f t="shared" si="4"/>
        <v>0.85964040570928479</v>
      </c>
      <c r="M71" s="182"/>
    </row>
    <row r="72" spans="1:13" ht="13.8" x14ac:dyDescent="0.2">
      <c r="A72" s="204"/>
      <c r="B72" s="199" t="s">
        <v>39</v>
      </c>
      <c r="C72" s="200"/>
      <c r="D72" s="143" t="s">
        <v>48</v>
      </c>
      <c r="E72" s="144">
        <f>E61+E62+E63+E66+E69</f>
        <v>128915629578</v>
      </c>
      <c r="F72" s="144">
        <f>F61+F62+F63+F66+F69</f>
        <v>125815830993</v>
      </c>
      <c r="G72" s="145">
        <f t="shared" si="0"/>
        <v>0.97595482723741833</v>
      </c>
      <c r="H72" s="144">
        <f>H61+H62+H63+H66+H69</f>
        <v>125815830993</v>
      </c>
      <c r="I72" s="145">
        <f t="shared" si="1"/>
        <v>0.97595482723741833</v>
      </c>
      <c r="J72" s="144">
        <f>J61+J62+J63+J66+J69</f>
        <v>38843633290</v>
      </c>
      <c r="K72" s="145">
        <f t="shared" si="2"/>
        <v>0.30131050375468849</v>
      </c>
      <c r="L72" s="177">
        <f t="shared" si="4"/>
        <v>0.30873406775146711</v>
      </c>
      <c r="M72" s="182"/>
    </row>
    <row r="73" spans="1:13" ht="13.8" x14ac:dyDescent="0.2">
      <c r="A73" s="204"/>
      <c r="B73" s="205" t="s">
        <v>133</v>
      </c>
      <c r="C73" s="206" t="s">
        <v>134</v>
      </c>
      <c r="D73" s="139" t="s">
        <v>48</v>
      </c>
      <c r="E73" s="140">
        <f>E74+E75</f>
        <v>14547924900</v>
      </c>
      <c r="F73" s="140">
        <f>F74+F75</f>
        <v>14505106159</v>
      </c>
      <c r="G73" s="141">
        <f t="shared" ref="G73:G83" si="11">IFERROR(F73/E73,"-")</f>
        <v>0.99705671143518204</v>
      </c>
      <c r="H73" s="140">
        <f>H74+H75</f>
        <v>14505106159</v>
      </c>
      <c r="I73" s="141">
        <f t="shared" ref="I73:I83" si="12">IFERROR(H73/E73,"-")</f>
        <v>0.99705671143518204</v>
      </c>
      <c r="J73" s="140">
        <f>J74+J75</f>
        <v>9590113195</v>
      </c>
      <c r="K73" s="141">
        <f t="shared" ref="K73:K83" si="13">IFERROR(J73/E73,"-")</f>
        <v>0.65920832427448128</v>
      </c>
      <c r="L73" s="176">
        <f t="shared" si="4"/>
        <v>0.6611542921421234</v>
      </c>
      <c r="M73" s="182"/>
    </row>
    <row r="74" spans="1:13" ht="13.8" x14ac:dyDescent="0.2">
      <c r="A74" s="204"/>
      <c r="B74" s="205"/>
      <c r="C74" s="206"/>
      <c r="D74" s="139" t="s">
        <v>50</v>
      </c>
      <c r="E74" s="140">
        <v>11241226901</v>
      </c>
      <c r="F74" s="140">
        <v>11198408160</v>
      </c>
      <c r="G74" s="141">
        <f t="shared" si="11"/>
        <v>0.9961909192495535</v>
      </c>
      <c r="H74" s="140">
        <v>11198408160</v>
      </c>
      <c r="I74" s="141">
        <f t="shared" si="12"/>
        <v>0.9961909192495535</v>
      </c>
      <c r="J74" s="140">
        <v>6724235927</v>
      </c>
      <c r="K74" s="141">
        <f t="shared" si="13"/>
        <v>0.59817633664185033</v>
      </c>
      <c r="L74" s="176">
        <f t="shared" si="4"/>
        <v>0.60046355079452651</v>
      </c>
      <c r="M74" s="182"/>
    </row>
    <row r="75" spans="1:13" ht="13.8" x14ac:dyDescent="0.2">
      <c r="A75" s="204"/>
      <c r="B75" s="205"/>
      <c r="C75" s="206"/>
      <c r="D75" s="139" t="s">
        <v>51</v>
      </c>
      <c r="E75" s="140">
        <v>3306697999</v>
      </c>
      <c r="F75" s="140">
        <v>3306697999</v>
      </c>
      <c r="G75" s="141">
        <f t="shared" si="11"/>
        <v>1</v>
      </c>
      <c r="H75" s="140">
        <v>3306697999</v>
      </c>
      <c r="I75" s="141">
        <f t="shared" si="12"/>
        <v>1</v>
      </c>
      <c r="J75" s="140">
        <v>2865877268</v>
      </c>
      <c r="K75" s="141">
        <f t="shared" si="13"/>
        <v>0.86668854212470825</v>
      </c>
      <c r="L75" s="176">
        <f t="shared" si="4"/>
        <v>0.86668854212470825</v>
      </c>
      <c r="M75" s="182"/>
    </row>
    <row r="76" spans="1:13" ht="13.8" x14ac:dyDescent="0.2">
      <c r="A76" s="204"/>
      <c r="B76" s="205" t="s">
        <v>135</v>
      </c>
      <c r="C76" s="206" t="s">
        <v>136</v>
      </c>
      <c r="D76" s="139" t="s">
        <v>48</v>
      </c>
      <c r="E76" s="140">
        <f>E77+E78</f>
        <v>13715356323</v>
      </c>
      <c r="F76" s="140">
        <f>F77+F78</f>
        <v>13617735691</v>
      </c>
      <c r="G76" s="141">
        <f t="shared" si="11"/>
        <v>0.99288238455487332</v>
      </c>
      <c r="H76" s="140">
        <f>H77+H78</f>
        <v>13617735691</v>
      </c>
      <c r="I76" s="141">
        <f t="shared" si="12"/>
        <v>0.99288238455487332</v>
      </c>
      <c r="J76" s="140">
        <f>J77+J78</f>
        <v>5050388710</v>
      </c>
      <c r="K76" s="141">
        <f t="shared" si="13"/>
        <v>0.36822876424513584</v>
      </c>
      <c r="L76" s="176">
        <f t="shared" si="4"/>
        <v>0.37086846334797174</v>
      </c>
      <c r="M76" s="182"/>
    </row>
    <row r="77" spans="1:13" ht="13.8" x14ac:dyDescent="0.2">
      <c r="A77" s="204"/>
      <c r="B77" s="205"/>
      <c r="C77" s="206"/>
      <c r="D77" s="138" t="s">
        <v>50</v>
      </c>
      <c r="E77" s="140">
        <v>13664315062</v>
      </c>
      <c r="F77" s="140">
        <v>13568232052</v>
      </c>
      <c r="G77" s="141">
        <f t="shared" si="11"/>
        <v>0.99296832592310436</v>
      </c>
      <c r="H77" s="140">
        <v>13568232052</v>
      </c>
      <c r="I77" s="141">
        <f t="shared" si="12"/>
        <v>0.99296832592310436</v>
      </c>
      <c r="J77" s="140">
        <v>5000885072</v>
      </c>
      <c r="K77" s="141">
        <f t="shared" si="13"/>
        <v>0.36598139382099676</v>
      </c>
      <c r="L77" s="176">
        <f t="shared" si="4"/>
        <v>0.36857307959019275</v>
      </c>
      <c r="M77" s="182"/>
    </row>
    <row r="78" spans="1:13" ht="13.8" x14ac:dyDescent="0.2">
      <c r="A78" s="204"/>
      <c r="B78" s="205"/>
      <c r="C78" s="206"/>
      <c r="D78" s="138" t="s">
        <v>51</v>
      </c>
      <c r="E78" s="140">
        <v>51041261</v>
      </c>
      <c r="F78" s="140">
        <v>49503639</v>
      </c>
      <c r="G78" s="141">
        <f t="shared" si="11"/>
        <v>0.96987492138957931</v>
      </c>
      <c r="H78" s="140">
        <v>49503639</v>
      </c>
      <c r="I78" s="141">
        <f t="shared" si="12"/>
        <v>0.96987492138957931</v>
      </c>
      <c r="J78" s="140">
        <v>49503638</v>
      </c>
      <c r="K78" s="141">
        <f t="shared" si="13"/>
        <v>0.96987490179758684</v>
      </c>
      <c r="L78" s="176">
        <f t="shared" si="4"/>
        <v>0.99999997979946487</v>
      </c>
      <c r="M78" s="182"/>
    </row>
    <row r="79" spans="1:13" ht="33.6" customHeight="1" x14ac:dyDescent="0.2">
      <c r="A79" s="204"/>
      <c r="B79" s="135" t="s">
        <v>137</v>
      </c>
      <c r="C79" s="137" t="s">
        <v>138</v>
      </c>
      <c r="D79" s="139" t="s">
        <v>48</v>
      </c>
      <c r="E79" s="140">
        <v>1779945743</v>
      </c>
      <c r="F79" s="140">
        <v>1764113529</v>
      </c>
      <c r="G79" s="141">
        <f t="shared" si="11"/>
        <v>0.99110522662712419</v>
      </c>
      <c r="H79" s="140">
        <v>1764113529</v>
      </c>
      <c r="I79" s="141">
        <f t="shared" si="12"/>
        <v>0.99110522662712419</v>
      </c>
      <c r="J79" s="140">
        <v>902162672</v>
      </c>
      <c r="K79" s="141">
        <f t="shared" si="13"/>
        <v>0.50684841127766889</v>
      </c>
      <c r="L79" s="176">
        <f t="shared" si="4"/>
        <v>0.51139717323714262</v>
      </c>
      <c r="M79" s="182"/>
    </row>
    <row r="80" spans="1:13" ht="13.8" x14ac:dyDescent="0.2">
      <c r="A80" s="204"/>
      <c r="B80" s="199" t="s">
        <v>40</v>
      </c>
      <c r="C80" s="200"/>
      <c r="D80" s="143" t="s">
        <v>48</v>
      </c>
      <c r="E80" s="144">
        <f>E73+E76+E79</f>
        <v>30043226966</v>
      </c>
      <c r="F80" s="144">
        <f>F73+F76+F79</f>
        <v>29886955379</v>
      </c>
      <c r="G80" s="145">
        <f t="shared" si="11"/>
        <v>0.9947984420189997</v>
      </c>
      <c r="H80" s="144">
        <f>H73+H76+H79</f>
        <v>29886955379</v>
      </c>
      <c r="I80" s="145">
        <f t="shared" si="12"/>
        <v>0.9947984420189997</v>
      </c>
      <c r="J80" s="144">
        <f>J73+J76+J79</f>
        <v>15542664577</v>
      </c>
      <c r="K80" s="145">
        <f t="shared" si="13"/>
        <v>0.51734337974378297</v>
      </c>
      <c r="L80" s="177">
        <f t="shared" si="4"/>
        <v>0.52004844186708354</v>
      </c>
      <c r="M80" s="182"/>
    </row>
    <row r="81" spans="1:13" ht="13.8" x14ac:dyDescent="0.2">
      <c r="A81" s="204"/>
      <c r="B81" s="201" t="s">
        <v>20</v>
      </c>
      <c r="C81" s="202"/>
      <c r="D81" s="146" t="s">
        <v>48</v>
      </c>
      <c r="E81" s="147">
        <f>E58+E60+E72+E80</f>
        <v>178543266928</v>
      </c>
      <c r="F81" s="147">
        <f>F58+F60+F72+F80</f>
        <v>174784654188</v>
      </c>
      <c r="G81" s="148">
        <f t="shared" si="11"/>
        <v>0.97894844871682718</v>
      </c>
      <c r="H81" s="147">
        <f>H58+H60+H72+H80</f>
        <v>174784654188</v>
      </c>
      <c r="I81" s="148">
        <f t="shared" si="12"/>
        <v>0.97894844871682718</v>
      </c>
      <c r="J81" s="147">
        <f>J58+J60+J72+J80</f>
        <v>61479428657</v>
      </c>
      <c r="K81" s="148">
        <f t="shared" si="13"/>
        <v>0.34433910454765237</v>
      </c>
      <c r="L81" s="178">
        <f t="shared" si="4"/>
        <v>0.35174385842175915</v>
      </c>
      <c r="M81" s="182"/>
    </row>
    <row r="82" spans="1:13" ht="14.4" thickBot="1" x14ac:dyDescent="0.25">
      <c r="A82" s="204"/>
      <c r="B82" s="227" t="s">
        <v>140</v>
      </c>
      <c r="C82" s="228"/>
      <c r="D82" s="228"/>
      <c r="E82" s="171">
        <f>E55+E81</f>
        <v>221601030949</v>
      </c>
      <c r="F82" s="171">
        <f>F55+F81</f>
        <v>217574402151</v>
      </c>
      <c r="G82" s="172">
        <f t="shared" si="11"/>
        <v>0.9818293769629316</v>
      </c>
      <c r="H82" s="171">
        <f>H55+H81</f>
        <v>217574402151</v>
      </c>
      <c r="I82" s="172">
        <f t="shared" si="12"/>
        <v>0.9818293769629316</v>
      </c>
      <c r="J82" s="171">
        <f>J55+J81</f>
        <v>78667297326</v>
      </c>
      <c r="K82" s="172">
        <f t="shared" si="13"/>
        <v>0.3549951775454725</v>
      </c>
      <c r="L82" s="179">
        <f t="shared" si="4"/>
        <v>0.36156503958312008</v>
      </c>
      <c r="M82" s="182"/>
    </row>
    <row r="83" spans="1:13" ht="15" customHeight="1" thickBot="1" x14ac:dyDescent="0.3">
      <c r="A83" s="224" t="s">
        <v>8</v>
      </c>
      <c r="B83" s="225"/>
      <c r="C83" s="225"/>
      <c r="D83" s="225"/>
      <c r="E83" s="174">
        <f>E44+E82</f>
        <v>484897746357</v>
      </c>
      <c r="F83" s="173">
        <f>F44+F82</f>
        <v>480854925626</v>
      </c>
      <c r="G83" s="175">
        <f t="shared" si="11"/>
        <v>0.99166252934484966</v>
      </c>
      <c r="H83" s="174">
        <f>H44+H82</f>
        <v>480854925626</v>
      </c>
      <c r="I83" s="183">
        <f t="shared" si="12"/>
        <v>0.99166252934484966</v>
      </c>
      <c r="J83" s="174">
        <f>J44+J82</f>
        <v>305339327610</v>
      </c>
      <c r="K83" s="183">
        <f t="shared" si="13"/>
        <v>0.62969838466767725</v>
      </c>
      <c r="L83" s="180">
        <f t="shared" ref="L83" si="14">IFERROR(J83/H83,"-")</f>
        <v>0.63499261697796816</v>
      </c>
      <c r="M83" s="182"/>
    </row>
    <row r="84" spans="1:13" x14ac:dyDescent="0.25">
      <c r="E84" s="61"/>
    </row>
    <row r="86" spans="1:13" x14ac:dyDescent="0.25">
      <c r="E86" s="61"/>
      <c r="H86" s="61"/>
      <c r="I86" s="182"/>
      <c r="J86" s="61"/>
      <c r="K86" s="184"/>
      <c r="L86" s="184"/>
    </row>
    <row r="87" spans="1:13" x14ac:dyDescent="0.25">
      <c r="H87" s="61"/>
    </row>
  </sheetData>
  <autoFilter ref="A5:L37" xr:uid="{00000000-0009-0000-0000-000002000000}">
    <filterColumn colId="1" showButton="0"/>
    <filterColumn colId="3" showButton="0"/>
  </autoFilter>
  <mergeCells count="52">
    <mergeCell ref="A83:D83"/>
    <mergeCell ref="B69:B71"/>
    <mergeCell ref="C69:C71"/>
    <mergeCell ref="B22:C22"/>
    <mergeCell ref="B23:B25"/>
    <mergeCell ref="C23:C25"/>
    <mergeCell ref="B72:C72"/>
    <mergeCell ref="B73:B75"/>
    <mergeCell ref="B82:D82"/>
    <mergeCell ref="C73:C75"/>
    <mergeCell ref="A6:A44"/>
    <mergeCell ref="B37:B39"/>
    <mergeCell ref="C37:C39"/>
    <mergeCell ref="B42:C42"/>
    <mergeCell ref="B43:C43"/>
    <mergeCell ref="B44:D44"/>
    <mergeCell ref="B1:L1"/>
    <mergeCell ref="B2:L2"/>
    <mergeCell ref="B3:L3"/>
    <mergeCell ref="B5:C5"/>
    <mergeCell ref="D5:E5"/>
    <mergeCell ref="B10:C10"/>
    <mergeCell ref="C30:C32"/>
    <mergeCell ref="B30:B32"/>
    <mergeCell ref="B11:B13"/>
    <mergeCell ref="C11:C13"/>
    <mergeCell ref="B14:C14"/>
    <mergeCell ref="B15:C15"/>
    <mergeCell ref="B27:B29"/>
    <mergeCell ref="C27:C29"/>
    <mergeCell ref="B33:C33"/>
    <mergeCell ref="B34:B36"/>
    <mergeCell ref="C34:C36"/>
    <mergeCell ref="B20:C20"/>
    <mergeCell ref="B76:B78"/>
    <mergeCell ref="C76:C78"/>
    <mergeCell ref="B80:C80"/>
    <mergeCell ref="B81:C81"/>
    <mergeCell ref="A45:A82"/>
    <mergeCell ref="B50:C50"/>
    <mergeCell ref="B51:B53"/>
    <mergeCell ref="C51:C53"/>
    <mergeCell ref="B54:C54"/>
    <mergeCell ref="B55:C55"/>
    <mergeCell ref="B58:C58"/>
    <mergeCell ref="B60:C60"/>
    <mergeCell ref="B63:B65"/>
    <mergeCell ref="C63:C65"/>
    <mergeCell ref="B66:B68"/>
    <mergeCell ref="C66:C68"/>
    <mergeCell ref="B47:B49"/>
    <mergeCell ref="C47:C4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234" t="s">
        <v>70</v>
      </c>
      <c r="B1" s="235"/>
      <c r="C1" s="235"/>
      <c r="D1" s="235"/>
      <c r="E1" s="235"/>
      <c r="F1" s="235"/>
      <c r="G1" s="235"/>
      <c r="H1" s="235"/>
      <c r="I1" s="235"/>
      <c r="J1" s="236"/>
    </row>
    <row r="2" spans="1:11" ht="22.8" customHeight="1" thickBot="1" x14ac:dyDescent="0.3">
      <c r="A2" s="237" t="s">
        <v>49</v>
      </c>
      <c r="B2" s="238"/>
      <c r="C2" s="238"/>
      <c r="D2" s="238"/>
      <c r="E2" s="238"/>
      <c r="F2" s="238"/>
      <c r="G2" s="238"/>
      <c r="H2" s="238"/>
      <c r="I2" s="238"/>
      <c r="J2" s="239"/>
    </row>
    <row r="3" spans="1:11" ht="7.2" customHeight="1" x14ac:dyDescent="0.25">
      <c r="A3" s="240"/>
      <c r="B3" s="241"/>
      <c r="C3" s="241"/>
      <c r="D3" s="241"/>
      <c r="E3" s="241"/>
      <c r="F3" s="241"/>
      <c r="G3" s="241"/>
      <c r="H3" s="241"/>
      <c r="I3" s="241"/>
      <c r="J3" s="242"/>
    </row>
    <row r="4" spans="1:11" ht="7.2" customHeight="1" x14ac:dyDescent="0.25">
      <c r="A4" s="243"/>
      <c r="B4" s="244"/>
      <c r="C4" s="244"/>
      <c r="D4" s="244"/>
      <c r="E4" s="244"/>
      <c r="F4" s="244"/>
      <c r="G4" s="244"/>
      <c r="H4" s="244"/>
      <c r="I4" s="244"/>
      <c r="J4" s="245"/>
    </row>
    <row r="5" spans="1:11" ht="31.8" customHeight="1" x14ac:dyDescent="0.25">
      <c r="A5" s="232" t="s">
        <v>21</v>
      </c>
      <c r="B5" s="233"/>
      <c r="C5" s="96" t="s">
        <v>42</v>
      </c>
      <c r="D5" s="96" t="s">
        <v>2</v>
      </c>
      <c r="E5" s="97" t="s">
        <v>3</v>
      </c>
      <c r="F5" s="96" t="s">
        <v>4</v>
      </c>
      <c r="G5" s="98" t="s">
        <v>41</v>
      </c>
      <c r="H5" s="96" t="s">
        <v>5</v>
      </c>
      <c r="I5" s="99" t="s">
        <v>44</v>
      </c>
      <c r="J5" s="106" t="s">
        <v>45</v>
      </c>
      <c r="K5" s="40"/>
    </row>
    <row r="6" spans="1:11" ht="31.2" customHeight="1" x14ac:dyDescent="0.25">
      <c r="A6" s="107" t="s">
        <v>94</v>
      </c>
      <c r="B6" s="100" t="s">
        <v>36</v>
      </c>
      <c r="C6" s="101">
        <v>117020710108</v>
      </c>
      <c r="D6" s="101">
        <v>111231557934</v>
      </c>
      <c r="E6" s="102">
        <f t="shared" ref="E6:E9" si="0">+D6/C6</f>
        <v>0.95052882375558045</v>
      </c>
      <c r="F6" s="101">
        <v>111231557934</v>
      </c>
      <c r="G6" s="102">
        <f t="shared" ref="G6:G9" si="1">+F6/C6</f>
        <v>0.95052882375558045</v>
      </c>
      <c r="H6" s="101">
        <v>111231557925</v>
      </c>
      <c r="I6" s="102">
        <f t="shared" ref="I6:I9" si="2">+H6/C6</f>
        <v>0.95052882367867098</v>
      </c>
      <c r="J6" s="108">
        <f>+H6/F6</f>
        <v>0.99999999991908772</v>
      </c>
    </row>
    <row r="7" spans="1:11" ht="31.2" customHeight="1" x14ac:dyDescent="0.25">
      <c r="A7" s="107" t="s">
        <v>95</v>
      </c>
      <c r="B7" s="103" t="s">
        <v>72</v>
      </c>
      <c r="C7" s="101">
        <v>18295027187</v>
      </c>
      <c r="D7" s="101">
        <v>18121685594</v>
      </c>
      <c r="E7" s="102">
        <f t="shared" si="0"/>
        <v>0.99052520713808112</v>
      </c>
      <c r="F7" s="101">
        <v>18121685594</v>
      </c>
      <c r="G7" s="102">
        <f t="shared" si="1"/>
        <v>0.99052520713808112</v>
      </c>
      <c r="H7" s="101">
        <v>16263844966</v>
      </c>
      <c r="I7" s="102">
        <f t="shared" si="2"/>
        <v>0.88897626659755347</v>
      </c>
      <c r="J7" s="109">
        <f>IFERROR(H7/F7,"-")</f>
        <v>0.89747970086098827</v>
      </c>
    </row>
    <row r="8" spans="1:11" ht="43.8" customHeight="1" x14ac:dyDescent="0.25">
      <c r="A8" s="107" t="s">
        <v>96</v>
      </c>
      <c r="B8" s="100" t="s">
        <v>73</v>
      </c>
      <c r="C8" s="104">
        <v>5602498794</v>
      </c>
      <c r="D8" s="104">
        <v>5602498794</v>
      </c>
      <c r="E8" s="105">
        <f t="shared" si="0"/>
        <v>1</v>
      </c>
      <c r="F8" s="104">
        <v>5602498794</v>
      </c>
      <c r="G8" s="105">
        <f t="shared" si="1"/>
        <v>1</v>
      </c>
      <c r="H8" s="104">
        <v>5292498794</v>
      </c>
      <c r="I8" s="105">
        <f t="shared" si="2"/>
        <v>0.94466754721446888</v>
      </c>
      <c r="J8" s="110">
        <f>IFERROR(H8/F8,"-")</f>
        <v>0.94466754721446888</v>
      </c>
    </row>
    <row r="9" spans="1:11" s="43" customFormat="1" ht="32.4" customHeight="1" thickBot="1" x14ac:dyDescent="0.3">
      <c r="A9" s="111" t="s">
        <v>97</v>
      </c>
      <c r="B9" s="112" t="s">
        <v>22</v>
      </c>
      <c r="C9" s="113">
        <f>SUM(C6:C8)</f>
        <v>140918236089</v>
      </c>
      <c r="D9" s="113">
        <f>SUM(D6:D8)</f>
        <v>134955742322</v>
      </c>
      <c r="E9" s="114">
        <f t="shared" si="0"/>
        <v>0.95768827419018887</v>
      </c>
      <c r="F9" s="113">
        <f>SUM(F6:F8)</f>
        <v>134955742322</v>
      </c>
      <c r="G9" s="114">
        <f t="shared" si="1"/>
        <v>0.95768827419018887</v>
      </c>
      <c r="H9" s="113">
        <f>SUM(H6:H8)</f>
        <v>132787901685</v>
      </c>
      <c r="I9" s="114">
        <f t="shared" si="2"/>
        <v>0.94230459712208492</v>
      </c>
      <c r="J9" s="115">
        <f>+H9/F9</f>
        <v>0.98393665508632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57"/>
      <c r="F12" s="95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85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47" t="s">
        <v>70</v>
      </c>
      <c r="B1" s="247"/>
      <c r="C1" s="247"/>
      <c r="D1" s="247"/>
      <c r="E1" s="247"/>
    </row>
    <row r="2" spans="1:22" ht="13.2" hidden="1" x14ac:dyDescent="0.2">
      <c r="A2" s="247" t="s">
        <v>89</v>
      </c>
      <c r="B2" s="247"/>
      <c r="C2" s="247"/>
      <c r="D2" s="247"/>
      <c r="E2" s="247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48" t="s">
        <v>0</v>
      </c>
      <c r="B4" s="249"/>
      <c r="C4" s="89" t="s">
        <v>99</v>
      </c>
      <c r="D4" s="89" t="s">
        <v>5</v>
      </c>
      <c r="E4" s="90" t="s">
        <v>43</v>
      </c>
    </row>
    <row r="5" spans="1:22" ht="24.6" customHeight="1" x14ac:dyDescent="0.2">
      <c r="A5" s="55">
        <v>7589</v>
      </c>
      <c r="B5" s="55" t="s">
        <v>56</v>
      </c>
      <c r="C5" s="51">
        <v>6032929391</v>
      </c>
      <c r="D5" s="51">
        <v>6027932054</v>
      </c>
      <c r="E5" s="81">
        <f>+D5/C5</f>
        <v>0.99917165664039509</v>
      </c>
      <c r="F5" s="45"/>
    </row>
    <row r="6" spans="1:22" ht="12" x14ac:dyDescent="0.2">
      <c r="A6" s="250" t="s">
        <v>37</v>
      </c>
      <c r="B6" s="251"/>
      <c r="C6" s="48">
        <f>C5</f>
        <v>6032929391</v>
      </c>
      <c r="D6" s="48">
        <f>D5</f>
        <v>6027932054</v>
      </c>
      <c r="E6" s="82">
        <f>+D6/C6</f>
        <v>0.99917165664039509</v>
      </c>
    </row>
    <row r="7" spans="1:22" ht="24.6" customHeight="1" x14ac:dyDescent="0.2">
      <c r="A7" s="54">
        <v>7563</v>
      </c>
      <c r="B7" s="55" t="s">
        <v>52</v>
      </c>
      <c r="C7" s="51">
        <v>63847235</v>
      </c>
      <c r="D7" s="51">
        <v>63847235</v>
      </c>
      <c r="E7" s="81">
        <f>D7/C7</f>
        <v>1</v>
      </c>
    </row>
    <row r="8" spans="1:22" ht="24.6" customHeight="1" x14ac:dyDescent="0.2">
      <c r="A8" s="54">
        <v>7568</v>
      </c>
      <c r="B8" s="55" t="s">
        <v>53</v>
      </c>
      <c r="C8" s="51">
        <v>5828965764</v>
      </c>
      <c r="D8" s="51">
        <v>5827259030</v>
      </c>
      <c r="E8" s="81">
        <f>D8/C8</f>
        <v>0.99970719779990114</v>
      </c>
    </row>
    <row r="9" spans="1:22" ht="34.200000000000003" x14ac:dyDescent="0.2">
      <c r="A9" s="54">
        <v>7570</v>
      </c>
      <c r="B9" s="55" t="s">
        <v>54</v>
      </c>
      <c r="C9" s="51">
        <v>4994183837</v>
      </c>
      <c r="D9" s="51">
        <v>4718069617</v>
      </c>
      <c r="E9" s="81">
        <f>D9/C9</f>
        <v>0.94471284417798651</v>
      </c>
    </row>
    <row r="10" spans="1:22" ht="24.6" customHeight="1" x14ac:dyDescent="0.2">
      <c r="A10" s="54">
        <v>7574</v>
      </c>
      <c r="B10" s="55" t="s">
        <v>55</v>
      </c>
      <c r="C10" s="51">
        <v>1652857169</v>
      </c>
      <c r="D10" s="51">
        <v>1652857169</v>
      </c>
      <c r="E10" s="81">
        <f>D10/C10</f>
        <v>1</v>
      </c>
    </row>
    <row r="11" spans="1:22" ht="12" x14ac:dyDescent="0.2">
      <c r="A11" s="250" t="s">
        <v>7</v>
      </c>
      <c r="B11" s="251"/>
      <c r="C11" s="49">
        <f>SUM(C7:C10)</f>
        <v>12539854005</v>
      </c>
      <c r="D11" s="49">
        <f>SUM(D7:D10)</f>
        <v>12262033051</v>
      </c>
      <c r="E11" s="82">
        <f>+D11/C11</f>
        <v>0.97784496104267049</v>
      </c>
      <c r="F11" s="45"/>
    </row>
    <row r="12" spans="1:22" s="13" customFormat="1" ht="12" x14ac:dyDescent="0.25">
      <c r="A12" s="252" t="s">
        <v>25</v>
      </c>
      <c r="B12" s="252"/>
      <c r="C12" s="91">
        <f>+C11+C6</f>
        <v>18572783396</v>
      </c>
      <c r="D12" s="91">
        <f>+D11+D6</f>
        <v>18289965105</v>
      </c>
      <c r="E12" s="92">
        <f>+D12/C12</f>
        <v>0.9847724336751319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56">
        <v>7596</v>
      </c>
      <c r="B13" s="55" t="s">
        <v>57</v>
      </c>
      <c r="C13" s="52">
        <v>3816419145</v>
      </c>
      <c r="D13" s="52">
        <v>3816419145</v>
      </c>
      <c r="E13" s="81">
        <f t="shared" ref="E13:E28" si="0">D13/C13</f>
        <v>1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5">
        <v>7588</v>
      </c>
      <c r="B14" s="55" t="s">
        <v>58</v>
      </c>
      <c r="C14" s="52">
        <v>2636441512</v>
      </c>
      <c r="D14" s="52">
        <v>2636441512</v>
      </c>
      <c r="E14" s="81">
        <f t="shared" si="0"/>
        <v>1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4">
        <v>7583</v>
      </c>
      <c r="B15" s="55" t="s">
        <v>59</v>
      </c>
      <c r="C15" s="52">
        <v>3542296405</v>
      </c>
      <c r="D15" s="52">
        <v>3542296405</v>
      </c>
      <c r="E15" s="81">
        <f t="shared" si="0"/>
        <v>1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4">
        <v>7579</v>
      </c>
      <c r="B16" s="55" t="s">
        <v>60</v>
      </c>
      <c r="C16" s="52">
        <v>1516215303</v>
      </c>
      <c r="D16" s="52">
        <v>1516215303</v>
      </c>
      <c r="E16" s="81">
        <f t="shared" si="0"/>
        <v>1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50" t="s">
        <v>38</v>
      </c>
      <c r="B17" s="251"/>
      <c r="C17" s="50">
        <f>SUM(C13:C16)</f>
        <v>11511372365</v>
      </c>
      <c r="D17" s="50">
        <f>SUM(D13:D16)</f>
        <v>11511372365</v>
      </c>
      <c r="E17" s="83">
        <f t="shared" si="0"/>
        <v>1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4">
        <v>7581</v>
      </c>
      <c r="B18" s="55" t="s">
        <v>61</v>
      </c>
      <c r="C18" s="52">
        <v>1540900457</v>
      </c>
      <c r="D18" s="52">
        <v>1540900457</v>
      </c>
      <c r="E18" s="81">
        <f t="shared" si="0"/>
        <v>1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50" t="s">
        <v>7</v>
      </c>
      <c r="B19" s="251"/>
      <c r="C19" s="50">
        <f>SUM(C18:C18)</f>
        <v>1540900457</v>
      </c>
      <c r="D19" s="50">
        <f>SUM(D18:D18)</f>
        <v>1540900457</v>
      </c>
      <c r="E19" s="82">
        <f t="shared" si="0"/>
        <v>1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5">
        <v>7573</v>
      </c>
      <c r="B20" s="56" t="s">
        <v>62</v>
      </c>
      <c r="C20" s="53">
        <v>16983237013</v>
      </c>
      <c r="D20" s="53">
        <v>16428300091</v>
      </c>
      <c r="E20" s="81">
        <f t="shared" si="0"/>
        <v>0.9673244316395504</v>
      </c>
    </row>
    <row r="21" spans="1:22" ht="34.200000000000003" x14ac:dyDescent="0.2">
      <c r="A21" s="54">
        <v>7576</v>
      </c>
      <c r="B21" s="56" t="s">
        <v>63</v>
      </c>
      <c r="C21" s="53">
        <v>508604134</v>
      </c>
      <c r="D21" s="53">
        <v>508604134</v>
      </c>
      <c r="E21" s="81">
        <f t="shared" si="0"/>
        <v>1</v>
      </c>
    </row>
    <row r="22" spans="1:22" ht="34.200000000000003" x14ac:dyDescent="0.2">
      <c r="A22" s="54">
        <v>7587</v>
      </c>
      <c r="B22" s="56" t="s">
        <v>64</v>
      </c>
      <c r="C22" s="53">
        <v>16616011005</v>
      </c>
      <c r="D22" s="53">
        <v>11849464710</v>
      </c>
      <c r="E22" s="81">
        <f t="shared" si="0"/>
        <v>0.71313534315993909</v>
      </c>
    </row>
    <row r="23" spans="1:22" ht="24.6" customHeight="1" x14ac:dyDescent="0.2">
      <c r="A23" s="54">
        <v>7578</v>
      </c>
      <c r="B23" s="56" t="s">
        <v>65</v>
      </c>
      <c r="C23" s="53">
        <v>33077558438</v>
      </c>
      <c r="D23" s="53">
        <v>31879440852</v>
      </c>
      <c r="E23" s="81">
        <f t="shared" si="0"/>
        <v>0.96377853618652864</v>
      </c>
    </row>
    <row r="24" spans="1:22" ht="12" x14ac:dyDescent="0.2">
      <c r="A24" s="250" t="s">
        <v>39</v>
      </c>
      <c r="B24" s="251"/>
      <c r="C24" s="47">
        <f>SUM(C20:C23)</f>
        <v>67185410590</v>
      </c>
      <c r="D24" s="47">
        <f>SUM(D20:D23)</f>
        <v>60665809787</v>
      </c>
      <c r="E24" s="84">
        <f t="shared" si="0"/>
        <v>0.90296106333581905</v>
      </c>
    </row>
    <row r="25" spans="1:22" ht="24.6" customHeight="1" x14ac:dyDescent="0.2">
      <c r="A25" s="54">
        <v>7593</v>
      </c>
      <c r="B25" s="56" t="s">
        <v>66</v>
      </c>
      <c r="C25" s="53">
        <v>10435890923</v>
      </c>
      <c r="D25" s="53">
        <v>10130403788</v>
      </c>
      <c r="E25" s="81">
        <f t="shared" si="0"/>
        <v>0.97072725872146415</v>
      </c>
    </row>
    <row r="26" spans="1:22" ht="24.6" customHeight="1" x14ac:dyDescent="0.2">
      <c r="A26" s="55">
        <v>7653</v>
      </c>
      <c r="B26" s="56" t="s">
        <v>67</v>
      </c>
      <c r="C26" s="53">
        <v>8166294361</v>
      </c>
      <c r="D26" s="53">
        <v>8109751571</v>
      </c>
      <c r="E26" s="81">
        <f t="shared" si="0"/>
        <v>0.99307607741033277</v>
      </c>
    </row>
    <row r="27" spans="1:22" ht="34.200000000000003" x14ac:dyDescent="0.2">
      <c r="A27" s="54">
        <v>7595</v>
      </c>
      <c r="B27" s="56" t="s">
        <v>68</v>
      </c>
      <c r="C27" s="53">
        <v>883126529</v>
      </c>
      <c r="D27" s="53">
        <v>876644865</v>
      </c>
      <c r="E27" s="81">
        <f t="shared" si="0"/>
        <v>0.99266054887136113</v>
      </c>
    </row>
    <row r="28" spans="1:22" ht="21" customHeight="1" x14ac:dyDescent="0.2">
      <c r="A28" s="54">
        <v>7907</v>
      </c>
      <c r="B28" s="56" t="s">
        <v>71</v>
      </c>
      <c r="C28" s="53">
        <v>568839826</v>
      </c>
      <c r="D28" s="53">
        <v>568839826</v>
      </c>
      <c r="E28" s="81">
        <f t="shared" si="0"/>
        <v>1</v>
      </c>
    </row>
    <row r="29" spans="1:22" ht="12" x14ac:dyDescent="0.2">
      <c r="A29" s="250" t="s">
        <v>40</v>
      </c>
      <c r="B29" s="251"/>
      <c r="C29" s="49">
        <f>SUM(C25:C28)</f>
        <v>20054151639</v>
      </c>
      <c r="D29" s="49">
        <f>SUM(D25:D28)</f>
        <v>19685640050</v>
      </c>
      <c r="E29" s="82">
        <f>D29/C29</f>
        <v>0.98162417460316087</v>
      </c>
      <c r="F29" s="44"/>
    </row>
    <row r="30" spans="1:22" ht="12" x14ac:dyDescent="0.2">
      <c r="A30" s="253" t="s">
        <v>26</v>
      </c>
      <c r="B30" s="253"/>
      <c r="C30" s="91">
        <f>+C29+C24+C19+C17</f>
        <v>100291835051</v>
      </c>
      <c r="D30" s="91">
        <f>+D29+D24+D19+D17</f>
        <v>93403722659</v>
      </c>
      <c r="E30" s="92">
        <f>D30/C30</f>
        <v>0.9313193104055052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46" t="s">
        <v>27</v>
      </c>
      <c r="B32" s="246"/>
      <c r="C32" s="93">
        <f>+C30+C12</f>
        <v>118864618447</v>
      </c>
      <c r="D32" s="93">
        <f>+D30+D12</f>
        <v>111693687764</v>
      </c>
      <c r="E32" s="88">
        <f>+D32/C32</f>
        <v>0.93967144490353605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143</v>
      </c>
      <c r="D34" s="34"/>
      <c r="E34" s="25"/>
      <c r="F34" s="31"/>
      <c r="G34" s="31"/>
    </row>
    <row r="35" spans="1:7" s="23" customFormat="1" x14ac:dyDescent="0.2">
      <c r="A35" s="27"/>
      <c r="B35" s="94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7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254" t="s">
        <v>70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x14ac:dyDescent="0.3">
      <c r="A2" s="254" t="s">
        <v>105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10" x14ac:dyDescent="0.3">
      <c r="A3" s="256"/>
      <c r="B3" s="256"/>
      <c r="C3" s="256"/>
      <c r="D3" s="256"/>
      <c r="E3" s="256"/>
      <c r="F3" s="256"/>
      <c r="G3" s="256"/>
      <c r="H3" s="256"/>
      <c r="I3" s="256"/>
      <c r="J3" s="256"/>
    </row>
    <row r="4" spans="1:10" ht="63.6" customHeight="1" x14ac:dyDescent="0.3">
      <c r="A4" s="96" t="s">
        <v>101</v>
      </c>
      <c r="B4" s="96" t="s">
        <v>100</v>
      </c>
      <c r="C4" s="96" t="s">
        <v>42</v>
      </c>
      <c r="D4" s="96" t="s">
        <v>2</v>
      </c>
      <c r="E4" s="97" t="s">
        <v>3</v>
      </c>
      <c r="F4" s="96" t="s">
        <v>4</v>
      </c>
      <c r="G4" s="98" t="s">
        <v>41</v>
      </c>
      <c r="H4" s="96" t="s">
        <v>5</v>
      </c>
      <c r="I4" s="97" t="s">
        <v>44</v>
      </c>
      <c r="J4" s="97" t="s">
        <v>45</v>
      </c>
    </row>
    <row r="5" spans="1:10" ht="36.6" customHeight="1" x14ac:dyDescent="0.3">
      <c r="A5" s="119" t="s">
        <v>103</v>
      </c>
      <c r="B5" s="120" t="s">
        <v>102</v>
      </c>
      <c r="C5" s="116">
        <v>5750331556000</v>
      </c>
      <c r="D5" s="116">
        <v>5750331556000</v>
      </c>
      <c r="E5" s="102">
        <f t="shared" ref="E5:E6" si="0">+D5/C5</f>
        <v>1</v>
      </c>
      <c r="F5" s="116">
        <v>5750331556000</v>
      </c>
      <c r="G5" s="102">
        <f t="shared" ref="G5:G6" si="1">+F5/C5</f>
        <v>1</v>
      </c>
      <c r="H5" s="116">
        <v>5750331556000</v>
      </c>
      <c r="I5" s="102">
        <f t="shared" ref="I5:I6" si="2">+H5/C5</f>
        <v>1</v>
      </c>
      <c r="J5" s="102">
        <f>+H5/F5</f>
        <v>1</v>
      </c>
    </row>
    <row r="6" spans="1:10" ht="36.6" customHeight="1" x14ac:dyDescent="0.3">
      <c r="A6" s="121" t="s">
        <v>106</v>
      </c>
      <c r="B6" s="121" t="s">
        <v>104</v>
      </c>
      <c r="C6" s="116">
        <v>94007392000</v>
      </c>
      <c r="D6" s="116">
        <v>94007392000</v>
      </c>
      <c r="E6" s="102">
        <f t="shared" si="0"/>
        <v>1</v>
      </c>
      <c r="F6" s="116">
        <v>94007392000</v>
      </c>
      <c r="G6" s="102">
        <f t="shared" si="1"/>
        <v>1</v>
      </c>
      <c r="H6" s="116">
        <v>94007392000</v>
      </c>
      <c r="I6" s="102">
        <f t="shared" si="2"/>
        <v>1</v>
      </c>
      <c r="J6" s="102">
        <f>+H6/F6</f>
        <v>1</v>
      </c>
    </row>
    <row r="7" spans="1:10" ht="36.6" customHeight="1" x14ac:dyDescent="0.3">
      <c r="A7" s="255" t="s">
        <v>107</v>
      </c>
      <c r="B7" s="255"/>
      <c r="C7" s="122">
        <f>SUM(C4:C6)</f>
        <v>5844338948000</v>
      </c>
      <c r="D7" s="117">
        <f>SUM(D4:D6)</f>
        <v>5844338948000</v>
      </c>
      <c r="E7" s="118">
        <f>+D7/C7</f>
        <v>1</v>
      </c>
      <c r="F7" s="117">
        <f>SUM(F4:F6)</f>
        <v>5844338948000</v>
      </c>
      <c r="G7" s="118">
        <f t="shared" ref="G7" si="3">+F7/C7</f>
        <v>1</v>
      </c>
      <c r="H7" s="117">
        <f>SUM(H4:H6)</f>
        <v>5844338948000</v>
      </c>
      <c r="I7" s="118">
        <f t="shared" ref="I7" si="4">+H7/C7</f>
        <v>1</v>
      </c>
      <c r="J7" s="118">
        <f>+H7/F7</f>
        <v>1</v>
      </c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BMT  CONCEJO</vt:lpstr>
      <vt:lpstr>RESUMEN</vt:lpstr>
      <vt:lpstr>EJECUCIÓN TOTAL</vt:lpstr>
      <vt:lpstr>RESUMEN FUNCIONAMIENTO</vt:lpstr>
      <vt:lpstr>RESUMEN RESERVAS</vt:lpstr>
      <vt:lpstr>FET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2025-01-15T17:47:39Z</dcterms:modified>
</cp:coreProperties>
</file>