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"/>
    </mc:Choice>
  </mc:AlternateContent>
  <xr:revisionPtr revIDLastSave="0" documentId="13_ncr:1_{402FB16B-2925-49C7-B51B-F0CFA75A6E84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62" l="1"/>
  <c r="J33" i="62"/>
  <c r="J38" i="62" s="1"/>
  <c r="H33" i="62"/>
  <c r="H38" i="62" s="1"/>
  <c r="G34" i="62"/>
  <c r="F33" i="62"/>
  <c r="E33" i="62"/>
  <c r="I34" i="62"/>
  <c r="K35" i="62"/>
  <c r="I35" i="62"/>
  <c r="G35" i="62"/>
  <c r="L34" i="62"/>
  <c r="K34" i="62"/>
  <c r="G33" i="62" l="1"/>
  <c r="K33" i="62"/>
  <c r="E38" i="62"/>
  <c r="F38" i="62"/>
  <c r="I33" i="62"/>
  <c r="E5" i="92" l="1"/>
  <c r="H12" i="62" l="1"/>
  <c r="H10" i="62"/>
  <c r="J16" i="62"/>
  <c r="J20" i="62" s="1"/>
  <c r="J10" i="62"/>
  <c r="F16" i="62"/>
  <c r="F20" i="62" s="1"/>
  <c r="F12" i="62"/>
  <c r="F10" i="62"/>
  <c r="F25" i="62"/>
  <c r="F28" i="62"/>
  <c r="F13" i="62" l="1"/>
  <c r="F31" i="62"/>
  <c r="H10" i="91"/>
  <c r="H9" i="91"/>
  <c r="H8" i="91"/>
  <c r="H7" i="91"/>
  <c r="H6" i="91"/>
  <c r="I8" i="91"/>
  <c r="I10" i="91"/>
  <c r="E16" i="62" l="1"/>
  <c r="G18" i="62" l="1"/>
  <c r="E22" i="62" l="1"/>
  <c r="E12" i="62"/>
  <c r="E10" i="62"/>
  <c r="E20" i="62" l="1"/>
  <c r="B11" i="91" l="1"/>
  <c r="F10" i="91"/>
  <c r="D10" i="91"/>
  <c r="G11" i="91"/>
  <c r="E11" i="91"/>
  <c r="C11" i="91"/>
  <c r="H11" i="91" l="1"/>
  <c r="I11" i="91"/>
  <c r="H16" i="62"/>
  <c r="H20" i="62" s="1"/>
  <c r="L18" i="62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9" i="91"/>
  <c r="F9" i="91"/>
  <c r="D9" i="91"/>
  <c r="F8" i="91"/>
  <c r="D8" i="91"/>
  <c r="I7" i="91"/>
  <c r="F7" i="91"/>
  <c r="D7" i="91"/>
  <c r="I6" i="91"/>
  <c r="F6" i="91"/>
  <c r="L37" i="62"/>
  <c r="K37" i="62"/>
  <c r="I37" i="62"/>
  <c r="G37" i="62"/>
  <c r="L36" i="62"/>
  <c r="K36" i="62"/>
  <c r="I36" i="62"/>
  <c r="G36" i="62"/>
  <c r="L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E28" i="62"/>
  <c r="L27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F39" i="62" s="1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J13" i="62" s="1"/>
  <c r="L11" i="62"/>
  <c r="K11" i="62"/>
  <c r="I11" i="62"/>
  <c r="G11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D14" i="11"/>
  <c r="D10" i="11"/>
  <c r="D15" i="11" s="1"/>
  <c r="H9" i="11"/>
  <c r="H10" i="11" s="1"/>
  <c r="H21" i="11" l="1"/>
  <c r="G28" i="62"/>
  <c r="J31" i="62"/>
  <c r="J39" i="62" s="1"/>
  <c r="E31" i="62"/>
  <c r="E39" i="62" s="1"/>
  <c r="E13" i="62"/>
  <c r="H22" i="11"/>
  <c r="D22" i="11"/>
  <c r="E6" i="92"/>
  <c r="K38" i="62"/>
  <c r="K28" i="62"/>
  <c r="E19" i="92"/>
  <c r="I38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F11" i="91"/>
  <c r="G3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H39" i="62" s="1"/>
  <c r="L38" i="62"/>
  <c r="K20" i="62"/>
  <c r="L10" i="62"/>
  <c r="L22" i="62"/>
  <c r="L25" i="62"/>
  <c r="I20" i="62"/>
  <c r="E11" i="92"/>
  <c r="E29" i="92"/>
  <c r="E40" i="62" l="1"/>
  <c r="G31" i="62"/>
  <c r="I31" i="62"/>
  <c r="E12" i="92"/>
  <c r="C32" i="92"/>
  <c r="D32" i="92"/>
  <c r="E30" i="92"/>
  <c r="I39" i="62"/>
  <c r="G13" i="62"/>
  <c r="L31" i="62"/>
  <c r="K31" i="62"/>
  <c r="J40" i="62"/>
  <c r="I13" i="62"/>
  <c r="K13" i="62"/>
  <c r="L13" i="62"/>
  <c r="G39" i="62" l="1"/>
  <c r="F40" i="62"/>
  <c r="E32" i="92"/>
  <c r="H40" i="62"/>
  <c r="L40" i="62" s="1"/>
  <c r="L39" i="62"/>
  <c r="K39" i="62"/>
  <c r="K40" i="62"/>
  <c r="G40" i="62" l="1"/>
  <c r="I40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<sst xmlns="http://schemas.openxmlformats.org/spreadsheetml/2006/main" count="174" uniqueCount="92">
  <si>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</si>
  <si>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</si>
  <si>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</si>
  <si>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</si>
  <si>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</si>
  <si>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</si>
  <si>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</si>
  <si>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</si>
  <si>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</si>
  <si>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</si>
  <si>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</si>
  <si>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</si>
  <si>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</si>
  <si>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</si>
  <si>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</si>
  <si>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</si>
  <si>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</si>
  <si>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</si>
  <si>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</si>
  <si>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</si>
  <si>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</si>
  <si>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</si>
  <si>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</si>
  <si>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</si>
  <si>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</si>
  <si>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</si>
  <si>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</si>
  <si>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</si>
  <si>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</si>
  <si>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</si>
  <si>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</si>
  <si>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</si>
  <si>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</si>
  <si>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</si>
  <si>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</si>
  <si>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</si>
  <si>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</si>
  <si>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</si>
  <si>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</si>
  <si>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</si>
  <si>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</si>
  <si>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</si>
  <si>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</si>
  <si>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</si>
  <si>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</si>
  <si>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</si>
  <si>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</si>
  <si>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</si>
  <si>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</si>
  <si>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</si>
  <si>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</si>
  <si>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</si>
  <si>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</si>
  <si>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</si>
  <si>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</si>
  <si>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</si>
  <si>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</si>
  <si>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</si>
  <si>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</si>
  <si>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</si>
  <si>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</si>
  <si>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</si>
  <si>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</si>
  <si>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</si>
  <si>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</si>
  <si>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</si>
  <si>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</si>
  <si>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</si>
  <si>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</si>
  <si>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</si>
  <si>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</si>
  <si>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</si>
  <si>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</si>
  <si>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</si>
  <si>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</si>
  <si>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SENTENCIAS</t>
  </si>
  <si>
    <t>ADQUISICIÓN DE BIENES Y SERVICIOS</t>
  </si>
  <si>
    <t>TRANSFERENCIAS CORRIENTES DE FUNCIONAMIENTO</t>
  </si>
  <si>
    <t>EJECUCION PRESUPUESTAL  - 31 DE DICIEMBRE DE 2022</t>
  </si>
  <si>
    <t>RESERVAS - 31 DE DICIEMBRE DE 2022</t>
  </si>
  <si>
    <t>TOTAL SUB. GESTIÓN CORPORATIVA</t>
  </si>
  <si>
    <t>TOTAL SUB. GESTIÓN JURIDICA</t>
  </si>
  <si>
    <t>TOTAL SUB. POLÍTICA DE MOVILIDAD</t>
  </si>
  <si>
    <t>TOTAL SUB. GESTIÓN DE LA MOVILIDAD</t>
  </si>
  <si>
    <t>TOTAL SUB. DE SERVICIOS A LA CIUDADANÍA</t>
  </si>
  <si>
    <t>TOTAL TOTAL SDM</t>
  </si>
  <si>
    <t>Semaforo:</t>
  </si>
  <si>
    <t>Ejecución Presupuestal igual o inferior a 79,99%</t>
  </si>
  <si>
    <t>Ejecución Presupuestal superior a 99,00 %</t>
  </si>
  <si>
    <t>Ejecucion Presupuestal entre 80,00 y 98,99%</t>
  </si>
  <si>
    <t>Fuente:
Informe Semanal de Inversión a 31 de diciembre de 2022, Ejecución Presupuestal Inversión Directa Distrito Capital - Secretaría Distrital de Hacienda.</t>
  </si>
  <si>
    <t>EJECUCIÓN PRESUPUESTAL - COMPROMISOS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</si>
</sst>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&quot;$&quot;\ #,##0"/>
    <numFmt numFmtId="186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3" fillId="23" borderId="9" applyNumberFormat="0" applyAlignment="0" applyProtection="0"/>
    <xf numFmtId="0" fontId="23" fillId="23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4" applyNumberFormat="0" applyAlignment="0" applyProtection="0"/>
    <xf numFmtId="0" fontId="2" fillId="28" borderId="32" applyNumberFormat="0" applyFont="0" applyAlignment="0" applyProtection="0"/>
    <xf numFmtId="0" fontId="32" fillId="22" borderId="24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169" fontId="1" fillId="0" borderId="0" applyFont="0" applyFill="0" applyBorder="0" applyAlignment="0" applyProtection="0"/>
    <xf numFmtId="0" fontId="22" fillId="22" borderId="43" applyNumberForma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3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2" fillId="28" borderId="41" applyNumberFormat="0" applyFon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32" fillId="22" borderId="24" applyNumberFormat="0" applyAlignment="0" applyProtection="0"/>
    <xf numFmtId="0" fontId="2" fillId="28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4" applyNumberFormat="0" applyAlignment="0" applyProtection="0"/>
    <xf numFmtId="0" fontId="22" fillId="22" borderId="25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22" fillId="22" borderId="25" applyNumberFormat="0" applyAlignment="0" applyProtection="0"/>
    <xf numFmtId="169" fontId="1" fillId="0" borderId="0" applyFont="0" applyFill="0" applyBorder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7" applyNumberFormat="0" applyAlignment="0" applyProtection="0"/>
    <xf numFmtId="0" fontId="22" fillId="22" borderId="43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43" applyNumberFormat="0" applyAlignment="0" applyProtection="0"/>
    <xf numFmtId="168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0" applyNumberFormat="0" applyFill="0" applyAlignment="0" applyProtection="0"/>
    <xf numFmtId="0" fontId="47" fillId="0" borderId="61" applyNumberFormat="0" applyFill="0" applyAlignment="0" applyProtection="0"/>
    <xf numFmtId="0" fontId="48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9" fillId="32" borderId="0" applyNumberFormat="0" applyBorder="0" applyAlignment="0" applyProtection="0"/>
    <xf numFmtId="0" fontId="50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35" borderId="63" applyNumberFormat="0" applyAlignment="0" applyProtection="0"/>
    <xf numFmtId="0" fontId="53" fillId="36" borderId="64" applyNumberFormat="0" applyAlignment="0" applyProtection="0"/>
    <xf numFmtId="0" fontId="54" fillId="36" borderId="63" applyNumberFormat="0" applyAlignment="0" applyProtection="0"/>
    <xf numFmtId="0" fontId="55" fillId="0" borderId="65" applyNumberFormat="0" applyFill="0" applyAlignment="0" applyProtection="0"/>
    <xf numFmtId="0" fontId="56" fillId="37" borderId="66" applyNumberFormat="0" applyAlignment="0" applyProtection="0"/>
    <xf numFmtId="0" fontId="43" fillId="0" borderId="0" applyNumberFormat="0" applyFill="0" applyBorder="0" applyAlignment="0" applyProtection="0"/>
    <xf numFmtId="0" fontId="1" fillId="38" borderId="67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8" applyNumberFormat="0" applyFill="0" applyAlignment="0" applyProtection="0"/>
    <xf numFmtId="0" fontId="5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2" fillId="0" borderId="0"/>
  </cellStyleXfs>
  <cellXfs count="173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10" fontId="9" fillId="31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1" borderId="1" xfId="2" applyNumberFormat="1" applyFont="1" applyFill="1" applyBorder="1" applyAlignment="1">
      <alignment horizontal="center" vertical="center"/>
    </xf>
    <xf numFmtId="10" fontId="7" fillId="31" borderId="1" xfId="2" applyNumberFormat="1" applyFont="1" applyFill="1" applyBorder="1" applyAlignment="1">
      <alignment horizontal="center" vertical="center"/>
    </xf>
    <xf numFmtId="10" fontId="6" fillId="29" borderId="1" xfId="2" applyNumberFormat="1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172" fontId="6" fillId="5" borderId="57" xfId="1" applyNumberFormat="1" applyFont="1" applyFill="1" applyBorder="1" applyAlignment="1">
      <alignment horizontal="center" vertical="center" wrapText="1"/>
    </xf>
    <xf numFmtId="41" fontId="8" fillId="0" borderId="3" xfId="4" applyFont="1" applyFill="1" applyBorder="1" applyAlignment="1">
      <alignment horizontal="center" vertical="center" wrapText="1"/>
    </xf>
    <xf numFmtId="41" fontId="8" fillId="0" borderId="52" xfId="4" applyFont="1" applyFill="1" applyBorder="1" applyAlignment="1">
      <alignment horizontal="center" vertical="center" wrapText="1"/>
    </xf>
    <xf numFmtId="41" fontId="8" fillId="0" borderId="3" xfId="4" applyFont="1" applyFill="1" applyBorder="1" applyAlignment="1">
      <alignment vertical="center"/>
    </xf>
    <xf numFmtId="41" fontId="8" fillId="0" borderId="52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173" fontId="8" fillId="3" borderId="0" xfId="1" applyNumberFormat="1" applyFont="1" applyFill="1"/>
    <xf numFmtId="185" fontId="9" fillId="3" borderId="0" xfId="0" applyNumberFormat="1" applyFont="1" applyFill="1"/>
    <xf numFmtId="185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1" fontId="9" fillId="0" borderId="1" xfId="4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41" fontId="9" fillId="0" borderId="1" xfId="4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2" xfId="3" applyFont="1" applyBorder="1" applyAlignment="1">
      <alignment horizontal="center" vertical="center" wrapText="1"/>
    </xf>
    <xf numFmtId="41" fontId="9" fillId="0" borderId="3" xfId="4" applyFont="1" applyFill="1" applyBorder="1" applyAlignment="1">
      <alignment horizontal="center" vertical="center"/>
    </xf>
    <xf numFmtId="186" fontId="6" fillId="0" borderId="1" xfId="2" applyNumberFormat="1" applyFont="1" applyFill="1" applyBorder="1" applyAlignment="1">
      <alignment horizontal="center" vertical="center"/>
    </xf>
    <xf numFmtId="186" fontId="7" fillId="0" borderId="3" xfId="2" applyNumberFormat="1" applyFont="1" applyFill="1" applyBorder="1" applyAlignment="1">
      <alignment horizontal="center" vertical="center"/>
    </xf>
    <xf numFmtId="186" fontId="7" fillId="0" borderId="52" xfId="2" applyNumberFormat="1" applyFont="1" applyFill="1" applyBorder="1" applyAlignment="1">
      <alignment horizontal="center" vertical="center"/>
    </xf>
    <xf numFmtId="186" fontId="9" fillId="0" borderId="3" xfId="2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9" fontId="7" fillId="0" borderId="52" xfId="2" applyFont="1" applyFill="1" applyBorder="1" applyAlignment="1">
      <alignment horizontal="center" vertical="center"/>
    </xf>
    <xf numFmtId="186" fontId="7" fillId="0" borderId="59" xfId="2" applyNumberFormat="1" applyFont="1" applyFill="1" applyBorder="1" applyAlignment="1">
      <alignment horizontal="center" vertical="center"/>
    </xf>
    <xf numFmtId="186" fontId="7" fillId="0" borderId="58" xfId="2" applyNumberFormat="1" applyFont="1" applyFill="1" applyBorder="1" applyAlignment="1">
      <alignment horizontal="center" vertical="center"/>
    </xf>
    <xf numFmtId="9" fontId="7" fillId="0" borderId="58" xfId="2" applyFont="1" applyFill="1" applyBorder="1" applyAlignment="1">
      <alignment horizontal="center" vertical="center"/>
    </xf>
    <xf numFmtId="0" fontId="0" fillId="0" borderId="1" xfId="0" applyBorder="1"/>
    <xf numFmtId="0" fontId="0" fillId="63" borderId="1" xfId="0" applyFill="1" applyBorder="1"/>
    <xf numFmtId="0" fontId="0" fillId="64" borderId="1" xfId="0" applyFill="1" applyBorder="1"/>
    <xf numFmtId="0" fontId="0" fillId="30" borderId="1" xfId="0" applyFill="1" applyBorder="1"/>
    <xf numFmtId="0" fontId="4" fillId="29" borderId="1" xfId="0" applyFont="1" applyFill="1" applyBorder="1" applyAlignment="1">
      <alignment horizontal="center" vertical="center" wrapText="1"/>
    </xf>
    <xf numFmtId="41" fontId="38" fillId="29" borderId="1" xfId="4" applyFont="1" applyFill="1" applyBorder="1" applyAlignment="1">
      <alignment horizontal="center" vertical="center" wrapText="1"/>
    </xf>
    <xf numFmtId="41" fontId="9" fillId="29" borderId="1" xfId="4" applyFont="1" applyFill="1" applyBorder="1" applyAlignment="1">
      <alignment horizontal="center" vertical="center"/>
    </xf>
    <xf numFmtId="41" fontId="6" fillId="5" borderId="52" xfId="4" applyFont="1" applyFill="1" applyBorder="1" applyAlignment="1">
      <alignment horizontal="center" vertical="center" wrapText="1"/>
    </xf>
    <xf numFmtId="10" fontId="6" fillId="5" borderId="48" xfId="2" applyNumberFormat="1" applyFont="1" applyFill="1" applyBorder="1" applyAlignment="1">
      <alignment horizontal="center" vertical="center" wrapText="1"/>
    </xf>
    <xf numFmtId="41" fontId="9" fillId="5" borderId="1" xfId="4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86" fontId="2" fillId="0" borderId="1" xfId="2" applyNumberFormat="1" applyFont="1" applyFill="1" applyBorder="1" applyAlignment="1">
      <alignment horizontal="center" vertical="center"/>
    </xf>
    <xf numFmtId="186" fontId="2" fillId="3" borderId="1" xfId="2" applyNumberFormat="1" applyFont="1" applyFill="1" applyBorder="1" applyAlignment="1">
      <alignment horizontal="center" vertical="center"/>
    </xf>
    <xf numFmtId="186" fontId="38" fillId="29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41" fontId="9" fillId="63" borderId="3" xfId="4" applyFont="1" applyFill="1" applyBorder="1" applyAlignment="1">
      <alignment horizontal="center" vertical="center"/>
    </xf>
    <xf numFmtId="186" fontId="9" fillId="63" borderId="3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6" borderId="47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41" fontId="9" fillId="0" borderId="4" xfId="4" applyFont="1" applyFill="1" applyBorder="1" applyAlignment="1">
      <alignment horizontal="center" vertical="center"/>
    </xf>
    <xf numFmtId="41" fontId="9" fillId="0" borderId="51" xfId="4" applyFont="1" applyFill="1" applyBorder="1" applyAlignment="1">
      <alignment horizontal="center" vertical="center"/>
    </xf>
    <xf numFmtId="41" fontId="9" fillId="0" borderId="5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46" xfId="3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3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41" fontId="6" fillId="5" borderId="69" xfId="4" applyFont="1" applyFill="1" applyBorder="1" applyAlignment="1">
      <alignment horizontal="center" vertical="center" wrapText="1"/>
    </xf>
    <xf numFmtId="41" fontId="6" fillId="5" borderId="70" xfId="4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29" borderId="1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7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9" t="s">
        <v>31</v>
      </c>
      <c r="C1" s="129"/>
      <c r="D1" s="129"/>
      <c r="F1" s="129" t="s">
        <v>35</v>
      </c>
      <c r="G1" s="129"/>
      <c r="H1" s="129"/>
      <c r="I1" s="18"/>
    </row>
    <row r="2" spans="2:9" ht="13.5" customHeight="1" x14ac:dyDescent="0.25">
      <c r="B2" s="129" t="s">
        <v>24</v>
      </c>
      <c r="C2" s="129"/>
      <c r="D2" s="129"/>
      <c r="F2" s="129" t="s">
        <v>24</v>
      </c>
      <c r="G2" s="129"/>
      <c r="H2" s="129"/>
    </row>
    <row r="3" spans="2:9" x14ac:dyDescent="0.25">
      <c r="B3" s="129" t="s">
        <v>32</v>
      </c>
      <c r="C3" s="129"/>
      <c r="D3" s="129"/>
      <c r="F3" s="129" t="s">
        <v>28</v>
      </c>
      <c r="G3" s="129"/>
      <c r="H3" s="129"/>
    </row>
    <row r="4" spans="2:9" ht="7.5" customHeight="1" x14ac:dyDescent="0.25">
      <c r="G4" s="5"/>
      <c r="H4" s="6"/>
    </row>
    <row r="5" spans="2:9" ht="55.5" customHeight="1" x14ac:dyDescent="0.25">
      <c r="B5" s="133" t="s">
        <v>0</v>
      </c>
      <c r="C5" s="133"/>
      <c r="D5" s="7" t="s">
        <v>23</v>
      </c>
      <c r="F5" s="133" t="s">
        <v>0</v>
      </c>
      <c r="G5" s="133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34" t="s">
        <v>7</v>
      </c>
      <c r="G9" s="134"/>
      <c r="H9" s="9">
        <f>SUM(H6:H8)</f>
        <v>39190318000</v>
      </c>
    </row>
    <row r="10" spans="2:9" ht="35.25" customHeight="1" x14ac:dyDescent="0.25">
      <c r="B10" s="134" t="s">
        <v>6</v>
      </c>
      <c r="C10" s="134"/>
      <c r="D10" s="9">
        <f>+D9+D8+D7+D6</f>
        <v>41885181893</v>
      </c>
      <c r="E10" s="11"/>
      <c r="F10" s="133" t="s">
        <v>1</v>
      </c>
      <c r="G10" s="133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34" t="s">
        <v>7</v>
      </c>
      <c r="C14" s="134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33" t="s">
        <v>1</v>
      </c>
      <c r="C15" s="133"/>
      <c r="D15" s="10">
        <f>+D10+D14</f>
        <v>64523756893</v>
      </c>
      <c r="E15" s="11"/>
      <c r="F15" s="134" t="s">
        <v>6</v>
      </c>
      <c r="G15" s="134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34" t="s">
        <v>20</v>
      </c>
      <c r="C20" s="134"/>
      <c r="D20" s="9">
        <f>SUM(D16:D19)</f>
        <v>264133043070</v>
      </c>
      <c r="E20" s="11"/>
      <c r="F20" s="134" t="s">
        <v>30</v>
      </c>
      <c r="G20" s="134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33" t="s">
        <v>20</v>
      </c>
      <c r="G21" s="133"/>
      <c r="H21" s="10">
        <f>+H15+H20</f>
        <v>394211564000</v>
      </c>
    </row>
    <row r="22" spans="2:8" ht="26.25" customHeight="1" x14ac:dyDescent="0.25">
      <c r="B22" s="133" t="s">
        <v>8</v>
      </c>
      <c r="C22" s="133"/>
      <c r="D22" s="10">
        <f>+D15+D20</f>
        <v>328656799963</v>
      </c>
      <c r="F22" s="130" t="s">
        <v>8</v>
      </c>
      <c r="G22" s="131"/>
      <c r="H22" s="10">
        <f>+H21+H10</f>
        <v>433401882000</v>
      </c>
    </row>
    <row r="23" spans="2:8" ht="18.75" customHeight="1" x14ac:dyDescent="0.25">
      <c r="B23" s="132" t="s">
        <v>33</v>
      </c>
      <c r="C23" s="132"/>
      <c r="D23" s="132"/>
      <c r="F23" s="132" t="s">
        <v>34</v>
      </c>
      <c r="G23" s="132"/>
      <c r="H23" s="132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O52"/>
  <sheetViews>
    <sheetView showGridLines="0"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0.109375" style="19" customWidth="1"/>
    <col min="3" max="3" width="42" style="20" customWidth="1"/>
    <col min="4" max="4" width="11" style="21" customWidth="1"/>
    <col min="5" max="6" width="17.77734375" style="19" customWidth="1"/>
    <col min="7" max="7" width="7.5546875" style="19" customWidth="1"/>
    <col min="8" max="8" width="19" style="19" customWidth="1"/>
    <col min="9" max="9" width="8.109375" style="19" customWidth="1"/>
    <col min="10" max="10" width="18.33203125" style="19" customWidth="1"/>
    <col min="11" max="11" width="8.44140625" style="19" customWidth="1"/>
    <col min="12" max="12" width="8.109375" style="19" customWidth="1"/>
    <col min="13" max="13" width="14.44140625" style="19" bestFit="1" customWidth="1"/>
    <col min="14" max="14" width="18.33203125" style="19" bestFit="1" customWidth="1"/>
    <col min="15" max="15" width="14.44140625" style="19" bestFit="1" customWidth="1"/>
    <col min="16" max="16384" width="11.44140625" style="19"/>
  </cols>
  <sheetData>
    <row r="1" spans="1:15" x14ac:dyDescent="0.25">
      <c r="B1" s="156" t="s">
        <v>47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5" x14ac:dyDescent="0.25">
      <c r="B2" s="156" t="s">
        <v>48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5" x14ac:dyDescent="0.25">
      <c r="B3" s="156" t="s">
        <v>78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5" ht="12.6" thickBot="1" x14ac:dyDescent="0.3"/>
    <row r="5" spans="1:15" ht="57" customHeight="1" x14ac:dyDescent="0.2">
      <c r="B5" s="157" t="s">
        <v>0</v>
      </c>
      <c r="C5" s="158"/>
      <c r="D5" s="159" t="s">
        <v>74</v>
      </c>
      <c r="E5" s="160"/>
      <c r="F5" s="65" t="s">
        <v>2</v>
      </c>
      <c r="G5" s="66" t="s">
        <v>3</v>
      </c>
      <c r="H5" s="66" t="s">
        <v>91</v>
      </c>
      <c r="I5" s="66" t="s">
        <v>42</v>
      </c>
      <c r="J5" s="67" t="s">
        <v>5</v>
      </c>
      <c r="K5" s="68" t="s">
        <v>45</v>
      </c>
      <c r="L5" s="68" t="s">
        <v>46</v>
      </c>
    </row>
    <row r="6" spans="1:15" s="21" customFormat="1" ht="31.5" customHeight="1" x14ac:dyDescent="0.25">
      <c r="A6" s="138" t="s">
        <v>70</v>
      </c>
      <c r="B6" s="89">
        <v>7563</v>
      </c>
      <c r="C6" s="90" t="s">
        <v>53</v>
      </c>
      <c r="D6" s="91" t="s">
        <v>49</v>
      </c>
      <c r="E6" s="92">
        <v>264770000</v>
      </c>
      <c r="F6" s="92">
        <v>264405251</v>
      </c>
      <c r="G6" s="102">
        <f t="shared" ref="G6:G40" si="0">F6/E6</f>
        <v>0.99862239302035727</v>
      </c>
      <c r="H6" s="92">
        <v>264405251</v>
      </c>
      <c r="I6" s="102">
        <f t="shared" ref="I6:I40" si="1">+H6/E6</f>
        <v>0.99862239302035727</v>
      </c>
      <c r="J6" s="92">
        <v>192485403</v>
      </c>
      <c r="K6" s="102">
        <f t="shared" ref="K6:K40" si="2">+J6/E6</f>
        <v>0.7269909846281678</v>
      </c>
      <c r="L6" s="102">
        <f t="shared" ref="L6:L37" si="3">+J6/H6</f>
        <v>0.72799387407022409</v>
      </c>
      <c r="M6" s="87"/>
      <c r="N6" s="85"/>
      <c r="O6" s="81"/>
    </row>
    <row r="7" spans="1:15" s="21" customFormat="1" ht="28.5" customHeight="1" x14ac:dyDescent="0.25">
      <c r="A7" s="139"/>
      <c r="B7" s="93">
        <v>7568</v>
      </c>
      <c r="C7" s="94" t="s">
        <v>54</v>
      </c>
      <c r="D7" s="91" t="s">
        <v>49</v>
      </c>
      <c r="E7" s="92">
        <v>15012985543</v>
      </c>
      <c r="F7" s="92">
        <v>14998217269</v>
      </c>
      <c r="G7" s="102">
        <f t="shared" si="0"/>
        <v>0.99901629999191699</v>
      </c>
      <c r="H7" s="92">
        <v>14998217269</v>
      </c>
      <c r="I7" s="102">
        <f t="shared" si="1"/>
        <v>0.99901629999191699</v>
      </c>
      <c r="J7" s="92">
        <v>9140800660</v>
      </c>
      <c r="K7" s="102">
        <f t="shared" si="2"/>
        <v>0.6088596191489718</v>
      </c>
      <c r="L7" s="102">
        <f t="shared" si="3"/>
        <v>0.60945914411396307</v>
      </c>
      <c r="M7" s="87"/>
      <c r="N7" s="85"/>
      <c r="O7" s="81"/>
    </row>
    <row r="8" spans="1:15" s="21" customFormat="1" ht="41.25" customHeight="1" x14ac:dyDescent="0.25">
      <c r="A8" s="139"/>
      <c r="B8" s="89">
        <v>7570</v>
      </c>
      <c r="C8" s="90" t="s">
        <v>55</v>
      </c>
      <c r="D8" s="91" t="s">
        <v>49</v>
      </c>
      <c r="E8" s="92">
        <v>16086412889</v>
      </c>
      <c r="F8" s="92">
        <v>15939946208</v>
      </c>
      <c r="G8" s="102">
        <f t="shared" si="0"/>
        <v>0.99089500673576802</v>
      </c>
      <c r="H8" s="92">
        <v>15939946208</v>
      </c>
      <c r="I8" s="102">
        <f t="shared" si="1"/>
        <v>0.99089500673576802</v>
      </c>
      <c r="J8" s="92">
        <v>12683352761</v>
      </c>
      <c r="K8" s="102">
        <f t="shared" si="2"/>
        <v>0.78845127552786887</v>
      </c>
      <c r="L8" s="102">
        <f t="shared" si="3"/>
        <v>0.79569608300399608</v>
      </c>
      <c r="M8" s="87"/>
      <c r="N8" s="85"/>
      <c r="O8" s="81"/>
    </row>
    <row r="9" spans="1:15" s="21" customFormat="1" ht="31.8" customHeight="1" x14ac:dyDescent="0.25">
      <c r="A9" s="139"/>
      <c r="B9" s="89">
        <v>7574</v>
      </c>
      <c r="C9" s="90" t="s">
        <v>56</v>
      </c>
      <c r="D9" s="91" t="s">
        <v>49</v>
      </c>
      <c r="E9" s="92">
        <v>3478175340</v>
      </c>
      <c r="F9" s="92">
        <v>3478033460</v>
      </c>
      <c r="G9" s="106">
        <f t="shared" si="0"/>
        <v>0.99995920849694708</v>
      </c>
      <c r="H9" s="92">
        <v>3478033460</v>
      </c>
      <c r="I9" s="106">
        <f t="shared" si="1"/>
        <v>0.99995920849694708</v>
      </c>
      <c r="J9" s="92">
        <v>3334188449</v>
      </c>
      <c r="K9" s="102">
        <f t="shared" si="2"/>
        <v>0.95860275088949365</v>
      </c>
      <c r="L9" s="102">
        <f t="shared" si="3"/>
        <v>0.95864185533166202</v>
      </c>
      <c r="M9" s="87"/>
      <c r="N9" s="85"/>
      <c r="O9" s="81"/>
    </row>
    <row r="10" spans="1:15" s="21" customFormat="1" x14ac:dyDescent="0.25">
      <c r="A10" s="139"/>
      <c r="B10" s="143" t="s">
        <v>80</v>
      </c>
      <c r="C10" s="143"/>
      <c r="D10" s="95" t="s">
        <v>49</v>
      </c>
      <c r="E10" s="92">
        <f>SUM(E6:E9)</f>
        <v>34842343772</v>
      </c>
      <c r="F10" s="92">
        <f>+F6+F7+F8+F9</f>
        <v>34680602188</v>
      </c>
      <c r="G10" s="102">
        <f t="shared" si="0"/>
        <v>0.99535790172273142</v>
      </c>
      <c r="H10" s="92">
        <f>SUM(H6:H9)</f>
        <v>34680602188</v>
      </c>
      <c r="I10" s="102">
        <f t="shared" si="1"/>
        <v>0.99535790172273142</v>
      </c>
      <c r="J10" s="92">
        <f>+J6+J7+J8+J9</f>
        <v>25350827273</v>
      </c>
      <c r="K10" s="102">
        <f t="shared" si="2"/>
        <v>0.72758673867894119</v>
      </c>
      <c r="L10" s="102">
        <f t="shared" si="3"/>
        <v>0.73098001976943061</v>
      </c>
      <c r="M10" s="88"/>
      <c r="N10" s="85"/>
      <c r="O10" s="81"/>
    </row>
    <row r="11" spans="1:15" s="21" customFormat="1" ht="34.200000000000003" customHeight="1" x14ac:dyDescent="0.25">
      <c r="A11" s="139"/>
      <c r="B11" s="94">
        <v>7589</v>
      </c>
      <c r="C11" s="94" t="s">
        <v>57</v>
      </c>
      <c r="D11" s="91" t="s">
        <v>49</v>
      </c>
      <c r="E11" s="92">
        <v>17706618000</v>
      </c>
      <c r="F11" s="92">
        <v>17663662883</v>
      </c>
      <c r="G11" s="102">
        <f t="shared" si="0"/>
        <v>0.99757406428489059</v>
      </c>
      <c r="H11" s="92">
        <v>17663662883</v>
      </c>
      <c r="I11" s="102">
        <f t="shared" si="1"/>
        <v>0.99757406428489059</v>
      </c>
      <c r="J11" s="92">
        <v>14305899627</v>
      </c>
      <c r="K11" s="102">
        <f t="shared" si="2"/>
        <v>0.80794082907306186</v>
      </c>
      <c r="L11" s="102">
        <f t="shared" si="3"/>
        <v>0.80990560801340905</v>
      </c>
      <c r="M11" s="87"/>
      <c r="N11" s="85"/>
      <c r="O11" s="81"/>
    </row>
    <row r="12" spans="1:15" s="21" customFormat="1" x14ac:dyDescent="0.25">
      <c r="A12" s="139"/>
      <c r="B12" s="143" t="s">
        <v>81</v>
      </c>
      <c r="C12" s="143"/>
      <c r="D12" s="95" t="s">
        <v>49</v>
      </c>
      <c r="E12" s="96">
        <f>SUM(E11)</f>
        <v>17706618000</v>
      </c>
      <c r="F12" s="96">
        <f>+F11</f>
        <v>17663662883</v>
      </c>
      <c r="G12" s="102">
        <f t="shared" si="0"/>
        <v>0.99757406428489059</v>
      </c>
      <c r="H12" s="96">
        <f>+H11</f>
        <v>17663662883</v>
      </c>
      <c r="I12" s="102">
        <f t="shared" si="1"/>
        <v>0.99757406428489059</v>
      </c>
      <c r="J12" s="96">
        <f>+J11</f>
        <v>14305899627</v>
      </c>
      <c r="K12" s="102">
        <f t="shared" si="2"/>
        <v>0.80794082907306186</v>
      </c>
      <c r="L12" s="102">
        <f t="shared" si="3"/>
        <v>0.80990560801340905</v>
      </c>
      <c r="M12" s="88"/>
      <c r="N12" s="85"/>
      <c r="O12" s="81"/>
    </row>
    <row r="13" spans="1:15" s="21" customFormat="1" x14ac:dyDescent="0.25">
      <c r="A13" s="139"/>
      <c r="B13" s="143" t="s">
        <v>25</v>
      </c>
      <c r="C13" s="143"/>
      <c r="D13" s="95" t="s">
        <v>49</v>
      </c>
      <c r="E13" s="96">
        <f>+E10+E12</f>
        <v>52548961772</v>
      </c>
      <c r="F13" s="96">
        <f>+F10+F12</f>
        <v>52344265071</v>
      </c>
      <c r="G13" s="102">
        <f t="shared" si="0"/>
        <v>0.99610464804446297</v>
      </c>
      <c r="H13" s="96">
        <f>+H10+H12</f>
        <v>52344265071</v>
      </c>
      <c r="I13" s="102">
        <f t="shared" si="1"/>
        <v>0.99610464804446297</v>
      </c>
      <c r="J13" s="96">
        <f>+J10+J12</f>
        <v>39656726900</v>
      </c>
      <c r="K13" s="102">
        <f t="shared" si="2"/>
        <v>0.75466242457963362</v>
      </c>
      <c r="L13" s="102">
        <f t="shared" si="3"/>
        <v>0.75761359618306678</v>
      </c>
      <c r="M13" s="87"/>
      <c r="N13" s="85"/>
      <c r="O13" s="81"/>
    </row>
    <row r="14" spans="1:15" s="21" customFormat="1" ht="39.6" customHeight="1" x14ac:dyDescent="0.25">
      <c r="A14" s="139"/>
      <c r="B14" s="97">
        <v>7596</v>
      </c>
      <c r="C14" s="90" t="s">
        <v>58</v>
      </c>
      <c r="D14" s="91" t="s">
        <v>49</v>
      </c>
      <c r="E14" s="92">
        <v>4047644315</v>
      </c>
      <c r="F14" s="92">
        <v>4047644309</v>
      </c>
      <c r="G14" s="102">
        <f t="shared" si="0"/>
        <v>0.99999999851765631</v>
      </c>
      <c r="H14" s="98">
        <v>4047644309</v>
      </c>
      <c r="I14" s="106">
        <f t="shared" si="1"/>
        <v>0.99999999851765631</v>
      </c>
      <c r="J14" s="98">
        <v>2574498584</v>
      </c>
      <c r="K14" s="102">
        <f t="shared" si="2"/>
        <v>0.63604862078895386</v>
      </c>
      <c r="L14" s="102">
        <f t="shared" si="3"/>
        <v>0.63604862173179655</v>
      </c>
      <c r="M14" s="87"/>
      <c r="N14" s="85"/>
      <c r="O14" s="81"/>
    </row>
    <row r="15" spans="1:15" s="21" customFormat="1" ht="27" customHeight="1" x14ac:dyDescent="0.25">
      <c r="A15" s="139"/>
      <c r="B15" s="90">
        <v>7588</v>
      </c>
      <c r="C15" s="90" t="s">
        <v>59</v>
      </c>
      <c r="D15" s="91" t="s">
        <v>49</v>
      </c>
      <c r="E15" s="92">
        <v>8239560440</v>
      </c>
      <c r="F15" s="92">
        <v>8214593970</v>
      </c>
      <c r="G15" s="102">
        <f t="shared" si="0"/>
        <v>0.99696992695401598</v>
      </c>
      <c r="H15" s="92">
        <v>8214593970</v>
      </c>
      <c r="I15" s="102">
        <f t="shared" si="1"/>
        <v>0.99696992695401598</v>
      </c>
      <c r="J15" s="92">
        <v>6286041902</v>
      </c>
      <c r="K15" s="102">
        <f t="shared" si="2"/>
        <v>0.76290986003131978</v>
      </c>
      <c r="L15" s="102">
        <f t="shared" si="3"/>
        <v>0.76522855846032767</v>
      </c>
      <c r="M15" s="87"/>
      <c r="N15" s="85"/>
      <c r="O15" s="81"/>
    </row>
    <row r="16" spans="1:15" s="21" customFormat="1" ht="21.75" customHeight="1" x14ac:dyDescent="0.25">
      <c r="A16" s="139"/>
      <c r="B16" s="148">
        <v>7583</v>
      </c>
      <c r="C16" s="151" t="s">
        <v>60</v>
      </c>
      <c r="D16" s="91" t="s">
        <v>49</v>
      </c>
      <c r="E16" s="92">
        <f>SUM(E17:E18)</f>
        <v>5790381581</v>
      </c>
      <c r="F16" s="92">
        <f>SUM(F17:F18)</f>
        <v>5790193268</v>
      </c>
      <c r="G16" s="106">
        <f t="shared" si="0"/>
        <v>0.99996747830909483</v>
      </c>
      <c r="H16" s="98">
        <f>SUM(H17:H18)</f>
        <v>5790193268</v>
      </c>
      <c r="I16" s="106">
        <f t="shared" si="1"/>
        <v>0.99996747830909483</v>
      </c>
      <c r="J16" s="98">
        <f>SUM(J17:J18)</f>
        <v>3918752489</v>
      </c>
      <c r="K16" s="102">
        <f t="shared" si="2"/>
        <v>0.67676929994710822</v>
      </c>
      <c r="L16" s="102">
        <f t="shared" si="3"/>
        <v>0.67679131034491058</v>
      </c>
      <c r="M16" s="88"/>
      <c r="N16" s="85"/>
      <c r="O16" s="81"/>
    </row>
    <row r="17" spans="1:15" s="21" customFormat="1" x14ac:dyDescent="0.25">
      <c r="A17" s="139"/>
      <c r="B17" s="149"/>
      <c r="C17" s="152"/>
      <c r="D17" s="99" t="s">
        <v>51</v>
      </c>
      <c r="E17" s="69">
        <v>5790048248</v>
      </c>
      <c r="F17" s="71">
        <v>5789859935</v>
      </c>
      <c r="G17" s="107">
        <f t="shared" si="0"/>
        <v>0.9999674764368216</v>
      </c>
      <c r="H17" s="71">
        <v>5789859935</v>
      </c>
      <c r="I17" s="107">
        <f t="shared" si="1"/>
        <v>0.9999674764368216</v>
      </c>
      <c r="J17" s="71">
        <v>3918419156</v>
      </c>
      <c r="K17" s="109">
        <f t="shared" si="2"/>
        <v>0.67675069156004031</v>
      </c>
      <c r="L17" s="109">
        <f t="shared" si="3"/>
        <v>0.67677270261979139</v>
      </c>
      <c r="M17" s="87"/>
      <c r="N17" s="85"/>
      <c r="O17" s="81"/>
    </row>
    <row r="18" spans="1:15" s="21" customFormat="1" x14ac:dyDescent="0.25">
      <c r="A18" s="139"/>
      <c r="B18" s="150"/>
      <c r="C18" s="153"/>
      <c r="D18" s="93" t="s">
        <v>52</v>
      </c>
      <c r="E18" s="70">
        <v>333333</v>
      </c>
      <c r="F18" s="72">
        <v>333333</v>
      </c>
      <c r="G18" s="107">
        <f t="shared" si="0"/>
        <v>1</v>
      </c>
      <c r="H18" s="72">
        <v>333333</v>
      </c>
      <c r="I18" s="108">
        <f t="shared" si="1"/>
        <v>1</v>
      </c>
      <c r="J18" s="72">
        <v>333333</v>
      </c>
      <c r="K18" s="111">
        <f t="shared" si="2"/>
        <v>1</v>
      </c>
      <c r="L18" s="111">
        <f t="shared" si="3"/>
        <v>1</v>
      </c>
      <c r="M18" s="87"/>
      <c r="N18" s="85"/>
      <c r="O18" s="81"/>
    </row>
    <row r="19" spans="1:15" s="21" customFormat="1" ht="30" customHeight="1" x14ac:dyDescent="0.25">
      <c r="A19" s="139"/>
      <c r="B19" s="89">
        <v>7579</v>
      </c>
      <c r="C19" s="90" t="s">
        <v>61</v>
      </c>
      <c r="D19" s="91" t="s">
        <v>49</v>
      </c>
      <c r="E19" s="92">
        <v>6962947892</v>
      </c>
      <c r="F19" s="98">
        <v>6962947892</v>
      </c>
      <c r="G19" s="106">
        <f t="shared" si="0"/>
        <v>1</v>
      </c>
      <c r="H19" s="98">
        <v>6962947892</v>
      </c>
      <c r="I19" s="106">
        <f t="shared" si="1"/>
        <v>1</v>
      </c>
      <c r="J19" s="98">
        <v>4845802784</v>
      </c>
      <c r="K19" s="102">
        <f t="shared" si="2"/>
        <v>0.69594126785977106</v>
      </c>
      <c r="L19" s="102">
        <f t="shared" si="3"/>
        <v>0.69594126785977106</v>
      </c>
      <c r="M19" s="87"/>
      <c r="N19" s="85"/>
      <c r="O19" s="81"/>
    </row>
    <row r="20" spans="1:15" s="21" customFormat="1" x14ac:dyDescent="0.25">
      <c r="A20" s="139"/>
      <c r="B20" s="143" t="s">
        <v>82</v>
      </c>
      <c r="C20" s="143"/>
      <c r="D20" s="95" t="s">
        <v>49</v>
      </c>
      <c r="E20" s="92">
        <f>E14+E15+E16+E19</f>
        <v>25040534228</v>
      </c>
      <c r="F20" s="92">
        <f>+F14+F15+F16+F19</f>
        <v>25015379439</v>
      </c>
      <c r="G20" s="102">
        <f t="shared" si="0"/>
        <v>0.9989954372070915</v>
      </c>
      <c r="H20" s="98">
        <f>+H14+H15+H16+H19</f>
        <v>25015379439</v>
      </c>
      <c r="I20" s="102">
        <f t="shared" si="1"/>
        <v>0.9989954372070915</v>
      </c>
      <c r="J20" s="98">
        <f>+J14+J15+J16+J19</f>
        <v>17625095759</v>
      </c>
      <c r="K20" s="102">
        <f t="shared" si="2"/>
        <v>0.70386260926062216</v>
      </c>
      <c r="L20" s="102">
        <f t="shared" si="3"/>
        <v>0.70457039446388547</v>
      </c>
      <c r="M20" s="87"/>
      <c r="N20" s="85"/>
      <c r="O20" s="81"/>
    </row>
    <row r="21" spans="1:15" s="21" customFormat="1" ht="42" customHeight="1" x14ac:dyDescent="0.25">
      <c r="A21" s="139"/>
      <c r="B21" s="93">
        <v>7581</v>
      </c>
      <c r="C21" s="94" t="s">
        <v>62</v>
      </c>
      <c r="D21" s="91" t="s">
        <v>49</v>
      </c>
      <c r="E21" s="92">
        <v>6729553000</v>
      </c>
      <c r="F21" s="98">
        <v>6667049791</v>
      </c>
      <c r="G21" s="102">
        <f t="shared" si="0"/>
        <v>0.99071213065711794</v>
      </c>
      <c r="H21" s="98">
        <v>6667049791</v>
      </c>
      <c r="I21" s="102">
        <f t="shared" si="1"/>
        <v>0.99071213065711794</v>
      </c>
      <c r="J21" s="98">
        <v>4440718837</v>
      </c>
      <c r="K21" s="102">
        <f t="shared" si="2"/>
        <v>0.65988318050247918</v>
      </c>
      <c r="L21" s="102">
        <f t="shared" si="3"/>
        <v>0.66606954743230296</v>
      </c>
      <c r="M21" s="87"/>
      <c r="N21" s="85"/>
      <c r="O21" s="81"/>
    </row>
    <row r="22" spans="1:15" ht="12" customHeight="1" x14ac:dyDescent="0.25">
      <c r="A22" s="139"/>
      <c r="B22" s="143" t="s">
        <v>80</v>
      </c>
      <c r="C22" s="143"/>
      <c r="D22" s="95" t="s">
        <v>49</v>
      </c>
      <c r="E22" s="96">
        <f>SUM(E21)</f>
        <v>6729553000</v>
      </c>
      <c r="F22" s="96">
        <f>+F21</f>
        <v>6667049791</v>
      </c>
      <c r="G22" s="102">
        <f t="shared" si="0"/>
        <v>0.99071213065711794</v>
      </c>
      <c r="H22" s="96">
        <f>+H21</f>
        <v>6667049791</v>
      </c>
      <c r="I22" s="102">
        <f t="shared" si="1"/>
        <v>0.99071213065711794</v>
      </c>
      <c r="J22" s="96">
        <f>+J21</f>
        <v>4440718837</v>
      </c>
      <c r="K22" s="102">
        <f t="shared" si="2"/>
        <v>0.65988318050247918</v>
      </c>
      <c r="L22" s="102">
        <f t="shared" si="3"/>
        <v>0.66606954743230296</v>
      </c>
      <c r="M22" s="87"/>
      <c r="N22" s="86"/>
      <c r="O22" s="81"/>
    </row>
    <row r="23" spans="1:15" ht="30" customHeight="1" x14ac:dyDescent="0.25">
      <c r="A23" s="139"/>
      <c r="B23" s="94">
        <v>7573</v>
      </c>
      <c r="C23" s="100" t="s">
        <v>63</v>
      </c>
      <c r="D23" s="91" t="s">
        <v>49</v>
      </c>
      <c r="E23" s="92">
        <v>29581219523</v>
      </c>
      <c r="F23" s="92">
        <v>29533664607</v>
      </c>
      <c r="G23" s="102">
        <f t="shared" si="0"/>
        <v>0.9983923950139032</v>
      </c>
      <c r="H23" s="98">
        <v>29533664607</v>
      </c>
      <c r="I23" s="102">
        <f t="shared" si="1"/>
        <v>0.9983923950139032</v>
      </c>
      <c r="J23" s="98">
        <v>20577263456</v>
      </c>
      <c r="K23" s="102">
        <f t="shared" si="2"/>
        <v>0.69561917283365415</v>
      </c>
      <c r="L23" s="102">
        <f t="shared" si="3"/>
        <v>0.69673925433292916</v>
      </c>
      <c r="M23" s="87"/>
      <c r="N23" s="86"/>
      <c r="O23" s="81"/>
    </row>
    <row r="24" spans="1:15" ht="41.4" customHeight="1" x14ac:dyDescent="0.25">
      <c r="A24" s="139"/>
      <c r="B24" s="89">
        <v>7576</v>
      </c>
      <c r="C24" s="97" t="s">
        <v>64</v>
      </c>
      <c r="D24" s="91" t="s">
        <v>49</v>
      </c>
      <c r="E24" s="92">
        <v>5902966100</v>
      </c>
      <c r="F24" s="98">
        <v>5858374869</v>
      </c>
      <c r="G24" s="102">
        <f t="shared" si="0"/>
        <v>0.99244596186991485</v>
      </c>
      <c r="H24" s="98">
        <v>5858374869</v>
      </c>
      <c r="I24" s="102">
        <f t="shared" si="1"/>
        <v>0.99244596186991485</v>
      </c>
      <c r="J24" s="98">
        <v>4917590248</v>
      </c>
      <c r="K24" s="102">
        <f t="shared" si="2"/>
        <v>0.83307106371490092</v>
      </c>
      <c r="L24" s="102">
        <f t="shared" si="3"/>
        <v>0.83941201407608323</v>
      </c>
      <c r="M24" s="87"/>
      <c r="N24" s="86"/>
      <c r="O24" s="81"/>
    </row>
    <row r="25" spans="1:15" x14ac:dyDescent="0.25">
      <c r="A25" s="139"/>
      <c r="B25" s="144">
        <v>7587</v>
      </c>
      <c r="C25" s="146" t="s">
        <v>65</v>
      </c>
      <c r="D25" s="91" t="s">
        <v>49</v>
      </c>
      <c r="E25" s="92">
        <f>SUM(E26:E27)</f>
        <v>89408920108</v>
      </c>
      <c r="F25" s="92">
        <f>SUM(F26:F27)</f>
        <v>88911440911</v>
      </c>
      <c r="G25" s="102">
        <f t="shared" si="0"/>
        <v>0.9944359109091232</v>
      </c>
      <c r="H25" s="92">
        <f>SUM(H26:H27)</f>
        <v>88911440911</v>
      </c>
      <c r="I25" s="102">
        <f t="shared" si="1"/>
        <v>0.9944359109091232</v>
      </c>
      <c r="J25" s="92">
        <f>SUM(J26:J27)</f>
        <v>63291261962</v>
      </c>
      <c r="K25" s="102">
        <f t="shared" si="2"/>
        <v>0.70788531933445098</v>
      </c>
      <c r="L25" s="102">
        <f t="shared" si="3"/>
        <v>0.71184609442281233</v>
      </c>
      <c r="M25" s="87"/>
      <c r="N25" s="86"/>
      <c r="O25" s="81"/>
    </row>
    <row r="26" spans="1:15" x14ac:dyDescent="0.25">
      <c r="A26" s="139"/>
      <c r="B26" s="145"/>
      <c r="C26" s="147"/>
      <c r="D26" s="99" t="s">
        <v>51</v>
      </c>
      <c r="E26" s="69">
        <v>88268795441</v>
      </c>
      <c r="F26" s="71">
        <v>87977478244</v>
      </c>
      <c r="G26" s="103">
        <f t="shared" si="0"/>
        <v>0.99669965817994288</v>
      </c>
      <c r="H26" s="71">
        <v>87977478244</v>
      </c>
      <c r="I26" s="103">
        <f t="shared" si="1"/>
        <v>0.99669965817994288</v>
      </c>
      <c r="J26" s="71">
        <v>62357299295</v>
      </c>
      <c r="K26" s="109">
        <f t="shared" si="2"/>
        <v>0.70644783338728601</v>
      </c>
      <c r="L26" s="109">
        <f t="shared" si="3"/>
        <v>0.70878707300584309</v>
      </c>
      <c r="M26" s="87"/>
      <c r="N26" s="86"/>
      <c r="O26" s="81"/>
    </row>
    <row r="27" spans="1:15" x14ac:dyDescent="0.25">
      <c r="A27" s="139"/>
      <c r="B27" s="145"/>
      <c r="C27" s="147"/>
      <c r="D27" s="93" t="s">
        <v>52</v>
      </c>
      <c r="E27" s="70">
        <v>1140124667</v>
      </c>
      <c r="F27" s="72">
        <v>933962667</v>
      </c>
      <c r="G27" s="104">
        <f t="shared" si="0"/>
        <v>0.81917591473354201</v>
      </c>
      <c r="H27" s="72">
        <v>933962667</v>
      </c>
      <c r="I27" s="104">
        <f t="shared" si="1"/>
        <v>0.81917591473354201</v>
      </c>
      <c r="J27" s="72">
        <v>933962667</v>
      </c>
      <c r="K27" s="110">
        <f t="shared" si="2"/>
        <v>0.81917591473354201</v>
      </c>
      <c r="L27" s="110">
        <f t="shared" si="3"/>
        <v>1</v>
      </c>
      <c r="M27" s="87"/>
      <c r="N27" s="86"/>
      <c r="O27" s="81"/>
    </row>
    <row r="28" spans="1:15" x14ac:dyDescent="0.25">
      <c r="A28" s="139"/>
      <c r="B28" s="144">
        <v>7578</v>
      </c>
      <c r="C28" s="146" t="s">
        <v>66</v>
      </c>
      <c r="D28" s="91" t="s">
        <v>49</v>
      </c>
      <c r="E28" s="92">
        <f>SUM(E29:E30)</f>
        <v>101898608717</v>
      </c>
      <c r="F28" s="92">
        <f>SUM(F29:F30)</f>
        <v>100011312374</v>
      </c>
      <c r="G28" s="102">
        <f>F28/E28</f>
        <v>0.98147868389212722</v>
      </c>
      <c r="H28" s="92">
        <f>SUM(H29:H30)</f>
        <v>100011312374</v>
      </c>
      <c r="I28" s="102">
        <f t="shared" si="1"/>
        <v>0.98147868389212722</v>
      </c>
      <c r="J28" s="92">
        <f>SUM(J29:J30)</f>
        <v>57180970305</v>
      </c>
      <c r="K28" s="102">
        <f t="shared" si="2"/>
        <v>0.56115555477118462</v>
      </c>
      <c r="L28" s="102">
        <f t="shared" si="3"/>
        <v>0.5717450251144327</v>
      </c>
      <c r="M28" s="87"/>
      <c r="N28" s="86"/>
      <c r="O28" s="81"/>
    </row>
    <row r="29" spans="1:15" x14ac:dyDescent="0.25">
      <c r="A29" s="139"/>
      <c r="B29" s="145"/>
      <c r="C29" s="147"/>
      <c r="D29" s="99" t="s">
        <v>51</v>
      </c>
      <c r="E29" s="69">
        <v>98319711717</v>
      </c>
      <c r="F29" s="71">
        <v>96562442105</v>
      </c>
      <c r="G29" s="103">
        <f t="shared" si="0"/>
        <v>0.98212698571515278</v>
      </c>
      <c r="H29" s="71">
        <v>96562442105</v>
      </c>
      <c r="I29" s="103">
        <f t="shared" si="1"/>
        <v>0.98212698571515278</v>
      </c>
      <c r="J29" s="71">
        <v>53747490305</v>
      </c>
      <c r="K29" s="109">
        <f t="shared" si="2"/>
        <v>0.54666037324951566</v>
      </c>
      <c r="L29" s="109">
        <f t="shared" si="3"/>
        <v>0.55660864755839634</v>
      </c>
      <c r="M29" s="87"/>
      <c r="N29" s="86"/>
      <c r="O29" s="81"/>
    </row>
    <row r="30" spans="1:15" x14ac:dyDescent="0.25">
      <c r="A30" s="139"/>
      <c r="B30" s="145"/>
      <c r="C30" s="147"/>
      <c r="D30" s="93" t="s">
        <v>52</v>
      </c>
      <c r="E30" s="70">
        <v>3578897000</v>
      </c>
      <c r="F30" s="72">
        <v>3448870269</v>
      </c>
      <c r="G30" s="104">
        <f t="shared" si="0"/>
        <v>0.96366849031978286</v>
      </c>
      <c r="H30" s="72">
        <v>3448870269</v>
      </c>
      <c r="I30" s="104">
        <f t="shared" si="1"/>
        <v>0.96366849031978286</v>
      </c>
      <c r="J30" s="72">
        <v>3433480000</v>
      </c>
      <c r="K30" s="110">
        <f t="shared" si="2"/>
        <v>0.95936820757903907</v>
      </c>
      <c r="L30" s="110">
        <f t="shared" si="3"/>
        <v>0.99553759121114682</v>
      </c>
      <c r="M30" s="87"/>
      <c r="N30" s="86"/>
      <c r="O30" s="81"/>
    </row>
    <row r="31" spans="1:15" x14ac:dyDescent="0.25">
      <c r="A31" s="139"/>
      <c r="B31" s="143" t="s">
        <v>83</v>
      </c>
      <c r="C31" s="143"/>
      <c r="D31" s="95" t="s">
        <v>49</v>
      </c>
      <c r="E31" s="92">
        <f>E23+E24+E25+E28</f>
        <v>226791714448</v>
      </c>
      <c r="F31" s="92">
        <f>+F23+F24+F25+F28</f>
        <v>224314792761</v>
      </c>
      <c r="G31" s="102">
        <f t="shared" si="0"/>
        <v>0.98907842954920677</v>
      </c>
      <c r="H31" s="92">
        <f>+H23+H24+H25+H28</f>
        <v>224314792761</v>
      </c>
      <c r="I31" s="102">
        <f t="shared" si="1"/>
        <v>0.98907842954920677</v>
      </c>
      <c r="J31" s="92">
        <f>+J23+J24+J25+J28</f>
        <v>145967085971</v>
      </c>
      <c r="K31" s="102">
        <f t="shared" si="2"/>
        <v>0.6436173663851732</v>
      </c>
      <c r="L31" s="102">
        <f t="shared" si="3"/>
        <v>0.65072429764595641</v>
      </c>
      <c r="M31" s="87"/>
      <c r="N31" s="86"/>
      <c r="O31" s="81"/>
    </row>
    <row r="32" spans="1:15" ht="31.2" customHeight="1" x14ac:dyDescent="0.25">
      <c r="A32" s="139"/>
      <c r="B32" s="93">
        <v>7593</v>
      </c>
      <c r="C32" s="100" t="s">
        <v>67</v>
      </c>
      <c r="D32" s="91" t="s">
        <v>49</v>
      </c>
      <c r="E32" s="92">
        <v>28735992686</v>
      </c>
      <c r="F32" s="92">
        <v>28732451708</v>
      </c>
      <c r="G32" s="106">
        <f t="shared" si="0"/>
        <v>0.99987677551150944</v>
      </c>
      <c r="H32" s="98">
        <v>28732451708</v>
      </c>
      <c r="I32" s="106">
        <f t="shared" si="1"/>
        <v>0.99987677551150944</v>
      </c>
      <c r="J32" s="98">
        <v>22700922100</v>
      </c>
      <c r="K32" s="102">
        <f t="shared" si="2"/>
        <v>0.78998217838006868</v>
      </c>
      <c r="L32" s="102">
        <f t="shared" si="3"/>
        <v>0.79007953552670074</v>
      </c>
      <c r="M32" s="87"/>
      <c r="N32" s="86"/>
      <c r="O32" s="81"/>
    </row>
    <row r="33" spans="1:15" ht="11.4" customHeight="1" x14ac:dyDescent="0.25">
      <c r="A33" s="139"/>
      <c r="B33" s="151">
        <v>7653</v>
      </c>
      <c r="C33" s="154" t="s">
        <v>68</v>
      </c>
      <c r="D33" s="91" t="s">
        <v>49</v>
      </c>
      <c r="E33" s="92">
        <f>E34+E35</f>
        <v>21980794314</v>
      </c>
      <c r="F33" s="92">
        <f>F34+F35</f>
        <v>21977409334</v>
      </c>
      <c r="G33" s="106">
        <f>F33/E33</f>
        <v>0.99984600283540048</v>
      </c>
      <c r="H33" s="92">
        <f>H34+H35</f>
        <v>21977409334</v>
      </c>
      <c r="I33" s="106">
        <f t="shared" si="1"/>
        <v>0.99984600283540048</v>
      </c>
      <c r="J33" s="92">
        <f>J34+J35</f>
        <v>19085605852</v>
      </c>
      <c r="K33" s="102">
        <f>+J33/E33</f>
        <v>0.86828553961054999</v>
      </c>
      <c r="L33" s="102">
        <f t="shared" si="3"/>
        <v>0.86841927371638583</v>
      </c>
      <c r="M33" s="87"/>
      <c r="N33" s="86"/>
      <c r="O33" s="81"/>
    </row>
    <row r="34" spans="1:15" ht="11.4" customHeight="1" x14ac:dyDescent="0.25">
      <c r="A34" s="139"/>
      <c r="B34" s="152"/>
      <c r="C34" s="147"/>
      <c r="D34" s="99" t="s">
        <v>51</v>
      </c>
      <c r="E34" s="69">
        <v>21978583247</v>
      </c>
      <c r="F34" s="71">
        <v>21975198267</v>
      </c>
      <c r="G34" s="107">
        <f>F34/E34</f>
        <v>0.99984598734313501</v>
      </c>
      <c r="H34" s="71">
        <v>21975198267</v>
      </c>
      <c r="I34" s="107">
        <f t="shared" ref="I34:I35" si="4">+H34/E34</f>
        <v>0.99984598734313501</v>
      </c>
      <c r="J34" s="71">
        <v>19083394785</v>
      </c>
      <c r="K34" s="109">
        <f t="shared" ref="K34:K35" si="5">+J34/E34</f>
        <v>0.86827228900683651</v>
      </c>
      <c r="L34" s="109">
        <f t="shared" ref="L34" si="6">+J34/H34</f>
        <v>0.8684060345274518</v>
      </c>
      <c r="M34" s="87"/>
      <c r="N34" s="86"/>
      <c r="O34" s="81"/>
    </row>
    <row r="35" spans="1:15" ht="11.4" customHeight="1" x14ac:dyDescent="0.25">
      <c r="A35" s="139"/>
      <c r="B35" s="153"/>
      <c r="C35" s="155"/>
      <c r="D35" s="93" t="s">
        <v>52</v>
      </c>
      <c r="E35" s="70">
        <v>2211067</v>
      </c>
      <c r="F35" s="72">
        <v>2211067</v>
      </c>
      <c r="G35" s="108">
        <f t="shared" ref="G35" si="7">F35/E35</f>
        <v>1</v>
      </c>
      <c r="H35" s="72">
        <v>2211067</v>
      </c>
      <c r="I35" s="108">
        <f t="shared" si="4"/>
        <v>1</v>
      </c>
      <c r="J35" s="72">
        <v>2211067</v>
      </c>
      <c r="K35" s="111">
        <f t="shared" si="5"/>
        <v>1</v>
      </c>
      <c r="L35" s="111">
        <f>IFERROR(J35/'EJECUCIÓN TOTAL'!H35,0)</f>
        <v>1</v>
      </c>
      <c r="M35" s="87"/>
      <c r="N35" s="86"/>
      <c r="O35" s="81"/>
    </row>
    <row r="36" spans="1:15" ht="40.200000000000003" customHeight="1" x14ac:dyDescent="0.25">
      <c r="A36" s="139"/>
      <c r="B36" s="89">
        <v>7595</v>
      </c>
      <c r="C36" s="97" t="s">
        <v>69</v>
      </c>
      <c r="D36" s="91" t="s">
        <v>49</v>
      </c>
      <c r="E36" s="92">
        <v>5623444000</v>
      </c>
      <c r="F36" s="98">
        <v>5623230584</v>
      </c>
      <c r="G36" s="106">
        <f t="shared" si="0"/>
        <v>0.99996204887965456</v>
      </c>
      <c r="H36" s="98">
        <v>5623230584</v>
      </c>
      <c r="I36" s="106">
        <f t="shared" si="1"/>
        <v>0.99996204887965456</v>
      </c>
      <c r="J36" s="98">
        <v>4090037243</v>
      </c>
      <c r="K36" s="102">
        <f t="shared" si="2"/>
        <v>0.72731892466609427</v>
      </c>
      <c r="L36" s="102">
        <f t="shared" si="3"/>
        <v>0.72734652828172197</v>
      </c>
      <c r="M36" s="87"/>
      <c r="N36" s="86"/>
      <c r="O36" s="81"/>
    </row>
    <row r="37" spans="1:15" ht="27.6" customHeight="1" x14ac:dyDescent="0.25">
      <c r="A37" s="139"/>
      <c r="B37" s="89">
        <v>7907</v>
      </c>
      <c r="C37" s="97" t="s">
        <v>72</v>
      </c>
      <c r="D37" s="91" t="s">
        <v>49</v>
      </c>
      <c r="E37" s="92">
        <v>1775710926</v>
      </c>
      <c r="F37" s="98">
        <v>1775710726</v>
      </c>
      <c r="G37" s="106">
        <f t="shared" si="0"/>
        <v>0.99999988736905476</v>
      </c>
      <c r="H37" s="98">
        <v>1775710726</v>
      </c>
      <c r="I37" s="106">
        <f t="shared" si="1"/>
        <v>0.99999988736905476</v>
      </c>
      <c r="J37" s="98">
        <v>1259954272</v>
      </c>
      <c r="K37" s="102">
        <f t="shared" si="2"/>
        <v>0.7095492028301007</v>
      </c>
      <c r="L37" s="102">
        <f t="shared" si="3"/>
        <v>0.70954928274730711</v>
      </c>
      <c r="M37" s="87"/>
      <c r="N37" s="86"/>
      <c r="O37" s="81"/>
    </row>
    <row r="38" spans="1:15" ht="14.4" customHeight="1" x14ac:dyDescent="0.25">
      <c r="A38" s="139"/>
      <c r="B38" s="143" t="s">
        <v>84</v>
      </c>
      <c r="C38" s="143"/>
      <c r="D38" s="95" t="s">
        <v>49</v>
      </c>
      <c r="E38" s="96">
        <f>E32+E33+E36+E37</f>
        <v>58115941926</v>
      </c>
      <c r="F38" s="96">
        <f>F32+F33+F36+F37</f>
        <v>58108802352</v>
      </c>
      <c r="G38" s="106">
        <f t="shared" si="0"/>
        <v>0.99987714947459527</v>
      </c>
      <c r="H38" s="96">
        <f>H32+H33+H36+H37</f>
        <v>58108802352</v>
      </c>
      <c r="I38" s="106">
        <f t="shared" si="1"/>
        <v>0.99987714947459527</v>
      </c>
      <c r="J38" s="96">
        <f>J32+J33+J36+J37</f>
        <v>47136519467</v>
      </c>
      <c r="K38" s="102">
        <f t="shared" si="2"/>
        <v>0.81107726907394395</v>
      </c>
      <c r="L38" s="102">
        <f>+J38/H38</f>
        <v>0.81117692258507967</v>
      </c>
      <c r="M38" s="87"/>
      <c r="N38" s="86"/>
    </row>
    <row r="39" spans="1:15" ht="14.4" customHeight="1" x14ac:dyDescent="0.2">
      <c r="A39" s="139"/>
      <c r="B39" s="143" t="s">
        <v>26</v>
      </c>
      <c r="C39" s="143"/>
      <c r="D39" s="95" t="s">
        <v>49</v>
      </c>
      <c r="E39" s="96">
        <f>+E20+E22+E31+E38</f>
        <v>316677743602</v>
      </c>
      <c r="F39" s="96">
        <f>+F20+F22+F31+F38</f>
        <v>314106024343</v>
      </c>
      <c r="G39" s="102">
        <f t="shared" si="0"/>
        <v>0.9918790653560039</v>
      </c>
      <c r="H39" s="96">
        <f>+H20+H22+H31+H38</f>
        <v>314106024343</v>
      </c>
      <c r="I39" s="102">
        <f t="shared" si="1"/>
        <v>0.9918790653560039</v>
      </c>
      <c r="J39" s="96">
        <f>+J20+J22+J31+J38</f>
        <v>215169420034</v>
      </c>
      <c r="K39" s="102">
        <f t="shared" si="2"/>
        <v>0.67945861173125111</v>
      </c>
      <c r="L39" s="102">
        <f>+J39/H39</f>
        <v>0.685021627598704</v>
      </c>
    </row>
    <row r="40" spans="1:15" ht="14.4" customHeight="1" x14ac:dyDescent="0.2">
      <c r="A40" s="139"/>
      <c r="B40" s="140" t="s">
        <v>85</v>
      </c>
      <c r="C40" s="141"/>
      <c r="D40" s="142"/>
      <c r="E40" s="101">
        <f>+E13+E39</f>
        <v>369226705374</v>
      </c>
      <c r="F40" s="101">
        <f>+F13+F39</f>
        <v>366450289414</v>
      </c>
      <c r="G40" s="105">
        <f t="shared" si="0"/>
        <v>0.99248045734615076</v>
      </c>
      <c r="H40" s="127">
        <f>+H13+H39</f>
        <v>366450289414</v>
      </c>
      <c r="I40" s="128">
        <f t="shared" si="1"/>
        <v>0.99248045734615076</v>
      </c>
      <c r="J40" s="101">
        <f>+J13+J39</f>
        <v>254826146934</v>
      </c>
      <c r="K40" s="105">
        <f t="shared" si="2"/>
        <v>0.69016174405878772</v>
      </c>
      <c r="L40" s="105">
        <f>+J40/H40</f>
        <v>0.69539076457409543</v>
      </c>
      <c r="N40" s="86"/>
    </row>
    <row r="42" spans="1:15" x14ac:dyDescent="0.25">
      <c r="F42" s="84"/>
      <c r="H42" s="84"/>
      <c r="J42" s="41"/>
      <c r="K42" s="42"/>
    </row>
    <row r="43" spans="1:15" ht="14.4" x14ac:dyDescent="0.3">
      <c r="B43" s="112" t="s">
        <v>86</v>
      </c>
      <c r="C43"/>
      <c r="D43"/>
      <c r="E43"/>
      <c r="F43" s="41"/>
      <c r="H43" s="84"/>
      <c r="J43" s="41"/>
      <c r="K43" s="42"/>
    </row>
    <row r="44" spans="1:15" ht="14.4" x14ac:dyDescent="0.3">
      <c r="B44"/>
      <c r="C44"/>
      <c r="D44"/>
      <c r="E44"/>
      <c r="H44" s="41"/>
    </row>
    <row r="45" spans="1:15" ht="14.4" x14ac:dyDescent="0.3">
      <c r="B45" s="113"/>
      <c r="C45" s="135" t="s">
        <v>88</v>
      </c>
      <c r="D45" s="135"/>
      <c r="E45" s="135"/>
    </row>
    <row r="46" spans="1:15" ht="14.4" x14ac:dyDescent="0.3">
      <c r="B46" s="114"/>
      <c r="C46" s="135" t="s">
        <v>89</v>
      </c>
      <c r="D46" s="135"/>
      <c r="E46" s="135"/>
      <c r="H46" s="80"/>
    </row>
    <row r="47" spans="1:15" ht="14.4" x14ac:dyDescent="0.3">
      <c r="B47" s="115"/>
      <c r="C47" s="135" t="s">
        <v>87</v>
      </c>
      <c r="D47" s="135"/>
      <c r="E47" s="135"/>
    </row>
    <row r="50" spans="2:5" ht="11.4" x14ac:dyDescent="0.2">
      <c r="B50" s="136" t="s">
        <v>90</v>
      </c>
      <c r="C50" s="137"/>
      <c r="D50" s="137"/>
      <c r="E50" s="137"/>
    </row>
    <row r="51" spans="2:5" ht="11.4" x14ac:dyDescent="0.2">
      <c r="B51" s="137"/>
      <c r="C51" s="137"/>
      <c r="D51" s="137"/>
      <c r="E51" s="137"/>
    </row>
    <row r="52" spans="2:5" ht="11.4" x14ac:dyDescent="0.2">
      <c r="B52" s="137"/>
      <c r="C52" s="137"/>
      <c r="D52" s="137"/>
      <c r="E52" s="137"/>
    </row>
  </sheetData>
  <autoFilter ref="A5:L40" xr:uid="{00000000-0009-0000-0000-000002000000}">
    <filterColumn colId="1" showButton="0"/>
    <filterColumn colId="3" showButton="0"/>
  </autoFilter>
  <mergeCells count="27">
    <mergeCell ref="B1:L1"/>
    <mergeCell ref="B2:L2"/>
    <mergeCell ref="B3:L3"/>
    <mergeCell ref="B5:C5"/>
    <mergeCell ref="D5:E5"/>
    <mergeCell ref="B20:C20"/>
    <mergeCell ref="B13:C13"/>
    <mergeCell ref="B16:B18"/>
    <mergeCell ref="C16:C18"/>
    <mergeCell ref="C33:C35"/>
    <mergeCell ref="B33:B35"/>
    <mergeCell ref="C45:E45"/>
    <mergeCell ref="C46:E46"/>
    <mergeCell ref="C47:E47"/>
    <mergeCell ref="B50:E52"/>
    <mergeCell ref="A6:A40"/>
    <mergeCell ref="B40:D40"/>
    <mergeCell ref="B38:C38"/>
    <mergeCell ref="B39:C39"/>
    <mergeCell ref="B25:B27"/>
    <mergeCell ref="C25:C27"/>
    <mergeCell ref="B28:B30"/>
    <mergeCell ref="C28:C30"/>
    <mergeCell ref="B22:C22"/>
    <mergeCell ref="B31:C31"/>
    <mergeCell ref="B10:C10"/>
    <mergeCell ref="B12:C1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61" t="s">
        <v>71</v>
      </c>
      <c r="B1" s="162"/>
      <c r="C1" s="162"/>
      <c r="D1" s="162"/>
      <c r="E1" s="162"/>
      <c r="F1" s="162"/>
      <c r="G1" s="162"/>
      <c r="H1" s="163"/>
    </row>
    <row r="2" spans="1:10" x14ac:dyDescent="0.25">
      <c r="A2" s="164" t="s">
        <v>50</v>
      </c>
      <c r="B2" s="164"/>
      <c r="C2" s="164"/>
      <c r="D2" s="164"/>
      <c r="E2" s="164"/>
      <c r="F2" s="164"/>
      <c r="G2" s="164"/>
      <c r="H2" s="164"/>
    </row>
    <row r="3" spans="1:10" ht="15" customHeight="1" x14ac:dyDescent="0.25">
      <c r="A3" s="79"/>
      <c r="B3" s="79"/>
      <c r="C3" s="164"/>
      <c r="D3" s="164"/>
      <c r="E3" s="164"/>
      <c r="F3" s="79"/>
      <c r="G3" s="79"/>
      <c r="H3" s="79"/>
    </row>
    <row r="5" spans="1:10" ht="26.4" x14ac:dyDescent="0.25">
      <c r="A5" s="52" t="s">
        <v>21</v>
      </c>
      <c r="B5" s="52" t="s">
        <v>43</v>
      </c>
      <c r="C5" s="52" t="s">
        <v>2</v>
      </c>
      <c r="D5" s="53" t="s">
        <v>3</v>
      </c>
      <c r="E5" s="52" t="s">
        <v>4</v>
      </c>
      <c r="F5" s="54" t="s">
        <v>42</v>
      </c>
      <c r="G5" s="52" t="s">
        <v>5</v>
      </c>
      <c r="H5" s="55" t="s">
        <v>45</v>
      </c>
      <c r="I5" s="55" t="s">
        <v>46</v>
      </c>
      <c r="J5" s="40"/>
    </row>
    <row r="6" spans="1:10" ht="21.6" customHeight="1" x14ac:dyDescent="0.25">
      <c r="A6" s="56" t="s">
        <v>36</v>
      </c>
      <c r="B6" s="82">
        <v>69348162000</v>
      </c>
      <c r="C6" s="82">
        <v>68608889305</v>
      </c>
      <c r="D6" s="123">
        <f t="shared" ref="D6:D11" si="0">+C6/B6</f>
        <v>0.98933969302603864</v>
      </c>
      <c r="E6" s="82">
        <v>68608889305</v>
      </c>
      <c r="F6" s="123">
        <f t="shared" ref="F6:F11" si="1">+E6/B6</f>
        <v>0.98933969302603864</v>
      </c>
      <c r="G6" s="82">
        <v>66772378658</v>
      </c>
      <c r="H6" s="123">
        <f t="shared" ref="H6:H11" si="2">+G6/B6</f>
        <v>0.96285722263266327</v>
      </c>
      <c r="I6" s="123">
        <f t="shared" ref="I6:I9" si="3">+G6/E6</f>
        <v>0.97323217638991633</v>
      </c>
    </row>
    <row r="7" spans="1:10" ht="30" customHeight="1" x14ac:dyDescent="0.25">
      <c r="A7" s="57" t="s">
        <v>76</v>
      </c>
      <c r="B7" s="82">
        <v>17527809000</v>
      </c>
      <c r="C7" s="82">
        <v>17473781294</v>
      </c>
      <c r="D7" s="123">
        <f t="shared" si="0"/>
        <v>0.99691760071096169</v>
      </c>
      <c r="E7" s="82">
        <v>17473781294</v>
      </c>
      <c r="F7" s="123">
        <f t="shared" si="1"/>
        <v>0.99691760071096169</v>
      </c>
      <c r="G7" s="82">
        <v>14604738998</v>
      </c>
      <c r="H7" s="123">
        <f t="shared" si="2"/>
        <v>0.83323243641004985</v>
      </c>
      <c r="I7" s="123">
        <f t="shared" si="3"/>
        <v>0.83580873265335265</v>
      </c>
    </row>
    <row r="8" spans="1:10" ht="17.399999999999999" customHeight="1" x14ac:dyDescent="0.25">
      <c r="A8" s="56" t="s">
        <v>37</v>
      </c>
      <c r="B8" s="46">
        <v>2300000000</v>
      </c>
      <c r="C8" s="46">
        <v>2300000000</v>
      </c>
      <c r="D8" s="126">
        <f t="shared" si="0"/>
        <v>1</v>
      </c>
      <c r="E8" s="46">
        <v>2300000000</v>
      </c>
      <c r="F8" s="126">
        <f t="shared" si="1"/>
        <v>1</v>
      </c>
      <c r="G8" s="46">
        <v>2300000000</v>
      </c>
      <c r="H8" s="126">
        <f t="shared" si="2"/>
        <v>1</v>
      </c>
      <c r="I8" s="126">
        <f>+G8/E8</f>
        <v>1</v>
      </c>
    </row>
    <row r="9" spans="1:10" ht="51" customHeight="1" x14ac:dyDescent="0.25">
      <c r="A9" s="56" t="s">
        <v>77</v>
      </c>
      <c r="B9" s="46">
        <v>3977000000</v>
      </c>
      <c r="C9" s="46">
        <v>3977000000</v>
      </c>
      <c r="D9" s="126">
        <f t="shared" si="0"/>
        <v>1</v>
      </c>
      <c r="E9" s="46">
        <v>3977000000</v>
      </c>
      <c r="F9" s="126">
        <f t="shared" si="1"/>
        <v>1</v>
      </c>
      <c r="G9" s="46">
        <v>3950922818</v>
      </c>
      <c r="H9" s="124">
        <f t="shared" si="2"/>
        <v>0.99344300176012068</v>
      </c>
      <c r="I9" s="124">
        <f t="shared" si="3"/>
        <v>0.99344300176012068</v>
      </c>
    </row>
    <row r="10" spans="1:10" ht="21.6" customHeight="1" x14ac:dyDescent="0.25">
      <c r="A10" s="56" t="s">
        <v>75</v>
      </c>
      <c r="B10" s="46">
        <v>347000000</v>
      </c>
      <c r="C10" s="46">
        <v>346255437</v>
      </c>
      <c r="D10" s="124">
        <f t="shared" si="0"/>
        <v>0.99785428530259368</v>
      </c>
      <c r="E10" s="46">
        <v>346255437</v>
      </c>
      <c r="F10" s="124">
        <f t="shared" si="1"/>
        <v>0.99785428530259368</v>
      </c>
      <c r="G10" s="46">
        <v>329937920</v>
      </c>
      <c r="H10" s="124">
        <f t="shared" si="2"/>
        <v>0.95082974063400572</v>
      </c>
      <c r="I10" s="124">
        <f>IFERROR((G10/E10),0)</f>
        <v>0.9528743371039109</v>
      </c>
    </row>
    <row r="11" spans="1:10" s="45" customFormat="1" ht="37.950000000000003" customHeight="1" x14ac:dyDescent="0.25">
      <c r="A11" s="116" t="s">
        <v>22</v>
      </c>
      <c r="B11" s="117">
        <f>SUM(B6:B10)</f>
        <v>93499971000</v>
      </c>
      <c r="C11" s="117">
        <f>SUM(C6:C10)</f>
        <v>92705926036</v>
      </c>
      <c r="D11" s="125">
        <f t="shared" si="0"/>
        <v>0.99150753785795287</v>
      </c>
      <c r="E11" s="117">
        <f>SUM(E6:E10)</f>
        <v>92705926036</v>
      </c>
      <c r="F11" s="125">
        <f t="shared" si="1"/>
        <v>0.99150753785795287</v>
      </c>
      <c r="G11" s="117">
        <f>SUM(G6:G10)</f>
        <v>87957978394</v>
      </c>
      <c r="H11" s="125">
        <f t="shared" si="2"/>
        <v>0.94072733342345105</v>
      </c>
      <c r="I11" s="125">
        <f>+G11/E11</f>
        <v>0.94878485286737491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83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selection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64" t="s">
        <v>71</v>
      </c>
      <c r="B1" s="164"/>
      <c r="C1" s="164"/>
      <c r="D1" s="164"/>
      <c r="E1" s="164"/>
    </row>
    <row r="2" spans="1:22" ht="13.2" x14ac:dyDescent="0.2">
      <c r="A2" s="164" t="s">
        <v>79</v>
      </c>
      <c r="B2" s="164"/>
      <c r="C2" s="164"/>
      <c r="D2" s="164"/>
      <c r="E2" s="164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66" t="s">
        <v>0</v>
      </c>
      <c r="B4" s="167"/>
      <c r="C4" s="119" t="s">
        <v>73</v>
      </c>
      <c r="D4" s="119" t="s">
        <v>5</v>
      </c>
      <c r="E4" s="120" t="s">
        <v>44</v>
      </c>
    </row>
    <row r="5" spans="1:22" ht="32.4" customHeight="1" x14ac:dyDescent="0.2">
      <c r="A5" s="77">
        <v>7589</v>
      </c>
      <c r="B5" s="77" t="s">
        <v>57</v>
      </c>
      <c r="C5" s="73">
        <v>3399030891</v>
      </c>
      <c r="D5" s="73">
        <v>668350861</v>
      </c>
      <c r="E5" s="58">
        <f>+D5/C5</f>
        <v>0.19662982845188859</v>
      </c>
      <c r="F5" s="48"/>
    </row>
    <row r="6" spans="1:22" ht="12" x14ac:dyDescent="0.2">
      <c r="A6" s="168" t="s">
        <v>38</v>
      </c>
      <c r="B6" s="169"/>
      <c r="C6" s="62">
        <f>C5</f>
        <v>3399030891</v>
      </c>
      <c r="D6" s="62">
        <f>D5</f>
        <v>668350861</v>
      </c>
      <c r="E6" s="59">
        <f>+D6/C6</f>
        <v>0.19662982845188859</v>
      </c>
    </row>
    <row r="7" spans="1:22" ht="36" customHeight="1" x14ac:dyDescent="0.2">
      <c r="A7" s="76">
        <v>7563</v>
      </c>
      <c r="B7" s="77" t="s">
        <v>53</v>
      </c>
      <c r="C7" s="73">
        <v>53232530</v>
      </c>
      <c r="D7" s="73">
        <v>53232411</v>
      </c>
      <c r="E7" s="58">
        <f>D7/C7</f>
        <v>0.99999776452481215</v>
      </c>
    </row>
    <row r="8" spans="1:22" ht="26.4" customHeight="1" x14ac:dyDescent="0.2">
      <c r="A8" s="76">
        <v>7568</v>
      </c>
      <c r="B8" s="77" t="s">
        <v>54</v>
      </c>
      <c r="C8" s="73">
        <v>5301107461</v>
      </c>
      <c r="D8" s="73">
        <v>5283874471</v>
      </c>
      <c r="E8" s="58">
        <f>D8/C8</f>
        <v>0.99674917172934485</v>
      </c>
    </row>
    <row r="9" spans="1:22" ht="36.6" customHeight="1" x14ac:dyDescent="0.2">
      <c r="A9" s="76">
        <v>7570</v>
      </c>
      <c r="B9" s="77" t="s">
        <v>55</v>
      </c>
      <c r="C9" s="73">
        <v>5714318016</v>
      </c>
      <c r="D9" s="73">
        <v>5712819031</v>
      </c>
      <c r="E9" s="58">
        <f>D9/C9</f>
        <v>0.9997376791078475</v>
      </c>
    </row>
    <row r="10" spans="1:22" ht="28.2" customHeight="1" x14ac:dyDescent="0.2">
      <c r="A10" s="76">
        <v>7574</v>
      </c>
      <c r="B10" s="77" t="s">
        <v>56</v>
      </c>
      <c r="C10" s="73">
        <v>2416566195</v>
      </c>
      <c r="D10" s="73">
        <v>2416566195</v>
      </c>
      <c r="E10" s="58">
        <f>D10/C10</f>
        <v>1</v>
      </c>
    </row>
    <row r="11" spans="1:22" ht="12" x14ac:dyDescent="0.2">
      <c r="A11" s="168" t="s">
        <v>7</v>
      </c>
      <c r="B11" s="169"/>
      <c r="C11" s="63">
        <f>SUM(C7:C10)</f>
        <v>13485224202</v>
      </c>
      <c r="D11" s="63">
        <f>SUM(D7:D10)</f>
        <v>13466492108</v>
      </c>
      <c r="E11" s="59">
        <f>+D11/C11</f>
        <v>0.99861091712533623</v>
      </c>
      <c r="F11" s="48"/>
    </row>
    <row r="12" spans="1:22" s="13" customFormat="1" ht="12" x14ac:dyDescent="0.25">
      <c r="A12" s="170" t="s">
        <v>25</v>
      </c>
      <c r="B12" s="170"/>
      <c r="C12" s="121">
        <f>+C11+C6</f>
        <v>16884255093</v>
      </c>
      <c r="D12" s="121">
        <f>+D11+D6</f>
        <v>14134842969</v>
      </c>
      <c r="E12" s="122">
        <f>+D12/C12</f>
        <v>0.83716118307523846</v>
      </c>
      <c r="F12" s="32"/>
      <c r="G12" s="3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s="13" customFormat="1" ht="34.200000000000003" x14ac:dyDescent="0.25">
      <c r="A13" s="78">
        <v>7596</v>
      </c>
      <c r="B13" s="77" t="s">
        <v>58</v>
      </c>
      <c r="C13" s="74">
        <v>1247026975</v>
      </c>
      <c r="D13" s="74">
        <v>1247026975</v>
      </c>
      <c r="E13" s="58">
        <f t="shared" ref="E13:E28" si="0">D13/C13</f>
        <v>1</v>
      </c>
      <c r="F13" s="32"/>
      <c r="G13" s="3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s="13" customFormat="1" ht="33.6" customHeight="1" x14ac:dyDescent="0.25">
      <c r="A14" s="77">
        <v>7588</v>
      </c>
      <c r="B14" s="77" t="s">
        <v>59</v>
      </c>
      <c r="C14" s="74">
        <v>579109539</v>
      </c>
      <c r="D14" s="74">
        <v>579109539</v>
      </c>
      <c r="E14" s="58">
        <f t="shared" si="0"/>
        <v>1</v>
      </c>
      <c r="F14" s="32"/>
      <c r="G14" s="3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s="13" customFormat="1" ht="28.8" customHeight="1" x14ac:dyDescent="0.25">
      <c r="A15" s="76">
        <v>7583</v>
      </c>
      <c r="B15" s="77" t="s">
        <v>60</v>
      </c>
      <c r="C15" s="74">
        <v>1384662345</v>
      </c>
      <c r="D15" s="74">
        <v>1368252870</v>
      </c>
      <c r="E15" s="58">
        <f t="shared" si="0"/>
        <v>0.98814911443265974</v>
      </c>
      <c r="F15" s="32"/>
      <c r="G15" s="3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s="13" customFormat="1" ht="22.8" x14ac:dyDescent="0.25">
      <c r="A16" s="76">
        <v>7579</v>
      </c>
      <c r="B16" s="77" t="s">
        <v>61</v>
      </c>
      <c r="C16" s="74">
        <v>2586463043</v>
      </c>
      <c r="D16" s="74">
        <v>2583576436</v>
      </c>
      <c r="E16" s="58">
        <f t="shared" si="0"/>
        <v>0.99888395583002343</v>
      </c>
      <c r="F16" s="32"/>
      <c r="G16" s="3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s="13" customFormat="1" ht="12" x14ac:dyDescent="0.25">
      <c r="A17" s="168" t="s">
        <v>39</v>
      </c>
      <c r="B17" s="169"/>
      <c r="C17" s="64">
        <f>SUM(C13:C16)</f>
        <v>5797261902</v>
      </c>
      <c r="D17" s="64">
        <f>SUM(D13:D16)</f>
        <v>5777965820</v>
      </c>
      <c r="E17" s="60">
        <f t="shared" si="0"/>
        <v>0.99667151798104148</v>
      </c>
      <c r="F17" s="32"/>
      <c r="G17" s="3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13" customFormat="1" ht="44.4" customHeight="1" x14ac:dyDescent="0.25">
      <c r="A18" s="76">
        <v>7581</v>
      </c>
      <c r="B18" s="77" t="s">
        <v>62</v>
      </c>
      <c r="C18" s="74">
        <v>1142691007</v>
      </c>
      <c r="D18" s="74">
        <v>1135002783</v>
      </c>
      <c r="E18" s="58">
        <f t="shared" si="0"/>
        <v>0.99327182593290508</v>
      </c>
      <c r="F18" s="32"/>
      <c r="G18" s="3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13" customFormat="1" ht="12" customHeight="1" x14ac:dyDescent="0.25">
      <c r="A19" s="168" t="s">
        <v>7</v>
      </c>
      <c r="B19" s="169"/>
      <c r="C19" s="64">
        <f>SUM(C18:C18)</f>
        <v>1142691007</v>
      </c>
      <c r="D19" s="64">
        <f>SUM(D18:D18)</f>
        <v>1135002783</v>
      </c>
      <c r="E19" s="59">
        <f t="shared" si="0"/>
        <v>0.99327182593290508</v>
      </c>
      <c r="F19" s="49"/>
      <c r="G19" s="32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36.6" customHeight="1" x14ac:dyDescent="0.2">
      <c r="A20" s="77">
        <v>7573</v>
      </c>
      <c r="B20" s="78" t="s">
        <v>63</v>
      </c>
      <c r="C20" s="75">
        <v>15324508382</v>
      </c>
      <c r="D20" s="75">
        <v>14197774692</v>
      </c>
      <c r="E20" s="58">
        <f t="shared" si="0"/>
        <v>0.92647505147222542</v>
      </c>
    </row>
    <row r="21" spans="1:22" ht="34.200000000000003" x14ac:dyDescent="0.2">
      <c r="A21" s="76">
        <v>7576</v>
      </c>
      <c r="B21" s="78" t="s">
        <v>64</v>
      </c>
      <c r="C21" s="75">
        <v>7331162413</v>
      </c>
      <c r="D21" s="75">
        <v>7300061798</v>
      </c>
      <c r="E21" s="58">
        <f t="shared" si="0"/>
        <v>0.99575775119306442</v>
      </c>
    </row>
    <row r="22" spans="1:22" ht="40.200000000000003" customHeight="1" x14ac:dyDescent="0.2">
      <c r="A22" s="76">
        <v>7587</v>
      </c>
      <c r="B22" s="78" t="s">
        <v>65</v>
      </c>
      <c r="C22" s="75">
        <v>18883472069</v>
      </c>
      <c r="D22" s="75">
        <v>17832980658</v>
      </c>
      <c r="E22" s="58">
        <f t="shared" si="0"/>
        <v>0.9443697955989494</v>
      </c>
    </row>
    <row r="23" spans="1:22" ht="33" customHeight="1" x14ac:dyDescent="0.2">
      <c r="A23" s="76">
        <v>7578</v>
      </c>
      <c r="B23" s="78" t="s">
        <v>66</v>
      </c>
      <c r="C23" s="75">
        <v>63195546479</v>
      </c>
      <c r="D23" s="75">
        <v>52416552520</v>
      </c>
      <c r="E23" s="58">
        <f t="shared" si="0"/>
        <v>0.82943427884460375</v>
      </c>
    </row>
    <row r="24" spans="1:22" ht="12" x14ac:dyDescent="0.2">
      <c r="A24" s="168" t="s">
        <v>40</v>
      </c>
      <c r="B24" s="169"/>
      <c r="C24" s="50">
        <f>SUM(C20:C23)</f>
        <v>104734689343</v>
      </c>
      <c r="D24" s="50">
        <f>SUM(D20:D23)</f>
        <v>91747369668</v>
      </c>
      <c r="E24" s="51">
        <f t="shared" si="0"/>
        <v>0.87599791667431903</v>
      </c>
    </row>
    <row r="25" spans="1:22" ht="22.8" x14ac:dyDescent="0.2">
      <c r="A25" s="76">
        <v>7593</v>
      </c>
      <c r="B25" s="78" t="s">
        <v>67</v>
      </c>
      <c r="C25" s="75">
        <v>11988997285</v>
      </c>
      <c r="D25" s="75">
        <v>5983359488</v>
      </c>
      <c r="E25" s="58">
        <f t="shared" si="0"/>
        <v>0.49907088522624515</v>
      </c>
    </row>
    <row r="26" spans="1:22" ht="29.4" customHeight="1" x14ac:dyDescent="0.2">
      <c r="A26" s="77">
        <v>7653</v>
      </c>
      <c r="B26" s="78" t="s">
        <v>68</v>
      </c>
      <c r="C26" s="75">
        <v>5658459087</v>
      </c>
      <c r="D26" s="75">
        <v>5187294520</v>
      </c>
      <c r="E26" s="58">
        <f t="shared" si="0"/>
        <v>0.91673270765843751</v>
      </c>
    </row>
    <row r="27" spans="1:22" ht="34.200000000000003" x14ac:dyDescent="0.2">
      <c r="A27" s="76">
        <v>7595</v>
      </c>
      <c r="B27" s="78" t="s">
        <v>69</v>
      </c>
      <c r="C27" s="75">
        <v>659970476</v>
      </c>
      <c r="D27" s="75">
        <v>659711996</v>
      </c>
      <c r="E27" s="58">
        <f t="shared" si="0"/>
        <v>0.99960834611637994</v>
      </c>
    </row>
    <row r="28" spans="1:22" ht="25.2" customHeight="1" x14ac:dyDescent="0.2">
      <c r="A28" s="76">
        <v>7907</v>
      </c>
      <c r="B28" s="78" t="s">
        <v>72</v>
      </c>
      <c r="C28" s="75">
        <v>552341568</v>
      </c>
      <c r="D28" s="75">
        <v>552341568</v>
      </c>
      <c r="E28" s="58">
        <f t="shared" si="0"/>
        <v>1</v>
      </c>
    </row>
    <row r="29" spans="1:22" ht="12" x14ac:dyDescent="0.2">
      <c r="A29" s="171" t="s">
        <v>41</v>
      </c>
      <c r="B29" s="171"/>
      <c r="C29" s="63">
        <f>SUM(C25:C28)</f>
        <v>18859768416</v>
      </c>
      <c r="D29" s="63">
        <f>SUM(D25:D28)</f>
        <v>12382707572</v>
      </c>
      <c r="E29" s="59">
        <f>D29/C29</f>
        <v>0.65656731826542059</v>
      </c>
      <c r="F29" s="47"/>
    </row>
    <row r="30" spans="1:22" ht="12" x14ac:dyDescent="0.2">
      <c r="A30" s="172" t="s">
        <v>26</v>
      </c>
      <c r="B30" s="172"/>
      <c r="C30" s="118">
        <f>+C29+C24+C19+C17</f>
        <v>130534410668</v>
      </c>
      <c r="D30" s="118">
        <f>+D29+D24+D19+D17</f>
        <v>111043045843</v>
      </c>
      <c r="E30" s="61">
        <f>D30/C30</f>
        <v>0.85068025568695327</v>
      </c>
    </row>
    <row r="31" spans="1:22" s="23" customFormat="1" ht="11.25" customHeight="1" x14ac:dyDescent="0.2">
      <c r="A31" s="36"/>
      <c r="B31" s="39"/>
      <c r="C31" s="12"/>
      <c r="D31" s="12"/>
      <c r="E31" s="36"/>
      <c r="F31" s="31"/>
      <c r="G31" s="31"/>
    </row>
    <row r="32" spans="1:22" s="14" customFormat="1" ht="15.75" customHeight="1" x14ac:dyDescent="0.25">
      <c r="A32" s="165" t="s">
        <v>27</v>
      </c>
      <c r="B32" s="165"/>
      <c r="C32" s="118">
        <f>+C30+C12</f>
        <v>147418665761</v>
      </c>
      <c r="D32" s="118">
        <f>+D30+D12</f>
        <v>125177888812</v>
      </c>
      <c r="E32" s="61">
        <f>+D32/C32</f>
        <v>0.84913188004931828</v>
      </c>
      <c r="F32" s="33"/>
      <c r="G32" s="3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2023-08-25T20:31:29Z</dcterms:modified>
</cp:coreProperties>
</file>