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7\DICIEMBRE\"/>
    </mc:Choice>
  </mc:AlternateContent>
  <bookViews>
    <workbookView xWindow="0" yWindow="0" windowWidth="14280" windowHeight="12120" activeTab="5"/>
  </bookViews>
  <sheets>
    <sheet name="EJECUCION BMT " sheetId="6" r:id="rId1"/>
    <sheet name="Hoja1" sheetId="10" r:id="rId2"/>
    <sheet name="RESERVAS BH+BMT" sheetId="7" r:id="rId3"/>
    <sheet name="PASIVOS " sheetId="4" r:id="rId4"/>
    <sheet name="FUNCIONAMIENTO" sheetId="5" r:id="rId5"/>
    <sheet name="FUENTES DE FINANCIACIÓN" sheetId="9" r:id="rId6"/>
  </sheets>
  <definedNames>
    <definedName name="_xlnm._FilterDatabase" localSheetId="0" hidden="1">'EJECUCION BMT '!$A$5:$J$20</definedName>
    <definedName name="_xlnm.Print_Area" localSheetId="2">'RESERVAS BH+BMT'!$A$1:$K$22</definedName>
  </definedNames>
  <calcPr calcId="162913"/>
</workbook>
</file>

<file path=xl/calcChain.xml><?xml version="1.0" encoding="utf-8"?>
<calcChain xmlns="http://schemas.openxmlformats.org/spreadsheetml/2006/main">
  <c r="I3" i="9" l="1"/>
  <c r="I17" i="9" l="1"/>
  <c r="E9" i="5" l="1"/>
  <c r="F4" i="10" l="1"/>
  <c r="F5" i="10"/>
  <c r="F6" i="10"/>
  <c r="F7" i="10"/>
  <c r="F8" i="10"/>
  <c r="F9" i="10"/>
  <c r="F3" i="10"/>
  <c r="J17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I4" i="9"/>
  <c r="J4" i="9"/>
  <c r="I5" i="9"/>
  <c r="J5" i="9"/>
  <c r="I6" i="9"/>
  <c r="J6" i="9"/>
  <c r="I7" i="9"/>
  <c r="J7" i="9"/>
  <c r="I8" i="9"/>
  <c r="J8" i="9"/>
  <c r="I9" i="9"/>
  <c r="J9" i="9"/>
  <c r="I10" i="9"/>
  <c r="J10" i="9"/>
  <c r="I11" i="9"/>
  <c r="J11" i="9"/>
  <c r="I12" i="9"/>
  <c r="J12" i="9"/>
  <c r="I13" i="9"/>
  <c r="J13" i="9"/>
  <c r="I14" i="9"/>
  <c r="J14" i="9"/>
  <c r="I15" i="9"/>
  <c r="J15" i="9"/>
  <c r="I16" i="9"/>
  <c r="J16" i="9"/>
  <c r="K3" i="9"/>
  <c r="J3" i="9"/>
  <c r="E17" i="9"/>
  <c r="E6" i="9"/>
  <c r="E7" i="9"/>
  <c r="E9" i="9"/>
  <c r="E14" i="9"/>
  <c r="E4" i="9"/>
  <c r="D17" i="9"/>
  <c r="C17" i="9"/>
  <c r="H17" i="9"/>
  <c r="H4" i="9"/>
  <c r="H5" i="9"/>
  <c r="H6" i="9"/>
  <c r="H8" i="9"/>
  <c r="H10" i="9"/>
  <c r="H11" i="9"/>
  <c r="H12" i="9"/>
  <c r="H13" i="9"/>
  <c r="H15" i="9"/>
  <c r="H16" i="9"/>
  <c r="G17" i="9"/>
  <c r="F17" i="9"/>
  <c r="H3" i="9"/>
  <c r="G7" i="7" l="1"/>
  <c r="G8" i="7"/>
  <c r="G9" i="7"/>
  <c r="G10" i="7"/>
  <c r="G11" i="7"/>
  <c r="G12" i="7"/>
  <c r="G13" i="7"/>
  <c r="G14" i="7"/>
  <c r="G15" i="7"/>
  <c r="G16" i="7"/>
  <c r="G17" i="7"/>
  <c r="G18" i="7"/>
  <c r="G6" i="7"/>
  <c r="I20" i="7" l="1"/>
  <c r="E20" i="7"/>
  <c r="K20" i="7" s="1"/>
  <c r="H19" i="7"/>
  <c r="F19" i="7"/>
  <c r="D19" i="7"/>
  <c r="C19" i="7"/>
  <c r="I18" i="7"/>
  <c r="E18" i="7"/>
  <c r="K18" i="7" s="1"/>
  <c r="E17" i="7"/>
  <c r="K17" i="7" s="1"/>
  <c r="I16" i="7"/>
  <c r="E16" i="7"/>
  <c r="I15" i="7"/>
  <c r="E15" i="7"/>
  <c r="J15" i="7" s="1"/>
  <c r="I14" i="7"/>
  <c r="E14" i="7"/>
  <c r="H13" i="7"/>
  <c r="H21" i="7" s="1"/>
  <c r="F13" i="7"/>
  <c r="D13" i="7"/>
  <c r="C13" i="7"/>
  <c r="I12" i="7"/>
  <c r="E12" i="7"/>
  <c r="J12" i="7" s="1"/>
  <c r="I11" i="7"/>
  <c r="E11" i="7"/>
  <c r="K11" i="7" s="1"/>
  <c r="I10" i="7"/>
  <c r="E10" i="7"/>
  <c r="J10" i="7" s="1"/>
  <c r="I9" i="7"/>
  <c r="E9" i="7"/>
  <c r="I8" i="7"/>
  <c r="E8" i="7"/>
  <c r="I7" i="7"/>
  <c r="E7" i="7"/>
  <c r="I6" i="7"/>
  <c r="E6" i="7"/>
  <c r="G19" i="7" l="1"/>
  <c r="C21" i="7"/>
  <c r="F21" i="7"/>
  <c r="E19" i="7"/>
  <c r="K16" i="7"/>
  <c r="I19" i="7"/>
  <c r="J8" i="7"/>
  <c r="K7" i="7"/>
  <c r="I13" i="7"/>
  <c r="K9" i="7"/>
  <c r="J6" i="7"/>
  <c r="D21" i="7"/>
  <c r="K8" i="7"/>
  <c r="K15" i="7"/>
  <c r="J18" i="7"/>
  <c r="K10" i="7"/>
  <c r="J7" i="7"/>
  <c r="J9" i="7"/>
  <c r="J11" i="7"/>
  <c r="E13" i="7"/>
  <c r="J14" i="7"/>
  <c r="J16" i="7"/>
  <c r="K6" i="7"/>
  <c r="K12" i="7"/>
  <c r="K14" i="7"/>
  <c r="J17" i="7"/>
  <c r="G21" i="7" l="1"/>
  <c r="J19" i="7"/>
  <c r="E21" i="7"/>
  <c r="I21" i="7"/>
  <c r="K19" i="7"/>
  <c r="J13" i="7"/>
  <c r="K13" i="7"/>
  <c r="J21" i="7" l="1"/>
  <c r="K21" i="7"/>
  <c r="H14" i="6"/>
  <c r="H10" i="6"/>
  <c r="H15" i="6" l="1"/>
  <c r="E19" i="6"/>
  <c r="C17" i="6" l="1"/>
  <c r="C20" i="6" s="1"/>
  <c r="C13" i="6"/>
  <c r="C14" i="6" s="1"/>
  <c r="C9" i="6"/>
  <c r="C8" i="6"/>
  <c r="C7" i="6"/>
  <c r="C10" i="6" l="1"/>
  <c r="C15" i="6" s="1"/>
  <c r="C22" i="6" s="1"/>
  <c r="G7" i="6"/>
  <c r="E18" i="6" l="1"/>
  <c r="G18" i="6" l="1"/>
  <c r="A8" i="5" l="1"/>
  <c r="A8" i="4"/>
  <c r="H20" i="6" l="1"/>
  <c r="F20" i="6"/>
  <c r="D20" i="6"/>
  <c r="I19" i="6"/>
  <c r="G19" i="6"/>
  <c r="I18" i="6"/>
  <c r="I17" i="6"/>
  <c r="G17" i="6"/>
  <c r="E17" i="6"/>
  <c r="I16" i="6"/>
  <c r="G16" i="6"/>
  <c r="E16" i="6"/>
  <c r="F14" i="6"/>
  <c r="D14" i="6"/>
  <c r="I13" i="6"/>
  <c r="G13" i="6"/>
  <c r="E13" i="6"/>
  <c r="I12" i="6"/>
  <c r="G12" i="6"/>
  <c r="E12" i="6"/>
  <c r="I11" i="6"/>
  <c r="G11" i="6"/>
  <c r="E11" i="6"/>
  <c r="F10" i="6"/>
  <c r="D10" i="6"/>
  <c r="I9" i="6"/>
  <c r="G9" i="6"/>
  <c r="E9" i="6"/>
  <c r="I8" i="6"/>
  <c r="G8" i="6"/>
  <c r="E8" i="6"/>
  <c r="I7" i="6"/>
  <c r="E7" i="6"/>
  <c r="I6" i="6"/>
  <c r="G6" i="6"/>
  <c r="E6" i="6"/>
  <c r="E20" i="6" l="1"/>
  <c r="G20" i="6"/>
  <c r="G14" i="6"/>
  <c r="E14" i="6"/>
  <c r="I20" i="6"/>
  <c r="H22" i="6"/>
  <c r="I14" i="6"/>
  <c r="F15" i="6"/>
  <c r="D15" i="6"/>
  <c r="D22" i="6" s="1"/>
  <c r="I10" i="6"/>
  <c r="E10" i="6"/>
  <c r="G10" i="6"/>
  <c r="G15" i="6" l="1"/>
  <c r="E22" i="6"/>
  <c r="E15" i="6"/>
  <c r="I15" i="6"/>
  <c r="F22" i="6"/>
  <c r="G22" i="6" s="1"/>
  <c r="I22" i="6" l="1"/>
  <c r="B7" i="5"/>
  <c r="G7" i="5" l="1"/>
  <c r="E7" i="5"/>
  <c r="C7" i="5"/>
  <c r="H6" i="5"/>
  <c r="F6" i="5"/>
  <c r="D6" i="5"/>
  <c r="H5" i="5"/>
  <c r="F5" i="5"/>
  <c r="D5" i="5"/>
  <c r="F7" i="4"/>
  <c r="D7" i="4"/>
  <c r="E7" i="4" s="1"/>
  <c r="C7" i="4"/>
  <c r="B7" i="4"/>
  <c r="G6" i="4"/>
  <c r="E6" i="4"/>
  <c r="G5" i="4"/>
  <c r="E5" i="4"/>
  <c r="G7" i="4" l="1"/>
  <c r="H7" i="5"/>
  <c r="D7" i="5"/>
  <c r="F7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C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<sst xmlns="http://schemas.openxmlformats.org/spreadsheetml/2006/main" count="130" uniqueCount="89">
  <si>
    <t>PROYECTO DE INVERSIÓN</t>
  </si>
  <si>
    <t>UNIDAD EJECUTORA 01</t>
  </si>
  <si>
    <t xml:space="preserve">CDP´S </t>
  </si>
  <si>
    <t>% DE EJEC. CDP</t>
  </si>
  <si>
    <t>COMPROMISOS - RP</t>
  </si>
  <si>
    <t xml:space="preserve">% DE EJEC. 
RP
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</si>
  <si>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</si>
  <si>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</si>
  <si>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</si>
  <si>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</si>
  <si>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</si>
  <si>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</si>
  <si>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</si>
  <si>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</si>
  <si>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</si>
  <si>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</si>
  <si>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</si>
  <si>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</si>
  <si>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</si>
  <si>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</si>
  <si>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</si>
  <si>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</si>
  <si>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 xml:space="preserve"> BOGOTA MEJOR PARA TODOS</t>
  </si>
  <si>
    <t xml:space="preserve">PRESUPUESTO  ASIGNADO
2017
</t>
  </si>
  <si>
    <t>Articulación regional y planeación integral del transporte</t>
  </si>
  <si>
    <t>SECRETARIA DISTRITAL DE MOVILIDAD</t>
  </si>
  <si>
    <t>UNIDAD EJECUTORA</t>
  </si>
  <si>
    <t>APROPIACIÓN 2017</t>
  </si>
  <si>
    <t>DISPONIBLE</t>
  </si>
  <si>
    <t>COMPROMISOS</t>
  </si>
  <si>
    <t xml:space="preserve">% EJECUCIÓN </t>
  </si>
  <si>
    <t>GIROS</t>
  </si>
  <si>
    <t xml:space="preserve">% GIROS </t>
  </si>
  <si>
    <t>UNIDAD EJECUTORA 02</t>
  </si>
  <si>
    <t>RUBRO</t>
  </si>
  <si>
    <t xml:space="preserve">SERVICIOS PERSONALES </t>
  </si>
  <si>
    <t>GASTOS GENERALES</t>
  </si>
  <si>
    <t>GASTOS DE FUNCIONAMIENTO</t>
  </si>
  <si>
    <t>EJECUCION PRESUPUESTAL - 31 DE DICIEMBRE DE 2017</t>
  </si>
  <si>
    <t>GIROS DE PASIVOS EXIGIBLES  - 31 DE DICIEMBRE DE 2017</t>
  </si>
  <si>
    <t>FUNCIONAMIENTO  - 31 DE DICIEMBRE DE 2017</t>
  </si>
  <si>
    <t>FUENTE: PREDIS - FECHA: 02 DE ENERO DE 2018 -  8:10 a.m.</t>
  </si>
  <si>
    <t>RESERVAS DEFINITIVAS</t>
  </si>
  <si>
    <t>BH (14)</t>
  </si>
  <si>
    <t>% DE GIRO</t>
  </si>
  <si>
    <t>SIN GIRAR</t>
  </si>
  <si>
    <t>Articulación regional y planeción integral del transporte</t>
  </si>
  <si>
    <t>TOTAL UNIDAD EJECUTORA 01</t>
  </si>
  <si>
    <t>Generar movilidad con seguridad comprometiendo al ciudadano en el conocimiento y cumplimiento de las normas de transito</t>
  </si>
  <si>
    <t>TOTAL UNIDAD EJECUTORA 02</t>
  </si>
  <si>
    <t xml:space="preserve">TOTAL SDM </t>
  </si>
  <si>
    <t>GIROS RESERVAS PRESUPUESTALES -31 DE DICIEMBRE DE 2017</t>
  </si>
  <si>
    <t>RESERVA 2017</t>
  </si>
  <si>
    <t>GIROS 2017</t>
  </si>
  <si>
    <t>115 - RECURSOS DEL BALANCE MULTAS TRANSITO Y TRANSPORTE</t>
  </si>
  <si>
    <t>118 - MULTAS</t>
  </si>
  <si>
    <t>119 - SEMAFORIZACIÓN</t>
  </si>
  <si>
    <t>120 - DERECHOS DE TRÁNSITO</t>
  </si>
  <si>
    <t>147 - OTROS RECURSOS DEL BALANCE DE DESTINACIÓN ESPECIFICA</t>
  </si>
  <si>
    <t>372 - RECURSOS DEL BALANCE SEMAFORIZACIÓN</t>
  </si>
  <si>
    <t>427 - CONVENIOS CON ESTAPÚBLICOS</t>
  </si>
  <si>
    <t>433 - RECURSOS DEL BALANCE REAFORO DERECHOS DE TRANSITO</t>
  </si>
  <si>
    <t>438 - RECURSOS DEL BALANCE DERECHOS DE TRANSITO</t>
  </si>
  <si>
    <t>520 - RECURSOS DEL BALANCE REAFORO MULTAS DE TRÁNSITO</t>
  </si>
  <si>
    <t>521 - RECURSOS DEL BALANCE REAFORO SEMAFORIZACIÓN</t>
  </si>
  <si>
    <t xml:space="preserve">DISPONIBLE </t>
  </si>
  <si>
    <t xml:space="preserve">COMPROMETIDO </t>
  </si>
  <si>
    <t>% DE EJECUCIÓN</t>
  </si>
  <si>
    <t>TOTAL</t>
  </si>
  <si>
    <t>Unidad ejecutora 02</t>
  </si>
  <si>
    <t>Unidad ejecutora 01</t>
  </si>
  <si>
    <t>146 - RECURSOS DEL BALANCE DE LIBRE DESTINACIÓN</t>
  </si>
  <si>
    <t>166 - DONACIONES BID</t>
  </si>
  <si>
    <t>496 - OTROS CONVENIOS</t>
  </si>
  <si>
    <t>PRESUPUESTO  ASIGNADO 2016</t>
  </si>
  <si>
    <t>% DE EJEC. 
RP</t>
  </si>
  <si>
    <t>EJECUCION PRESUPUESTAL - 31 DE DICIEMBRE DE 2016</t>
  </si>
  <si>
    <t xml:space="preserve">MODALIDAD DE CONTRATACIÓN </t>
  </si>
  <si>
    <t>PRESUPUESTO 
2017</t>
  </si>
  <si>
    <t xml:space="preserve">TOTAL COMPROMETIDO
PAA </t>
  </si>
  <si>
    <t xml:space="preserve">SALDO POR COMPROMETER </t>
  </si>
  <si>
    <t>% PART</t>
  </si>
  <si>
    <t xml:space="preserve">CONCURSO DE MÉRITOS </t>
  </si>
  <si>
    <t>CONTRATACIÓN DIRECTA</t>
  </si>
  <si>
    <t xml:space="preserve">CONTRATACIÓN MÍNIMA CUANTÍA </t>
  </si>
  <si>
    <t xml:space="preserve">CONTRATACIÓN SELECCIÓN ABREVIADA MENOR CUANTÍA </t>
  </si>
  <si>
    <t>LICITACIÓN PÚBLICA</t>
  </si>
  <si>
    <t xml:space="preserve">SELECCIÓN ABREVIADA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</si>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</sst>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64" formatCode="_(* #,##0.00_);_(* \(#,##0.00\);_(* &quot;-&quot;??_);_(@_)"/>
    <numFmt numFmtId="165" formatCode="#,##0,,"/>
    <numFmt numFmtId="166" formatCode="#,###,,"/>
    <numFmt numFmtId="167" formatCode="0.0000%"/>
    <numFmt numFmtId="168" formatCode="_(* #,##0_);_(* \(#,##0\);_(* &quot;-&quot;??_);_(@_)"/>
    <numFmt numFmtId="169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5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179">
    <xf numFmtId="0" fontId="0" fillId="0" borderId="0" xfId="0"/>
    <xf numFmtId="0" fontId="7" fillId="0" borderId="1" xfId="0" applyFont="1" applyBorder="1" applyAlignment="1">
      <alignment vertical="center" wrapText="1"/>
    </xf>
    <xf numFmtId="41" fontId="7" fillId="0" borderId="1" xfId="4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41" fontId="5" fillId="6" borderId="1" xfId="4" applyFont="1" applyFill="1" applyBorder="1" applyAlignment="1">
      <alignment horizontal="center" vertical="center"/>
    </xf>
    <xf numFmtId="10" fontId="5" fillId="6" borderId="1" xfId="2" applyNumberFormat="1" applyFont="1" applyFill="1" applyBorder="1" applyAlignment="1">
      <alignment horizontal="center" vertical="center"/>
    </xf>
    <xf numFmtId="166" fontId="9" fillId="0" borderId="0" xfId="0" applyNumberFormat="1" applyFont="1"/>
    <xf numFmtId="41" fontId="7" fillId="0" borderId="0" xfId="4" applyFont="1"/>
    <xf numFmtId="9" fontId="7" fillId="0" borderId="0" xfId="0" applyNumberFormat="1" applyFont="1"/>
    <xf numFmtId="0" fontId="4" fillId="0" borderId="0" xfId="0" applyFont="1"/>
    <xf numFmtId="166" fontId="10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2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10" fillId="5" borderId="1" xfId="2" applyFont="1" applyFill="1" applyBorder="1" applyAlignment="1">
      <alignment horizontal="center" vertical="center"/>
    </xf>
    <xf numFmtId="9" fontId="10" fillId="2" borderId="1" xfId="2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1" fontId="4" fillId="0" borderId="0" xfId="4" applyFont="1" applyAlignment="1">
      <alignment horizontal="center"/>
    </xf>
    <xf numFmtId="167" fontId="4" fillId="0" borderId="0" xfId="2" applyNumberFormat="1" applyFont="1" applyAlignment="1">
      <alignment horizontal="center"/>
    </xf>
    <xf numFmtId="41" fontId="10" fillId="2" borderId="1" xfId="4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41" fontId="6" fillId="6" borderId="10" xfId="4" applyFont="1" applyFill="1" applyBorder="1" applyAlignment="1">
      <alignment horizontal="center" vertical="center" wrapText="1"/>
    </xf>
    <xf numFmtId="9" fontId="6" fillId="6" borderId="10" xfId="0" applyNumberFormat="1" applyFont="1" applyFill="1" applyBorder="1" applyAlignment="1">
      <alignment horizontal="center" vertical="center" wrapText="1"/>
    </xf>
    <xf numFmtId="0" fontId="13" fillId="0" borderId="0" xfId="0" applyFont="1"/>
    <xf numFmtId="41" fontId="13" fillId="0" borderId="0" xfId="4" applyFont="1"/>
    <xf numFmtId="0" fontId="9" fillId="0" borderId="0" xfId="0" applyFont="1"/>
    <xf numFmtId="0" fontId="9" fillId="0" borderId="0" xfId="0" applyFont="1" applyFill="1"/>
    <xf numFmtId="0" fontId="9" fillId="0" borderId="1" xfId="0" applyFont="1" applyBorder="1" applyAlignment="1">
      <alignment horizontal="center" vertical="center"/>
    </xf>
    <xf numFmtId="41" fontId="9" fillId="0" borderId="1" xfId="4" applyFont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1" fontId="14" fillId="0" borderId="1" xfId="4" applyFont="1" applyFill="1" applyBorder="1" applyAlignment="1">
      <alignment horizontal="center" vertical="center" wrapText="1"/>
    </xf>
    <xf numFmtId="10" fontId="10" fillId="0" borderId="1" xfId="2" applyNumberFormat="1" applyFont="1" applyFill="1" applyBorder="1" applyAlignment="1">
      <alignment horizontal="center" vertical="center"/>
    </xf>
    <xf numFmtId="0" fontId="15" fillId="0" borderId="0" xfId="0" applyFont="1"/>
    <xf numFmtId="41" fontId="19" fillId="6" borderId="1" xfId="4" applyFont="1" applyFill="1" applyBorder="1" applyAlignment="1">
      <alignment horizontal="center" vertical="center" wrapText="1"/>
    </xf>
    <xf numFmtId="41" fontId="16" fillId="6" borderId="1" xfId="4" applyFont="1" applyFill="1" applyBorder="1" applyAlignment="1">
      <alignment horizontal="center" vertical="center" wrapText="1"/>
    </xf>
    <xf numFmtId="9" fontId="16" fillId="6" borderId="1" xfId="0" applyNumberFormat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1" fontId="21" fillId="7" borderId="1" xfId="4" applyFont="1" applyFill="1" applyBorder="1" applyAlignment="1">
      <alignment horizontal="center" vertical="center" wrapText="1"/>
    </xf>
    <xf numFmtId="41" fontId="21" fillId="0" borderId="1" xfId="4" applyFont="1" applyBorder="1" applyAlignment="1">
      <alignment horizontal="center" vertical="center" wrapText="1"/>
    </xf>
    <xf numFmtId="9" fontId="21" fillId="0" borderId="1" xfId="2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1" fontId="16" fillId="6" borderId="1" xfId="4" applyFont="1" applyFill="1" applyBorder="1" applyAlignment="1">
      <alignment horizontal="center" vertical="center"/>
    </xf>
    <xf numFmtId="9" fontId="16" fillId="2" borderId="1" xfId="2" applyNumberFormat="1" applyFont="1" applyFill="1" applyBorder="1" applyAlignment="1">
      <alignment horizontal="center" vertical="center"/>
    </xf>
    <xf numFmtId="41" fontId="16" fillId="6" borderId="9" xfId="4" applyFont="1" applyFill="1" applyBorder="1" applyAlignment="1">
      <alignment horizontal="center" vertical="center"/>
    </xf>
    <xf numFmtId="9" fontId="16" fillId="2" borderId="9" xfId="2" applyNumberFormat="1" applyFont="1" applyFill="1" applyBorder="1" applyAlignment="1">
      <alignment horizontal="center" vertical="center"/>
    </xf>
    <xf numFmtId="166" fontId="16" fillId="3" borderId="12" xfId="1" applyNumberFormat="1" applyFont="1" applyFill="1" applyBorder="1"/>
    <xf numFmtId="0" fontId="21" fillId="3" borderId="13" xfId="0" applyFont="1" applyFill="1" applyBorder="1" applyAlignment="1">
      <alignment horizontal="center"/>
    </xf>
    <xf numFmtId="41" fontId="21" fillId="3" borderId="13" xfId="4" applyFont="1" applyFill="1" applyBorder="1"/>
    <xf numFmtId="41" fontId="21" fillId="0" borderId="13" xfId="4" applyFont="1" applyBorder="1" applyAlignment="1">
      <alignment horizontal="center" vertical="center" wrapText="1"/>
    </xf>
    <xf numFmtId="9" fontId="21" fillId="0" borderId="13" xfId="2" applyNumberFormat="1" applyFont="1" applyBorder="1" applyAlignment="1">
      <alignment horizontal="center" vertical="center"/>
    </xf>
    <xf numFmtId="41" fontId="21" fillId="0" borderId="14" xfId="4" applyFont="1" applyBorder="1" applyAlignment="1">
      <alignment horizontal="center" vertical="center" wrapText="1"/>
    </xf>
    <xf numFmtId="41" fontId="16" fillId="6" borderId="10" xfId="4" applyFont="1" applyFill="1" applyBorder="1" applyAlignment="1">
      <alignment horizontal="center" vertical="center"/>
    </xf>
    <xf numFmtId="9" fontId="16" fillId="2" borderId="10" xfId="2" applyNumberFormat="1" applyFont="1" applyFill="1" applyBorder="1" applyAlignment="1">
      <alignment horizontal="center" vertical="center"/>
    </xf>
    <xf numFmtId="166" fontId="4" fillId="0" borderId="0" xfId="2" applyNumberFormat="1" applyFont="1"/>
    <xf numFmtId="166" fontId="21" fillId="0" borderId="0" xfId="2" applyNumberFormat="1" applyFont="1" applyAlignment="1">
      <alignment horizontal="center"/>
    </xf>
    <xf numFmtId="41" fontId="21" fillId="0" borderId="0" xfId="4" applyFont="1"/>
    <xf numFmtId="9" fontId="21" fillId="0" borderId="0" xfId="2" applyNumberFormat="1" applyFont="1"/>
    <xf numFmtId="0" fontId="0" fillId="0" borderId="0" xfId="0" applyAlignment="1">
      <alignment horizontal="center"/>
    </xf>
    <xf numFmtId="41" fontId="0" fillId="0" borderId="0" xfId="4" applyFont="1"/>
    <xf numFmtId="41" fontId="21" fillId="0" borderId="1" xfId="4" applyFont="1" applyFill="1" applyBorder="1" applyAlignment="1">
      <alignment horizontal="center" vertical="center" wrapText="1"/>
    </xf>
    <xf numFmtId="9" fontId="21" fillId="0" borderId="1" xfId="2" applyFont="1" applyFill="1" applyBorder="1" applyAlignment="1">
      <alignment horizontal="center" vertical="center" wrapText="1"/>
    </xf>
    <xf numFmtId="9" fontId="11" fillId="0" borderId="1" xfId="2" applyNumberFormat="1" applyFont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9" fontId="12" fillId="4" borderId="1" xfId="2" applyNumberFormat="1" applyFont="1" applyFill="1" applyBorder="1" applyAlignment="1">
      <alignment horizontal="center" vertical="center"/>
    </xf>
    <xf numFmtId="9" fontId="11" fillId="0" borderId="0" xfId="0" applyNumberFormat="1" applyFont="1" applyAlignment="1">
      <alignment horizontal="center"/>
    </xf>
    <xf numFmtId="9" fontId="12" fillId="2" borderId="1" xfId="2" applyNumberFormat="1" applyFont="1" applyFill="1" applyBorder="1" applyAlignment="1">
      <alignment horizontal="center" vertical="center"/>
    </xf>
    <xf numFmtId="3" fontId="4" fillId="0" borderId="1" xfId="4" applyNumberFormat="1" applyFont="1" applyFill="1" applyBorder="1" applyAlignment="1">
      <alignment horizontal="center" vertical="center" wrapText="1"/>
    </xf>
    <xf numFmtId="3" fontId="10" fillId="5" borderId="1" xfId="4" applyNumberFormat="1" applyFont="1" applyFill="1" applyBorder="1" applyAlignment="1">
      <alignment horizontal="center" vertical="center"/>
    </xf>
    <xf numFmtId="3" fontId="10" fillId="2" borderId="1" xfId="4" applyNumberFormat="1" applyFont="1" applyFill="1" applyBorder="1" applyAlignment="1">
      <alignment horizontal="center" vertical="center"/>
    </xf>
    <xf numFmtId="3" fontId="4" fillId="3" borderId="0" xfId="4" applyNumberFormat="1" applyFont="1" applyFill="1" applyBorder="1" applyAlignment="1">
      <alignment horizontal="center" vertical="center"/>
    </xf>
    <xf numFmtId="3" fontId="4" fillId="0" borderId="0" xfId="4" applyNumberFormat="1" applyFont="1" applyAlignment="1">
      <alignment horizont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vertical="center"/>
    </xf>
    <xf numFmtId="41" fontId="0" fillId="0" borderId="1" xfId="4" applyFont="1" applyBorder="1" applyAlignment="1">
      <alignment vertical="center"/>
    </xf>
    <xf numFmtId="9" fontId="0" fillId="0" borderId="1" xfId="2" applyFont="1" applyBorder="1" applyAlignment="1">
      <alignment vertical="center"/>
    </xf>
    <xf numFmtId="41" fontId="0" fillId="0" borderId="1" xfId="0" applyNumberFormat="1" applyBorder="1" applyAlignment="1">
      <alignment vertical="center"/>
    </xf>
    <xf numFmtId="41" fontId="0" fillId="0" borderId="15" xfId="4" applyFont="1" applyFill="1" applyBorder="1" applyAlignment="1">
      <alignment vertical="center"/>
    </xf>
    <xf numFmtId="41" fontId="22" fillId="0" borderId="1" xfId="4" applyFont="1" applyBorder="1" applyAlignment="1">
      <alignment vertical="center"/>
    </xf>
    <xf numFmtId="9" fontId="22" fillId="0" borderId="1" xfId="2" applyFont="1" applyBorder="1" applyAlignment="1">
      <alignment vertical="center"/>
    </xf>
    <xf numFmtId="0" fontId="22" fillId="0" borderId="0" xfId="0" applyFont="1" applyAlignment="1">
      <alignment vertical="center"/>
    </xf>
    <xf numFmtId="168" fontId="10" fillId="4" borderId="1" xfId="1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>
      <alignment horizontal="center" vertical="top" wrapText="1"/>
    </xf>
    <xf numFmtId="168" fontId="23" fillId="2" borderId="1" xfId="1" applyNumberFormat="1" applyFont="1" applyFill="1" applyBorder="1" applyAlignment="1">
      <alignment horizontal="center" vertical="center" wrapText="1"/>
    </xf>
    <xf numFmtId="10" fontId="23" fillId="2" borderId="1" xfId="0" applyNumberFormat="1" applyFont="1" applyFill="1" applyBorder="1" applyAlignment="1">
      <alignment horizontal="center" vertic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169" fontId="4" fillId="0" borderId="1" xfId="2" applyNumberFormat="1" applyFont="1" applyBorder="1" applyAlignment="1">
      <alignment horizontal="center" vertical="center"/>
    </xf>
    <xf numFmtId="168" fontId="10" fillId="9" borderId="1" xfId="1" applyNumberFormat="1" applyFont="1" applyFill="1" applyBorder="1" applyAlignment="1">
      <alignment horizontal="center" vertical="center"/>
    </xf>
    <xf numFmtId="9" fontId="10" fillId="9" borderId="1" xfId="2" applyFont="1" applyFill="1" applyBorder="1" applyAlignment="1">
      <alignment horizontal="center" vertical="center"/>
    </xf>
    <xf numFmtId="169" fontId="10" fillId="9" borderId="1" xfId="2" applyNumberFormat="1" applyFont="1" applyFill="1" applyBorder="1" applyAlignment="1">
      <alignment horizontal="center" vertical="center"/>
    </xf>
    <xf numFmtId="168" fontId="10" fillId="2" borderId="1" xfId="1" applyNumberFormat="1" applyFont="1" applyFill="1" applyBorder="1" applyAlignment="1">
      <alignment horizontal="center" vertical="center"/>
    </xf>
    <xf numFmtId="9" fontId="10" fillId="4" borderId="1" xfId="2" applyFont="1" applyFill="1" applyBorder="1" applyAlignment="1">
      <alignment horizontal="center" vertical="center"/>
    </xf>
    <xf numFmtId="169" fontId="10" fillId="4" borderId="1" xfId="2" applyNumberFormat="1" applyFont="1" applyFill="1" applyBorder="1" applyAlignment="1">
      <alignment horizontal="center" vertical="center"/>
    </xf>
    <xf numFmtId="168" fontId="4" fillId="3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168" fontId="10" fillId="4" borderId="1" xfId="1" applyNumberFormat="1" applyFont="1" applyFill="1" applyBorder="1" applyAlignment="1">
      <alignment horizontal="center" vertical="center"/>
    </xf>
    <xf numFmtId="10" fontId="10" fillId="4" borderId="1" xfId="2" applyNumberFormat="1" applyFont="1" applyFill="1" applyBorder="1" applyAlignment="1">
      <alignment horizontal="center" vertical="center"/>
    </xf>
    <xf numFmtId="10" fontId="25" fillId="4" borderId="1" xfId="2" applyNumberFormat="1" applyFont="1" applyFill="1" applyBorder="1" applyAlignment="1">
      <alignment horizontal="center" vertical="center"/>
    </xf>
    <xf numFmtId="169" fontId="25" fillId="4" borderId="1" xfId="2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3" fontId="4" fillId="0" borderId="7" xfId="4" applyNumberFormat="1" applyFont="1" applyBorder="1" applyAlignment="1">
      <alignment horizontal="center"/>
    </xf>
    <xf numFmtId="9" fontId="1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9" fontId="11" fillId="0" borderId="8" xfId="0" applyNumberFormat="1" applyFont="1" applyBorder="1" applyAlignment="1">
      <alignment horizontal="center"/>
    </xf>
    <xf numFmtId="0" fontId="26" fillId="10" borderId="1" xfId="0" applyFont="1" applyFill="1" applyBorder="1" applyAlignment="1">
      <alignment horizontal="center" vertical="center" wrapText="1"/>
    </xf>
    <xf numFmtId="3" fontId="26" fillId="10" borderId="1" xfId="0" applyNumberFormat="1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9" fontId="26" fillId="10" borderId="1" xfId="2" applyFont="1" applyFill="1" applyBorder="1" applyAlignment="1">
      <alignment horizontal="center" vertical="center" wrapText="1"/>
    </xf>
    <xf numFmtId="41" fontId="26" fillId="10" borderId="1" xfId="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27" fillId="11" borderId="1" xfId="0" applyNumberFormat="1" applyFont="1" applyFill="1" applyBorder="1" applyAlignment="1">
      <alignment horizontal="center" vertical="center"/>
    </xf>
    <xf numFmtId="10" fontId="11" fillId="0" borderId="1" xfId="2" applyNumberFormat="1" applyFont="1" applyBorder="1" applyAlignment="1">
      <alignment horizontal="center" vertical="center"/>
    </xf>
    <xf numFmtId="41" fontId="4" fillId="0" borderId="0" xfId="4" applyFont="1"/>
    <xf numFmtId="3" fontId="4" fillId="0" borderId="0" xfId="0" applyNumberFormat="1" applyFont="1"/>
    <xf numFmtId="41" fontId="9" fillId="0" borderId="0" xfId="0" applyNumberFormat="1" applyFont="1"/>
    <xf numFmtId="10" fontId="12" fillId="2" borderId="1" xfId="2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/>
    </xf>
    <xf numFmtId="0" fontId="10" fillId="3" borderId="4" xfId="0" applyNumberFormat="1" applyFont="1" applyFill="1" applyBorder="1" applyAlignment="1">
      <alignment horizontal="center"/>
    </xf>
    <xf numFmtId="0" fontId="10" fillId="3" borderId="5" xfId="0" applyNumberFormat="1" applyFont="1" applyFill="1" applyBorder="1" applyAlignment="1">
      <alignment horizontal="center"/>
    </xf>
    <xf numFmtId="0" fontId="10" fillId="3" borderId="2" xfId="0" applyNumberFormat="1" applyFont="1" applyFill="1" applyBorder="1" applyAlignment="1">
      <alignment horizontal="center"/>
    </xf>
    <xf numFmtId="0" fontId="10" fillId="3" borderId="0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41" fontId="18" fillId="3" borderId="12" xfId="4" applyFont="1" applyFill="1" applyBorder="1" applyAlignment="1">
      <alignment horizontal="center" vertical="center"/>
    </xf>
    <xf numFmtId="41" fontId="18" fillId="3" borderId="13" xfId="4" applyFont="1" applyFill="1" applyBorder="1" applyAlignment="1">
      <alignment horizontal="center" vertical="center"/>
    </xf>
    <xf numFmtId="41" fontId="18" fillId="3" borderId="14" xfId="4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</cellXfs>
  <cellStyles count="5">
    <cellStyle name="Millares" xfId="1" builtinId="3"/>
    <cellStyle name="Millares [0]" xfId="4" builtinId="6"/>
    <cellStyle name="Normal" xfId="0" builtinId="0"/>
    <cellStyle name="Normal 17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R23"/>
  <sheetViews>
    <sheetView showGridLines="0" topLeftCell="A6" zoomScale="85" zoomScaleNormal="85" zoomScaleSheetLayoutView="85" workbookViewId="0">
      <selection activeCell="S18" sqref="S18"/>
    </sheetView>
  </sheetViews>
  <sheetFormatPr baseColWidth="10" defaultRowHeight="14.25" x14ac:dyDescent="0.2"/>
  <cols>
    <col min="1" max="1" width="5.85546875" style="11" customWidth="1"/>
    <col min="2" max="2" width="33.28515625" style="23" customWidth="1"/>
    <col min="3" max="3" width="16.140625" style="83" customWidth="1"/>
    <col min="4" max="4" width="16.28515625" style="83" hidden="1" customWidth="1"/>
    <col min="5" max="5" width="14.42578125" style="77" hidden="1" customWidth="1"/>
    <col min="6" max="6" width="19" style="83" customWidth="1"/>
    <col min="7" max="7" width="12.85546875" style="77" customWidth="1"/>
    <col min="8" max="8" width="16.140625" style="83" customWidth="1"/>
    <col min="9" max="9" width="9.42578125" style="23" customWidth="1"/>
    <col min="10" max="11" width="16.140625" style="11" hidden="1" customWidth="1"/>
    <col min="12" max="12" width="0" style="11" hidden="1" customWidth="1"/>
    <col min="13" max="13" width="16.140625" style="11" hidden="1" customWidth="1"/>
    <col min="14" max="14" width="9.42578125" style="11" hidden="1" customWidth="1"/>
    <col min="15" max="15" width="16.140625" style="11" hidden="1" customWidth="1"/>
    <col min="16" max="16" width="9.42578125" style="11" hidden="1" customWidth="1"/>
    <col min="17" max="17" width="12.5703125" style="11" bestFit="1" customWidth="1"/>
    <col min="18" max="18" width="12.7109375" style="11" bestFit="1" customWidth="1"/>
    <col min="19" max="16384" width="11.42578125" style="11"/>
  </cols>
  <sheetData>
    <row r="1" spans="1:18" ht="12.75" x14ac:dyDescent="0.2">
      <c r="A1" s="142" t="s">
        <v>10</v>
      </c>
      <c r="B1" s="143"/>
      <c r="C1" s="143"/>
      <c r="D1" s="143"/>
      <c r="E1" s="143"/>
      <c r="F1" s="143"/>
      <c r="G1" s="143"/>
      <c r="H1" s="143"/>
      <c r="I1" s="144"/>
      <c r="J1" s="142" t="s">
        <v>10</v>
      </c>
      <c r="K1" s="143"/>
      <c r="L1" s="143"/>
      <c r="M1" s="143"/>
      <c r="N1" s="143"/>
      <c r="O1" s="143"/>
      <c r="P1" s="144"/>
      <c r="Q1" s="119"/>
      <c r="R1" s="119"/>
    </row>
    <row r="2" spans="1:18" ht="12.75" x14ac:dyDescent="0.2">
      <c r="A2" s="145" t="s">
        <v>22</v>
      </c>
      <c r="B2" s="146"/>
      <c r="C2" s="146"/>
      <c r="D2" s="146"/>
      <c r="E2" s="146"/>
      <c r="F2" s="146"/>
      <c r="G2" s="146"/>
      <c r="H2" s="146"/>
      <c r="I2" s="147"/>
      <c r="J2" s="145" t="s">
        <v>22</v>
      </c>
      <c r="K2" s="146"/>
      <c r="L2" s="146"/>
      <c r="M2" s="146"/>
      <c r="N2" s="146"/>
      <c r="O2" s="146"/>
      <c r="P2" s="147"/>
      <c r="Q2" s="119"/>
      <c r="R2" s="119"/>
    </row>
    <row r="3" spans="1:18" ht="12.75" x14ac:dyDescent="0.2">
      <c r="A3" s="145" t="s">
        <v>38</v>
      </c>
      <c r="B3" s="146"/>
      <c r="C3" s="146"/>
      <c r="D3" s="146"/>
      <c r="E3" s="146"/>
      <c r="F3" s="146"/>
      <c r="G3" s="146"/>
      <c r="H3" s="146"/>
      <c r="I3" s="147"/>
      <c r="J3" s="145" t="s">
        <v>76</v>
      </c>
      <c r="K3" s="146"/>
      <c r="L3" s="146"/>
      <c r="M3" s="146"/>
      <c r="N3" s="146"/>
      <c r="O3" s="146"/>
      <c r="P3" s="147"/>
      <c r="Q3" s="119"/>
      <c r="R3" s="119"/>
    </row>
    <row r="4" spans="1:18" x14ac:dyDescent="0.2">
      <c r="A4" s="120"/>
      <c r="B4" s="121"/>
      <c r="C4" s="122"/>
      <c r="D4" s="122"/>
      <c r="E4" s="123"/>
      <c r="F4" s="122"/>
      <c r="G4" s="123"/>
      <c r="H4" s="122"/>
      <c r="I4" s="124"/>
      <c r="J4" s="120"/>
      <c r="K4" s="121"/>
      <c r="L4" s="122"/>
      <c r="M4" s="122"/>
      <c r="N4" s="123"/>
      <c r="O4" s="122"/>
      <c r="P4" s="125"/>
      <c r="Q4" s="83"/>
      <c r="R4" s="23"/>
    </row>
    <row r="5" spans="1:18" ht="43.5" customHeight="1" x14ac:dyDescent="0.2">
      <c r="A5" s="141" t="s">
        <v>0</v>
      </c>
      <c r="B5" s="141"/>
      <c r="C5" s="97" t="s">
        <v>23</v>
      </c>
      <c r="D5" s="97" t="s">
        <v>2</v>
      </c>
      <c r="E5" s="97" t="s">
        <v>3</v>
      </c>
      <c r="F5" s="97" t="s">
        <v>4</v>
      </c>
      <c r="G5" s="97" t="s">
        <v>5</v>
      </c>
      <c r="H5" s="97" t="s">
        <v>6</v>
      </c>
      <c r="I5" s="97" t="s">
        <v>7</v>
      </c>
      <c r="J5" s="97" t="s">
        <v>74</v>
      </c>
      <c r="K5" s="98" t="s">
        <v>2</v>
      </c>
      <c r="L5" s="99" t="s">
        <v>3</v>
      </c>
      <c r="M5" s="98" t="s">
        <v>4</v>
      </c>
      <c r="N5" s="100" t="s">
        <v>75</v>
      </c>
      <c r="O5" s="101" t="s">
        <v>6</v>
      </c>
      <c r="P5" s="102" t="s">
        <v>7</v>
      </c>
    </row>
    <row r="6" spans="1:18" ht="35.25" customHeight="1" x14ac:dyDescent="0.2">
      <c r="A6" s="14">
        <v>339</v>
      </c>
      <c r="B6" s="15" t="s">
        <v>21</v>
      </c>
      <c r="C6" s="79">
        <v>21553806799</v>
      </c>
      <c r="D6" s="79">
        <v>20171194297</v>
      </c>
      <c r="E6" s="74">
        <f>+D6/C6</f>
        <v>0.9358529787849752</v>
      </c>
      <c r="F6" s="79">
        <v>20171194297</v>
      </c>
      <c r="G6" s="74">
        <f t="shared" ref="G6:G20" si="0">+F6/C6</f>
        <v>0.9358529787849752</v>
      </c>
      <c r="H6" s="79">
        <v>5782289661</v>
      </c>
      <c r="I6" s="16">
        <f t="shared" ref="I6:I20" si="1">+H6/F6</f>
        <v>0.2866607487817408</v>
      </c>
      <c r="J6" s="103">
        <v>46404736823</v>
      </c>
      <c r="K6" s="103">
        <v>44977907057</v>
      </c>
      <c r="L6" s="16">
        <v>0.96925249740253228</v>
      </c>
      <c r="M6" s="103">
        <v>44890179452</v>
      </c>
      <c r="N6" s="104">
        <v>0.96736200925399218</v>
      </c>
      <c r="O6" s="103">
        <v>4039654636</v>
      </c>
      <c r="P6" s="104">
        <v>8.9989719027955911E-2</v>
      </c>
    </row>
    <row r="7" spans="1:18" ht="35.25" customHeight="1" x14ac:dyDescent="0.2">
      <c r="A7" s="17">
        <v>1004</v>
      </c>
      <c r="B7" s="18" t="s">
        <v>12</v>
      </c>
      <c r="C7" s="79">
        <f>15832764066-141111589</f>
        <v>15691652477</v>
      </c>
      <c r="D7" s="79">
        <v>15428686647</v>
      </c>
      <c r="E7" s="74">
        <f t="shared" ref="E7:E19" si="2">+D7/C7</f>
        <v>0.98324167385267791</v>
      </c>
      <c r="F7" s="79">
        <v>15428686647</v>
      </c>
      <c r="G7" s="74">
        <f>+F7/C7</f>
        <v>0.98324167385267791</v>
      </c>
      <c r="H7" s="79">
        <v>5520040912</v>
      </c>
      <c r="I7" s="16">
        <f t="shared" si="1"/>
        <v>0.35777775764687875</v>
      </c>
      <c r="J7" s="103">
        <v>26994234927</v>
      </c>
      <c r="K7" s="103">
        <v>26393979611</v>
      </c>
      <c r="L7" s="16">
        <v>0.9777635736807041</v>
      </c>
      <c r="M7" s="103">
        <v>25993979611</v>
      </c>
      <c r="N7" s="104">
        <v>0.96294559491295195</v>
      </c>
      <c r="O7" s="103">
        <v>4429032166</v>
      </c>
      <c r="P7" s="104">
        <v>0.17038684465712764</v>
      </c>
    </row>
    <row r="8" spans="1:18" ht="35.25" customHeight="1" x14ac:dyDescent="0.2">
      <c r="A8" s="17">
        <v>967</v>
      </c>
      <c r="B8" s="18" t="s">
        <v>13</v>
      </c>
      <c r="C8" s="79">
        <f>9781000000-565119730</f>
        <v>9215880270</v>
      </c>
      <c r="D8" s="79">
        <v>8535912060</v>
      </c>
      <c r="E8" s="74">
        <f t="shared" si="2"/>
        <v>0.9262177686689933</v>
      </c>
      <c r="F8" s="79">
        <v>8535912060</v>
      </c>
      <c r="G8" s="74">
        <f t="shared" si="0"/>
        <v>0.9262177686689933</v>
      </c>
      <c r="H8" s="79">
        <v>2203773830</v>
      </c>
      <c r="I8" s="16">
        <f t="shared" si="1"/>
        <v>0.25817672610839904</v>
      </c>
      <c r="J8" s="103">
        <v>6758000000</v>
      </c>
      <c r="K8" s="103">
        <v>6701686699</v>
      </c>
      <c r="L8" s="16">
        <v>0.99166716469369631</v>
      </c>
      <c r="M8" s="103">
        <v>6701686699</v>
      </c>
      <c r="N8" s="104">
        <v>0.99166716469369631</v>
      </c>
      <c r="O8" s="103">
        <v>1493004957</v>
      </c>
      <c r="P8" s="104">
        <v>0.22278047662579936</v>
      </c>
    </row>
    <row r="9" spans="1:18" ht="35.25" customHeight="1" x14ac:dyDescent="0.2">
      <c r="A9" s="17">
        <v>1183</v>
      </c>
      <c r="B9" s="18" t="s">
        <v>24</v>
      </c>
      <c r="C9" s="79">
        <f>2972000000-74286480</f>
        <v>2897713520</v>
      </c>
      <c r="D9" s="79">
        <v>2897713520</v>
      </c>
      <c r="E9" s="74">
        <f t="shared" si="2"/>
        <v>1</v>
      </c>
      <c r="F9" s="79">
        <v>2897713520</v>
      </c>
      <c r="G9" s="74">
        <f t="shared" si="0"/>
        <v>1</v>
      </c>
      <c r="H9" s="79">
        <v>254461523</v>
      </c>
      <c r="I9" s="16">
        <f t="shared" si="1"/>
        <v>8.7814589414622321E-2</v>
      </c>
      <c r="J9" s="103">
        <v>950222449</v>
      </c>
      <c r="K9" s="103">
        <v>936819449</v>
      </c>
      <c r="L9" s="16">
        <v>0.98589488175731366</v>
      </c>
      <c r="M9" s="103">
        <v>923658849</v>
      </c>
      <c r="N9" s="104">
        <v>0.97204486167638415</v>
      </c>
      <c r="O9" s="103">
        <v>28037367</v>
      </c>
      <c r="P9" s="104">
        <v>3.0354678061445175E-2</v>
      </c>
    </row>
    <row r="10" spans="1:18" ht="35.25" customHeight="1" x14ac:dyDescent="0.2">
      <c r="A10" s="148" t="s">
        <v>8</v>
      </c>
      <c r="B10" s="148"/>
      <c r="C10" s="80">
        <f>+C9+C8+C7+C6</f>
        <v>49359053066</v>
      </c>
      <c r="D10" s="80">
        <f>+D9+D8+D7+D6</f>
        <v>47033506524</v>
      </c>
      <c r="E10" s="75">
        <f t="shared" si="2"/>
        <v>0.9528851062257937</v>
      </c>
      <c r="F10" s="80">
        <f>+F9+F8+F7+F6</f>
        <v>47033506524</v>
      </c>
      <c r="G10" s="75">
        <f t="shared" si="0"/>
        <v>0.9528851062257937</v>
      </c>
      <c r="H10" s="80">
        <f>+H9+H8+H7+H6</f>
        <v>13760565926</v>
      </c>
      <c r="I10" s="19">
        <f t="shared" si="1"/>
        <v>0.29256942428858318</v>
      </c>
      <c r="J10" s="105">
        <v>81107194199</v>
      </c>
      <c r="K10" s="105">
        <v>79010392816</v>
      </c>
      <c r="L10" s="106">
        <v>0.9741477756232646</v>
      </c>
      <c r="M10" s="105">
        <v>78509504611</v>
      </c>
      <c r="N10" s="107">
        <v>0.96797214336343018</v>
      </c>
      <c r="O10" s="105">
        <v>9989729126</v>
      </c>
      <c r="P10" s="107">
        <v>0.12724228965011625</v>
      </c>
    </row>
    <row r="11" spans="1:18" ht="35.25" customHeight="1" x14ac:dyDescent="0.2">
      <c r="A11" s="17">
        <v>585</v>
      </c>
      <c r="B11" s="18" t="s">
        <v>19</v>
      </c>
      <c r="C11" s="79">
        <v>3300000000</v>
      </c>
      <c r="D11" s="79">
        <v>3299015674</v>
      </c>
      <c r="E11" s="74">
        <f t="shared" si="2"/>
        <v>0.99970171939393937</v>
      </c>
      <c r="F11" s="79">
        <v>3299015674</v>
      </c>
      <c r="G11" s="74">
        <f t="shared" si="0"/>
        <v>0.99970171939393937</v>
      </c>
      <c r="H11" s="79">
        <v>1037988531</v>
      </c>
      <c r="I11" s="16">
        <f t="shared" si="1"/>
        <v>0.31463582885662883</v>
      </c>
      <c r="J11" s="103">
        <v>2821166600</v>
      </c>
      <c r="K11" s="103">
        <v>2638955800</v>
      </c>
      <c r="L11" s="16">
        <v>0.93541296001448482</v>
      </c>
      <c r="M11" s="103">
        <v>2638955800</v>
      </c>
      <c r="N11" s="104">
        <v>0.93541296001448482</v>
      </c>
      <c r="O11" s="103">
        <v>954468912</v>
      </c>
      <c r="P11" s="104">
        <v>0.36168431165084314</v>
      </c>
      <c r="Q11" s="137"/>
      <c r="R11" s="138"/>
    </row>
    <row r="12" spans="1:18" ht="35.25" customHeight="1" x14ac:dyDescent="0.2">
      <c r="A12" s="17">
        <v>965</v>
      </c>
      <c r="B12" s="18" t="s">
        <v>20</v>
      </c>
      <c r="C12" s="79">
        <v>362000000</v>
      </c>
      <c r="D12" s="79">
        <v>362000000</v>
      </c>
      <c r="E12" s="74">
        <f t="shared" si="2"/>
        <v>1</v>
      </c>
      <c r="F12" s="79">
        <v>362000000</v>
      </c>
      <c r="G12" s="74">
        <f t="shared" si="0"/>
        <v>1</v>
      </c>
      <c r="H12" s="79">
        <v>273723410</v>
      </c>
      <c r="I12" s="16">
        <f t="shared" si="1"/>
        <v>0.75614201657458568</v>
      </c>
      <c r="J12" s="103">
        <v>315000000</v>
      </c>
      <c r="K12" s="103">
        <v>314999999</v>
      </c>
      <c r="L12" s="16">
        <v>0.99999999682539686</v>
      </c>
      <c r="M12" s="103">
        <v>314999999</v>
      </c>
      <c r="N12" s="104">
        <v>0.99999999682539686</v>
      </c>
      <c r="O12" s="103">
        <v>207373185</v>
      </c>
      <c r="P12" s="104">
        <v>0.65832757351850024</v>
      </c>
    </row>
    <row r="13" spans="1:18" ht="35.25" customHeight="1" x14ac:dyDescent="0.2">
      <c r="A13" s="17">
        <v>6094</v>
      </c>
      <c r="B13" s="17" t="s">
        <v>14</v>
      </c>
      <c r="C13" s="79">
        <f>31590000000-4700000000</f>
        <v>26890000000</v>
      </c>
      <c r="D13" s="79">
        <v>26432608675</v>
      </c>
      <c r="E13" s="74">
        <f>+D13/C13</f>
        <v>0.98299028170323544</v>
      </c>
      <c r="F13" s="79">
        <v>26432608675</v>
      </c>
      <c r="G13" s="74">
        <f t="shared" si="0"/>
        <v>0.98299028170323544</v>
      </c>
      <c r="H13" s="79">
        <v>8209927638</v>
      </c>
      <c r="I13" s="16">
        <f t="shared" si="1"/>
        <v>0.31059846339589486</v>
      </c>
      <c r="J13" s="103">
        <v>14695466688</v>
      </c>
      <c r="K13" s="103">
        <v>14100204684</v>
      </c>
      <c r="L13" s="16">
        <v>0.95949349437904696</v>
      </c>
      <c r="M13" s="103">
        <v>14100204684</v>
      </c>
      <c r="N13" s="104">
        <v>0.95949349437904696</v>
      </c>
      <c r="O13" s="103">
        <v>5606045375</v>
      </c>
      <c r="P13" s="104">
        <v>0.39758609897070341</v>
      </c>
    </row>
    <row r="14" spans="1:18" ht="35.25" customHeight="1" x14ac:dyDescent="0.2">
      <c r="A14" s="148" t="s">
        <v>9</v>
      </c>
      <c r="B14" s="148"/>
      <c r="C14" s="80">
        <f>+C13+C12+C11</f>
        <v>30552000000</v>
      </c>
      <c r="D14" s="80">
        <f>+D13+D12+D11</f>
        <v>30093624349</v>
      </c>
      <c r="E14" s="75">
        <f t="shared" si="2"/>
        <v>0.98499686923932972</v>
      </c>
      <c r="F14" s="80">
        <f>+F13+F12+F11</f>
        <v>30093624349</v>
      </c>
      <c r="G14" s="75">
        <f t="shared" si="0"/>
        <v>0.98499686923932972</v>
      </c>
      <c r="H14" s="80">
        <f>+H13+H12+H11</f>
        <v>9521639579</v>
      </c>
      <c r="I14" s="19">
        <f t="shared" si="1"/>
        <v>0.31640055942003542</v>
      </c>
      <c r="J14" s="105">
        <v>17831633288</v>
      </c>
      <c r="K14" s="105">
        <v>17054160483</v>
      </c>
      <c r="L14" s="106">
        <v>0.95639923766696067</v>
      </c>
      <c r="M14" s="105">
        <v>17054160483</v>
      </c>
      <c r="N14" s="107">
        <v>0.95639923766696067</v>
      </c>
      <c r="O14" s="105">
        <v>6767887472</v>
      </c>
      <c r="P14" s="107">
        <v>0.39684670956077811</v>
      </c>
    </row>
    <row r="15" spans="1:18" ht="35.25" customHeight="1" x14ac:dyDescent="0.2">
      <c r="A15" s="141" t="s">
        <v>1</v>
      </c>
      <c r="B15" s="141"/>
      <c r="C15" s="81">
        <f>+C10+C14</f>
        <v>79911053066</v>
      </c>
      <c r="D15" s="81">
        <f>+D10+D14</f>
        <v>77127130873</v>
      </c>
      <c r="E15" s="76">
        <f t="shared" si="2"/>
        <v>0.96516223868679707</v>
      </c>
      <c r="F15" s="81">
        <f>+F10+F14</f>
        <v>77127130873</v>
      </c>
      <c r="G15" s="78">
        <f t="shared" si="0"/>
        <v>0.96516223868679707</v>
      </c>
      <c r="H15" s="81">
        <f>+H10+H14</f>
        <v>23282205505</v>
      </c>
      <c r="I15" s="20">
        <f t="shared" si="1"/>
        <v>0.30186790616310133</v>
      </c>
      <c r="J15" s="108">
        <v>98938827487</v>
      </c>
      <c r="K15" s="108">
        <v>96064553299</v>
      </c>
      <c r="L15" s="109">
        <v>0.97094897664541591</v>
      </c>
      <c r="M15" s="108">
        <v>95563665094</v>
      </c>
      <c r="N15" s="110">
        <v>0.96588637162247071</v>
      </c>
      <c r="O15" s="108">
        <v>16757616598</v>
      </c>
      <c r="P15" s="110">
        <v>0.17535552431477572</v>
      </c>
    </row>
    <row r="16" spans="1:18" ht="35.25" customHeight="1" x14ac:dyDescent="0.2">
      <c r="A16" s="17">
        <v>6219</v>
      </c>
      <c r="B16" s="14" t="s">
        <v>15</v>
      </c>
      <c r="C16" s="79">
        <v>21764235934</v>
      </c>
      <c r="D16" s="79">
        <v>21277241192</v>
      </c>
      <c r="E16" s="74">
        <f t="shared" si="2"/>
        <v>0.97762408276234414</v>
      </c>
      <c r="F16" s="79">
        <v>21277241192</v>
      </c>
      <c r="G16" s="74">
        <f t="shared" si="0"/>
        <v>0.97762408276234414</v>
      </c>
      <c r="H16" s="79">
        <v>11790949182</v>
      </c>
      <c r="I16" s="16">
        <f t="shared" si="1"/>
        <v>0.55415780060966091</v>
      </c>
      <c r="J16" s="103">
        <v>20425600000</v>
      </c>
      <c r="K16" s="103">
        <v>18324733301</v>
      </c>
      <c r="L16" s="16">
        <v>0.89714541071008935</v>
      </c>
      <c r="M16" s="103">
        <v>17844575462</v>
      </c>
      <c r="N16" s="104">
        <v>0.87363776153454487</v>
      </c>
      <c r="O16" s="103">
        <v>8424197195</v>
      </c>
      <c r="P16" s="104">
        <v>0.47208728573786007</v>
      </c>
    </row>
    <row r="17" spans="1:16" ht="35.25" customHeight="1" x14ac:dyDescent="0.2">
      <c r="A17" s="17">
        <v>1044</v>
      </c>
      <c r="B17" s="14" t="s">
        <v>16</v>
      </c>
      <c r="C17" s="79">
        <f>65219479000+6803040488</f>
        <v>72022519488</v>
      </c>
      <c r="D17" s="79">
        <v>70143573207</v>
      </c>
      <c r="E17" s="74">
        <f t="shared" si="2"/>
        <v>0.97391168353513291</v>
      </c>
      <c r="F17" s="79">
        <v>70143573207</v>
      </c>
      <c r="G17" s="74">
        <f t="shared" si="0"/>
        <v>0.97391168353513291</v>
      </c>
      <c r="H17" s="79">
        <v>6932999168</v>
      </c>
      <c r="I17" s="16">
        <f t="shared" si="1"/>
        <v>9.8840119643464633E-2</v>
      </c>
      <c r="J17" s="103">
        <v>45010739189</v>
      </c>
      <c r="K17" s="103">
        <v>27528121534</v>
      </c>
      <c r="L17" s="16">
        <v>0.61159007894559281</v>
      </c>
      <c r="M17" s="103">
        <v>27407060151</v>
      </c>
      <c r="N17" s="104">
        <v>0.60890046786207641</v>
      </c>
      <c r="O17" s="103">
        <v>7077266749</v>
      </c>
      <c r="P17" s="104">
        <v>0.25822786938867548</v>
      </c>
    </row>
    <row r="18" spans="1:16" ht="35.25" customHeight="1" x14ac:dyDescent="0.2">
      <c r="A18" s="17">
        <v>7132</v>
      </c>
      <c r="B18" s="14" t="s">
        <v>17</v>
      </c>
      <c r="C18" s="79">
        <v>26380650000</v>
      </c>
      <c r="D18" s="79">
        <v>26376267168</v>
      </c>
      <c r="E18" s="74">
        <f t="shared" si="2"/>
        <v>0.99983386186466217</v>
      </c>
      <c r="F18" s="79">
        <v>26376267168</v>
      </c>
      <c r="G18" s="136">
        <f>+F18/C18</f>
        <v>0.99983386186466217</v>
      </c>
      <c r="H18" s="79">
        <v>15893556891</v>
      </c>
      <c r="I18" s="16">
        <f t="shared" si="1"/>
        <v>0.60257036334096026</v>
      </c>
      <c r="J18" s="103">
        <v>37494318763</v>
      </c>
      <c r="K18" s="103">
        <v>37071450009</v>
      </c>
      <c r="L18" s="16">
        <v>0.98872179124861725</v>
      </c>
      <c r="M18" s="103">
        <v>37054950009</v>
      </c>
      <c r="N18" s="104">
        <v>0.98828172457866936</v>
      </c>
      <c r="O18" s="103">
        <v>12156656532</v>
      </c>
      <c r="P18" s="104">
        <v>0.32807105471866405</v>
      </c>
    </row>
    <row r="19" spans="1:16" ht="35.25" customHeight="1" x14ac:dyDescent="0.2">
      <c r="A19" s="17">
        <v>1032</v>
      </c>
      <c r="B19" s="14" t="s">
        <v>18</v>
      </c>
      <c r="C19" s="79">
        <v>151870633891</v>
      </c>
      <c r="D19" s="79">
        <v>148730892695</v>
      </c>
      <c r="E19" s="74">
        <f t="shared" si="2"/>
        <v>0.979326212608993</v>
      </c>
      <c r="F19" s="79">
        <v>148730892695</v>
      </c>
      <c r="G19" s="74">
        <f t="shared" si="0"/>
        <v>0.979326212608993</v>
      </c>
      <c r="H19" s="79">
        <v>46156929226</v>
      </c>
      <c r="I19" s="16">
        <f t="shared" si="1"/>
        <v>0.31033854762543017</v>
      </c>
      <c r="J19" s="103">
        <v>108310221337</v>
      </c>
      <c r="K19" s="103">
        <v>108211839392</v>
      </c>
      <c r="L19" s="16">
        <v>0.99909166518371439</v>
      </c>
      <c r="M19" s="103">
        <v>106873995974</v>
      </c>
      <c r="N19" s="104">
        <v>0.98673970613972539</v>
      </c>
      <c r="O19" s="103">
        <v>48775463940</v>
      </c>
      <c r="P19" s="104">
        <v>0.45638289740626853</v>
      </c>
    </row>
    <row r="20" spans="1:16" ht="30" customHeight="1" x14ac:dyDescent="0.2">
      <c r="A20" s="148" t="s">
        <v>33</v>
      </c>
      <c r="B20" s="148"/>
      <c r="C20" s="80">
        <f>SUM(C16:C19)</f>
        <v>272038039313</v>
      </c>
      <c r="D20" s="80">
        <f>SUM(D16:D19)</f>
        <v>266527974262</v>
      </c>
      <c r="E20" s="75">
        <f>+D20/C20</f>
        <v>0.97974524053726086</v>
      </c>
      <c r="F20" s="80">
        <f>SUM(F16:F19)</f>
        <v>266527974262</v>
      </c>
      <c r="G20" s="75">
        <f t="shared" si="0"/>
        <v>0.97974524053726086</v>
      </c>
      <c r="H20" s="80">
        <f>SUM(H16:H19)</f>
        <v>80774434467</v>
      </c>
      <c r="I20" s="19">
        <f t="shared" si="1"/>
        <v>0.30306175061233093</v>
      </c>
      <c r="J20" s="105">
        <v>211240879289</v>
      </c>
      <c r="K20" s="105">
        <v>191136144236</v>
      </c>
      <c r="L20" s="106">
        <v>0.90482554740034682</v>
      </c>
      <c r="M20" s="105">
        <v>189180581596</v>
      </c>
      <c r="N20" s="107">
        <v>0.89556804645364518</v>
      </c>
      <c r="O20" s="105">
        <v>76433584416</v>
      </c>
      <c r="P20" s="107">
        <v>0.4040244710697945</v>
      </c>
    </row>
    <row r="21" spans="1:16" ht="12" customHeight="1" x14ac:dyDescent="0.2">
      <c r="A21" s="21"/>
      <c r="B21" s="22"/>
      <c r="C21" s="82"/>
      <c r="I21" s="24"/>
      <c r="J21" s="111"/>
      <c r="K21" s="23"/>
      <c r="L21" s="23"/>
      <c r="M21" s="112"/>
      <c r="N21" s="113"/>
      <c r="O21" s="114"/>
      <c r="P21" s="114"/>
    </row>
    <row r="22" spans="1:16" ht="26.25" customHeight="1" x14ac:dyDescent="0.2">
      <c r="A22" s="141" t="s">
        <v>11</v>
      </c>
      <c r="B22" s="141"/>
      <c r="C22" s="81">
        <f>+C15+C20</f>
        <v>351949092379</v>
      </c>
      <c r="D22" s="81">
        <f>+D15+D20</f>
        <v>343655105135</v>
      </c>
      <c r="E22" s="78">
        <f>+D22/C22</f>
        <v>0.97643412804977903</v>
      </c>
      <c r="F22" s="81">
        <f>+F15+F20</f>
        <v>343655105135</v>
      </c>
      <c r="G22" s="140">
        <f>F22/C22</f>
        <v>0.97643412804977903</v>
      </c>
      <c r="H22" s="81">
        <f>+H15+H20</f>
        <v>104056639972</v>
      </c>
      <c r="I22" s="20">
        <f>+H22/F22</f>
        <v>0.30279381396392419</v>
      </c>
      <c r="J22" s="115">
        <v>310179706776</v>
      </c>
      <c r="K22" s="115">
        <v>287200697535</v>
      </c>
      <c r="L22" s="116">
        <v>0.9259171095367803</v>
      </c>
      <c r="M22" s="115">
        <v>284744246690</v>
      </c>
      <c r="N22" s="117">
        <v>0.91799766544892469</v>
      </c>
      <c r="O22" s="115">
        <v>94878668309</v>
      </c>
      <c r="P22" s="118">
        <v>0.33320662107106258</v>
      </c>
    </row>
    <row r="23" spans="1:16" ht="18.75" customHeight="1" x14ac:dyDescent="0.2">
      <c r="A23" s="11" t="s">
        <v>41</v>
      </c>
      <c r="I23" s="25"/>
    </row>
  </sheetData>
  <mergeCells count="12">
    <mergeCell ref="J1:P1"/>
    <mergeCell ref="J2:P2"/>
    <mergeCell ref="J3:P3"/>
    <mergeCell ref="A15:B15"/>
    <mergeCell ref="A20:B20"/>
    <mergeCell ref="A22:B22"/>
    <mergeCell ref="A1:I1"/>
    <mergeCell ref="A2:I2"/>
    <mergeCell ref="A3:I3"/>
    <mergeCell ref="A5:B5"/>
    <mergeCell ref="A10:B10"/>
    <mergeCell ref="A14:B1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workbookViewId="0">
      <selection activeCell="C28" sqref="C28"/>
    </sheetView>
  </sheetViews>
  <sheetFormatPr baseColWidth="10" defaultRowHeight="15" x14ac:dyDescent="0.25"/>
  <cols>
    <col min="2" max="2" width="34.140625" customWidth="1"/>
    <col min="3" max="3" width="16.28515625" customWidth="1"/>
    <col min="4" max="4" width="17" customWidth="1"/>
    <col min="5" max="5" width="16.28515625" hidden="1" customWidth="1"/>
    <col min="6" max="6" width="11.5703125" bestFit="1" customWidth="1"/>
  </cols>
  <sheetData>
    <row r="2" spans="2:6" ht="33.75" x14ac:dyDescent="0.25">
      <c r="B2" s="126" t="s">
        <v>77</v>
      </c>
      <c r="C2" s="127" t="s">
        <v>78</v>
      </c>
      <c r="D2" s="127" t="s">
        <v>79</v>
      </c>
      <c r="E2" s="127" t="s">
        <v>80</v>
      </c>
      <c r="F2" s="128" t="s">
        <v>81</v>
      </c>
    </row>
    <row r="3" spans="2:6" ht="30" customHeight="1" x14ac:dyDescent="0.25">
      <c r="B3" s="132" t="s">
        <v>82</v>
      </c>
      <c r="C3" s="133">
        <v>159505521709</v>
      </c>
      <c r="D3" s="133">
        <v>155089457879</v>
      </c>
      <c r="E3" s="133">
        <v>4416063830</v>
      </c>
      <c r="F3" s="129">
        <f>+D3/C3</f>
        <v>0.97231403789232695</v>
      </c>
    </row>
    <row r="4" spans="2:6" ht="30" customHeight="1" x14ac:dyDescent="0.25">
      <c r="B4" s="132" t="s">
        <v>83</v>
      </c>
      <c r="C4" s="133">
        <v>148234157083.35141</v>
      </c>
      <c r="D4" s="133">
        <v>145490883336</v>
      </c>
      <c r="E4" s="133">
        <v>2743273747.3513932</v>
      </c>
      <c r="F4" s="129">
        <f t="shared" ref="F4:F9" si="0">+D4/C4</f>
        <v>0.98149364625989088</v>
      </c>
    </row>
    <row r="5" spans="2:6" ht="30" customHeight="1" x14ac:dyDescent="0.25">
      <c r="B5" s="134" t="s">
        <v>84</v>
      </c>
      <c r="C5" s="133">
        <v>277314777</v>
      </c>
      <c r="D5" s="133">
        <v>235938851</v>
      </c>
      <c r="E5" s="133">
        <v>41375926</v>
      </c>
      <c r="F5" s="129">
        <f t="shared" si="0"/>
        <v>0.85079797604871232</v>
      </c>
    </row>
    <row r="6" spans="2:6" ht="30" customHeight="1" x14ac:dyDescent="0.25">
      <c r="B6" s="134" t="s">
        <v>85</v>
      </c>
      <c r="C6" s="133">
        <v>11253302210</v>
      </c>
      <c r="D6" s="133">
        <v>11014420684</v>
      </c>
      <c r="E6" s="133">
        <v>238881526</v>
      </c>
      <c r="F6" s="129">
        <f t="shared" si="0"/>
        <v>0.97877231753469451</v>
      </c>
    </row>
    <row r="7" spans="2:6" ht="30" customHeight="1" x14ac:dyDescent="0.25">
      <c r="B7" s="132" t="s">
        <v>86</v>
      </c>
      <c r="C7" s="133">
        <v>11755785955</v>
      </c>
      <c r="D7" s="133">
        <v>11573277559</v>
      </c>
      <c r="E7" s="133">
        <v>182508396</v>
      </c>
      <c r="F7" s="129">
        <f t="shared" si="0"/>
        <v>0.98447501539253746</v>
      </c>
    </row>
    <row r="8" spans="2:6" ht="30" customHeight="1" x14ac:dyDescent="0.25">
      <c r="B8" s="132" t="s">
        <v>87</v>
      </c>
      <c r="C8" s="133">
        <v>20923010643</v>
      </c>
      <c r="D8" s="133">
        <v>20251126831</v>
      </c>
      <c r="E8" s="133">
        <v>671883812</v>
      </c>
      <c r="F8" s="129">
        <f t="shared" si="0"/>
        <v>0.96788780431917498</v>
      </c>
    </row>
    <row r="9" spans="2:6" x14ac:dyDescent="0.25">
      <c r="B9" s="126" t="s">
        <v>88</v>
      </c>
      <c r="C9" s="131">
        <v>351949092377.35144</v>
      </c>
      <c r="D9" s="131">
        <v>343655105140</v>
      </c>
      <c r="E9" s="135">
        <v>8293987237.3513927</v>
      </c>
      <c r="F9" s="130">
        <f t="shared" si="0"/>
        <v>0.97643412806855934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view="pageBreakPreview" topLeftCell="A7" zoomScale="85" zoomScaleNormal="70" zoomScaleSheetLayoutView="85" workbookViewId="0">
      <selection activeCell="A16" sqref="A16"/>
    </sheetView>
  </sheetViews>
  <sheetFormatPr baseColWidth="10" defaultRowHeight="15" x14ac:dyDescent="0.25"/>
  <cols>
    <col min="1" max="1" width="8.28515625" customWidth="1"/>
    <col min="2" max="2" width="35.85546875" style="70" customWidth="1"/>
    <col min="3" max="3" width="25.85546875" style="71" customWidth="1"/>
    <col min="4" max="4" width="28" style="71" hidden="1" customWidth="1"/>
    <col min="5" max="5" width="27.85546875" style="71" hidden="1" customWidth="1"/>
    <col min="6" max="6" width="23.42578125" style="71" customWidth="1"/>
    <col min="7" max="7" width="13.28515625" style="71" customWidth="1"/>
    <col min="8" max="8" width="28.42578125" style="71" customWidth="1"/>
    <col min="9" max="9" width="27.28515625" style="71" bestFit="1" customWidth="1"/>
    <col min="10" max="10" width="19.85546875" customWidth="1"/>
    <col min="11" max="11" width="29.5703125" style="71" customWidth="1"/>
  </cols>
  <sheetData>
    <row r="1" spans="1:11" ht="15.75" x14ac:dyDescent="0.25">
      <c r="A1" s="151" t="s">
        <v>25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11" ht="15.75" x14ac:dyDescent="0.25">
      <c r="A2" s="154" t="s">
        <v>51</v>
      </c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11" ht="11.25" customHeight="1" x14ac:dyDescent="0.25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1" ht="15.75" x14ac:dyDescent="0.25">
      <c r="A4" s="160" t="s">
        <v>42</v>
      </c>
      <c r="B4" s="161"/>
      <c r="C4" s="161"/>
      <c r="D4" s="161"/>
      <c r="E4" s="161"/>
      <c r="F4" s="161"/>
      <c r="G4" s="161"/>
      <c r="H4" s="161"/>
      <c r="I4" s="161"/>
      <c r="J4" s="161"/>
      <c r="K4" s="162"/>
    </row>
    <row r="5" spans="1:11" ht="31.5" x14ac:dyDescent="0.25">
      <c r="A5" s="163" t="s">
        <v>0</v>
      </c>
      <c r="B5" s="163"/>
      <c r="C5" s="45" t="s">
        <v>52</v>
      </c>
      <c r="D5" s="45" t="s">
        <v>53</v>
      </c>
      <c r="E5" s="45" t="s">
        <v>42</v>
      </c>
      <c r="F5" s="45" t="s">
        <v>53</v>
      </c>
      <c r="G5" s="46" t="s">
        <v>44</v>
      </c>
      <c r="H5" s="44" t="s">
        <v>43</v>
      </c>
      <c r="I5" s="45" t="s">
        <v>6</v>
      </c>
      <c r="J5" s="46" t="s">
        <v>44</v>
      </c>
      <c r="K5" s="45" t="s">
        <v>45</v>
      </c>
    </row>
    <row r="6" spans="1:11" ht="43.5" customHeight="1" x14ac:dyDescent="0.25">
      <c r="A6" s="47">
        <v>339</v>
      </c>
      <c r="B6" s="48" t="s">
        <v>21</v>
      </c>
      <c r="C6" s="72">
        <v>40082945076</v>
      </c>
      <c r="D6" s="72">
        <v>668404067</v>
      </c>
      <c r="E6" s="72">
        <f>+C6+D6</f>
        <v>40751349143</v>
      </c>
      <c r="F6" s="72">
        <v>39025300450</v>
      </c>
      <c r="G6" s="73">
        <f>+F6/C6</f>
        <v>0.9736135998990435</v>
      </c>
      <c r="H6" s="49">
        <v>608436190</v>
      </c>
      <c r="I6" s="50">
        <f>+F6+H6</f>
        <v>39633736640</v>
      </c>
      <c r="J6" s="51">
        <f>+I6/E6</f>
        <v>0.97257483429375058</v>
      </c>
      <c r="K6" s="50">
        <f>+E6-I6</f>
        <v>1117612503</v>
      </c>
    </row>
    <row r="7" spans="1:11" ht="43.5" customHeight="1" x14ac:dyDescent="0.25">
      <c r="A7" s="52">
        <v>1004</v>
      </c>
      <c r="B7" s="53" t="s">
        <v>12</v>
      </c>
      <c r="C7" s="72">
        <v>19814227858</v>
      </c>
      <c r="D7" s="72">
        <v>1596986373</v>
      </c>
      <c r="E7" s="72">
        <f t="shared" ref="E7:E20" si="0">+C7+D7</f>
        <v>21411214231</v>
      </c>
      <c r="F7" s="72">
        <v>19531833017</v>
      </c>
      <c r="G7" s="73">
        <f t="shared" ref="G7:G21" si="1">+F7/C7</f>
        <v>0.98574787556579035</v>
      </c>
      <c r="H7" s="49">
        <v>1596986373</v>
      </c>
      <c r="I7" s="50">
        <f t="shared" ref="I7:I20" si="2">+F7+H7</f>
        <v>21128819390</v>
      </c>
      <c r="J7" s="51">
        <f t="shared" ref="J7:J21" si="3">+I7/E7</f>
        <v>0.98681089087459894</v>
      </c>
      <c r="K7" s="50">
        <f t="shared" ref="K7:K20" si="4">+E7-I7</f>
        <v>282394841</v>
      </c>
    </row>
    <row r="8" spans="1:11" ht="43.5" customHeight="1" x14ac:dyDescent="0.25">
      <c r="A8" s="52">
        <v>1183</v>
      </c>
      <c r="B8" s="53" t="s">
        <v>46</v>
      </c>
      <c r="C8" s="72">
        <v>895621482</v>
      </c>
      <c r="D8" s="72"/>
      <c r="E8" s="72">
        <f t="shared" si="0"/>
        <v>895621482</v>
      </c>
      <c r="F8" s="72">
        <v>218017796</v>
      </c>
      <c r="G8" s="73">
        <f t="shared" si="1"/>
        <v>0.24342626922385499</v>
      </c>
      <c r="H8" s="49">
        <v>218017796</v>
      </c>
      <c r="I8" s="50">
        <f t="shared" si="2"/>
        <v>436035592</v>
      </c>
      <c r="J8" s="51">
        <f t="shared" si="3"/>
        <v>0.48685253844770998</v>
      </c>
      <c r="K8" s="50">
        <f t="shared" si="4"/>
        <v>459585890</v>
      </c>
    </row>
    <row r="9" spans="1:11" ht="43.5" customHeight="1" x14ac:dyDescent="0.25">
      <c r="A9" s="52">
        <v>585</v>
      </c>
      <c r="B9" s="53" t="s">
        <v>19</v>
      </c>
      <c r="C9" s="72">
        <v>556141774</v>
      </c>
      <c r="D9" s="72">
        <v>1088115597</v>
      </c>
      <c r="E9" s="72">
        <f t="shared" si="0"/>
        <v>1644257371</v>
      </c>
      <c r="F9" s="72">
        <v>551952437</v>
      </c>
      <c r="G9" s="73">
        <f t="shared" si="1"/>
        <v>0.99246714202051656</v>
      </c>
      <c r="H9" s="49">
        <v>1082616710</v>
      </c>
      <c r="I9" s="50">
        <f t="shared" si="2"/>
        <v>1634569147</v>
      </c>
      <c r="J9" s="51">
        <f t="shared" si="3"/>
        <v>0.99410784213537817</v>
      </c>
      <c r="K9" s="50">
        <f>+E9-I9</f>
        <v>9688224</v>
      </c>
    </row>
    <row r="10" spans="1:11" ht="43.5" customHeight="1" x14ac:dyDescent="0.25">
      <c r="A10" s="52">
        <v>965</v>
      </c>
      <c r="B10" s="53" t="s">
        <v>20</v>
      </c>
      <c r="C10" s="72">
        <v>97797113</v>
      </c>
      <c r="D10" s="72">
        <v>9773292</v>
      </c>
      <c r="E10" s="72">
        <f t="shared" si="0"/>
        <v>107570405</v>
      </c>
      <c r="F10" s="72">
        <v>92926647</v>
      </c>
      <c r="G10" s="73">
        <f t="shared" si="1"/>
        <v>0.95019826403259977</v>
      </c>
      <c r="H10" s="49">
        <v>9773292</v>
      </c>
      <c r="I10" s="50">
        <f t="shared" si="2"/>
        <v>102699939</v>
      </c>
      <c r="J10" s="51">
        <f t="shared" si="3"/>
        <v>0.95472299281572848</v>
      </c>
      <c r="K10" s="50">
        <f t="shared" si="4"/>
        <v>4870466</v>
      </c>
    </row>
    <row r="11" spans="1:11" ht="43.5" customHeight="1" x14ac:dyDescent="0.25">
      <c r="A11" s="52">
        <v>6094</v>
      </c>
      <c r="B11" s="52" t="s">
        <v>14</v>
      </c>
      <c r="C11" s="72">
        <v>7094838283</v>
      </c>
      <c r="D11" s="72">
        <v>478286089</v>
      </c>
      <c r="E11" s="72">
        <f t="shared" si="0"/>
        <v>7573124372</v>
      </c>
      <c r="F11" s="72">
        <v>6963031420</v>
      </c>
      <c r="G11" s="73">
        <f t="shared" si="1"/>
        <v>0.98142214695494556</v>
      </c>
      <c r="H11" s="49">
        <v>474273039</v>
      </c>
      <c r="I11" s="50">
        <f t="shared" si="2"/>
        <v>7437304459</v>
      </c>
      <c r="J11" s="51">
        <f t="shared" si="3"/>
        <v>0.98206553777168049</v>
      </c>
      <c r="K11" s="50">
        <f>+E11-I11</f>
        <v>135819913</v>
      </c>
    </row>
    <row r="12" spans="1:11" ht="58.5" customHeight="1" x14ac:dyDescent="0.25">
      <c r="A12" s="52">
        <v>967</v>
      </c>
      <c r="B12" s="53" t="s">
        <v>13</v>
      </c>
      <c r="C12" s="72">
        <v>5069720239</v>
      </c>
      <c r="D12" s="72">
        <v>136124088</v>
      </c>
      <c r="E12" s="72">
        <f t="shared" si="0"/>
        <v>5205844327</v>
      </c>
      <c r="F12" s="72">
        <v>5022633086</v>
      </c>
      <c r="G12" s="73">
        <f t="shared" si="1"/>
        <v>0.99071208059218507</v>
      </c>
      <c r="H12" s="49">
        <v>51597723</v>
      </c>
      <c r="I12" s="50">
        <f t="shared" si="2"/>
        <v>5074230809</v>
      </c>
      <c r="J12" s="51">
        <f t="shared" si="3"/>
        <v>0.97471812260743385</v>
      </c>
      <c r="K12" s="50">
        <f>+E12-I12</f>
        <v>131613518</v>
      </c>
    </row>
    <row r="13" spans="1:11" ht="31.5" customHeight="1" x14ac:dyDescent="0.25">
      <c r="A13" s="163" t="s">
        <v>47</v>
      </c>
      <c r="B13" s="163"/>
      <c r="C13" s="54">
        <f t="shared" ref="C13:I13" si="5">SUM(C6:C12)</f>
        <v>73611291825</v>
      </c>
      <c r="D13" s="54">
        <f t="shared" si="5"/>
        <v>3977689506</v>
      </c>
      <c r="E13" s="54">
        <f t="shared" si="5"/>
        <v>77588981331</v>
      </c>
      <c r="F13" s="54">
        <f t="shared" si="5"/>
        <v>71405694853</v>
      </c>
      <c r="G13" s="55">
        <f t="shared" si="1"/>
        <v>0.97003724676855985</v>
      </c>
      <c r="H13" s="54">
        <f t="shared" si="5"/>
        <v>4041701123</v>
      </c>
      <c r="I13" s="54">
        <f t="shared" si="5"/>
        <v>75447395976</v>
      </c>
      <c r="J13" s="55">
        <f t="shared" si="3"/>
        <v>0.9723983313318183</v>
      </c>
      <c r="K13" s="54">
        <f>SUM(K6:K12)</f>
        <v>2141585355</v>
      </c>
    </row>
    <row r="14" spans="1:11" ht="45.75" customHeight="1" x14ac:dyDescent="0.25">
      <c r="A14" s="52">
        <v>6219</v>
      </c>
      <c r="B14" s="47" t="s">
        <v>15</v>
      </c>
      <c r="C14" s="72">
        <v>9364611949</v>
      </c>
      <c r="D14" s="72">
        <v>46714986</v>
      </c>
      <c r="E14" s="72">
        <f t="shared" si="0"/>
        <v>9411326935</v>
      </c>
      <c r="F14" s="72">
        <v>9230596587</v>
      </c>
      <c r="G14" s="73">
        <f t="shared" si="1"/>
        <v>0.9856891708134996</v>
      </c>
      <c r="H14" s="49">
        <v>43857784</v>
      </c>
      <c r="I14" s="50">
        <f t="shared" si="2"/>
        <v>9274454371</v>
      </c>
      <c r="J14" s="51">
        <f t="shared" si="3"/>
        <v>0.98545661361619674</v>
      </c>
      <c r="K14" s="50">
        <f>+E14-I14</f>
        <v>136872564</v>
      </c>
    </row>
    <row r="15" spans="1:11" ht="45.75" customHeight="1" x14ac:dyDescent="0.25">
      <c r="A15" s="52">
        <v>1044</v>
      </c>
      <c r="B15" s="47" t="s">
        <v>16</v>
      </c>
      <c r="C15" s="72">
        <v>18068095186</v>
      </c>
      <c r="D15" s="72">
        <v>931350656</v>
      </c>
      <c r="E15" s="72">
        <f t="shared" si="0"/>
        <v>18999445842</v>
      </c>
      <c r="F15" s="72">
        <v>17885055524</v>
      </c>
      <c r="G15" s="73">
        <f t="shared" si="1"/>
        <v>0.98986945441034491</v>
      </c>
      <c r="H15" s="49">
        <v>786421214</v>
      </c>
      <c r="I15" s="50">
        <f t="shared" si="2"/>
        <v>18671476738</v>
      </c>
      <c r="J15" s="51">
        <f t="shared" si="3"/>
        <v>0.98273796474237185</v>
      </c>
      <c r="K15" s="50">
        <f>+E15-I15</f>
        <v>327969104</v>
      </c>
    </row>
    <row r="16" spans="1:11" ht="45.75" customHeight="1" x14ac:dyDescent="0.25">
      <c r="A16" s="52">
        <v>7132</v>
      </c>
      <c r="B16" s="47" t="s">
        <v>17</v>
      </c>
      <c r="C16" s="72">
        <v>18290427902</v>
      </c>
      <c r="D16" s="72">
        <v>6280784091</v>
      </c>
      <c r="E16" s="72">
        <f t="shared" si="0"/>
        <v>24571211993</v>
      </c>
      <c r="F16" s="72">
        <v>10132926553</v>
      </c>
      <c r="G16" s="73">
        <f t="shared" si="1"/>
        <v>0.55400161260808978</v>
      </c>
      <c r="H16" s="49">
        <v>5680356912</v>
      </c>
      <c r="I16" s="50">
        <f t="shared" si="2"/>
        <v>15813283465</v>
      </c>
      <c r="J16" s="51">
        <f t="shared" si="3"/>
        <v>0.64356953452296073</v>
      </c>
      <c r="K16" s="50">
        <f>+E16-I16</f>
        <v>8757928528</v>
      </c>
    </row>
    <row r="17" spans="1:11" ht="45.75" customHeight="1" x14ac:dyDescent="0.25">
      <c r="A17" s="52">
        <v>1032</v>
      </c>
      <c r="B17" s="47" t="s">
        <v>18</v>
      </c>
      <c r="C17" s="72">
        <v>51298566466</v>
      </c>
      <c r="D17" s="72">
        <v>4280835927</v>
      </c>
      <c r="E17" s="72">
        <f t="shared" si="0"/>
        <v>55579402393</v>
      </c>
      <c r="F17" s="72">
        <v>46779215999</v>
      </c>
      <c r="G17" s="73">
        <f t="shared" si="1"/>
        <v>0.91190103781953902</v>
      </c>
      <c r="H17" s="49">
        <v>3946973321</v>
      </c>
      <c r="I17" s="50">
        <v>37156887379</v>
      </c>
      <c r="J17" s="51">
        <f t="shared" si="3"/>
        <v>0.6685370079416284</v>
      </c>
      <c r="K17" s="50">
        <f>+E17-I17</f>
        <v>18422515014</v>
      </c>
    </row>
    <row r="18" spans="1:11" ht="72" hidden="1" customHeight="1" x14ac:dyDescent="0.25">
      <c r="A18" s="52">
        <v>7253</v>
      </c>
      <c r="B18" s="47" t="s">
        <v>48</v>
      </c>
      <c r="C18" s="72"/>
      <c r="D18" s="72">
        <v>722570488</v>
      </c>
      <c r="E18" s="72">
        <f t="shared" si="0"/>
        <v>722570488</v>
      </c>
      <c r="F18" s="72"/>
      <c r="G18" s="73" t="e">
        <f t="shared" si="1"/>
        <v>#DIV/0!</v>
      </c>
      <c r="H18" s="49">
        <v>680410391</v>
      </c>
      <c r="I18" s="50">
        <f t="shared" si="2"/>
        <v>680410391</v>
      </c>
      <c r="J18" s="51">
        <f t="shared" si="3"/>
        <v>0.94165261701084035</v>
      </c>
      <c r="K18" s="50">
        <f>+E18-I18</f>
        <v>42160097</v>
      </c>
    </row>
    <row r="19" spans="1:11" ht="24" customHeight="1" x14ac:dyDescent="0.25">
      <c r="A19" s="149" t="s">
        <v>49</v>
      </c>
      <c r="B19" s="149"/>
      <c r="C19" s="56">
        <f>SUM(C14:C18)</f>
        <v>97021701503</v>
      </c>
      <c r="D19" s="56">
        <f>SUM(D14:D18)</f>
        <v>12262256148</v>
      </c>
      <c r="E19" s="56">
        <f>SUM(E14:E18)</f>
        <v>109283957651</v>
      </c>
      <c r="F19" s="56">
        <f t="shared" ref="F19:H19" si="6">SUM(F14:F18)</f>
        <v>84027794663</v>
      </c>
      <c r="G19" s="57">
        <f t="shared" si="1"/>
        <v>0.86607216077736782</v>
      </c>
      <c r="H19" s="56">
        <f t="shared" si="6"/>
        <v>11138019622</v>
      </c>
      <c r="I19" s="56">
        <f>SUM(I14:I18)</f>
        <v>81596512344</v>
      </c>
      <c r="J19" s="57">
        <f>+I19/E19</f>
        <v>0.74664675491145482</v>
      </c>
      <c r="K19" s="56">
        <f>SUM(K14:K18)</f>
        <v>27687445307</v>
      </c>
    </row>
    <row r="20" spans="1:11" ht="15.75" x14ac:dyDescent="0.25">
      <c r="A20" s="58"/>
      <c r="B20" s="59"/>
      <c r="C20" s="60"/>
      <c r="D20" s="60"/>
      <c r="E20" s="61">
        <f t="shared" si="0"/>
        <v>0</v>
      </c>
      <c r="F20" s="60"/>
      <c r="G20" s="60"/>
      <c r="H20" s="60"/>
      <c r="I20" s="61">
        <f t="shared" si="2"/>
        <v>0</v>
      </c>
      <c r="J20" s="62"/>
      <c r="K20" s="63">
        <f t="shared" si="4"/>
        <v>0</v>
      </c>
    </row>
    <row r="21" spans="1:11" ht="23.25" customHeight="1" x14ac:dyDescent="0.25">
      <c r="A21" s="150" t="s">
        <v>50</v>
      </c>
      <c r="B21" s="150"/>
      <c r="C21" s="64">
        <f>+C13+C19</f>
        <v>170632993328</v>
      </c>
      <c r="D21" s="64">
        <f t="shared" ref="D21:I21" si="7">+D13+D19</f>
        <v>16239945654</v>
      </c>
      <c r="E21" s="64">
        <f t="shared" si="7"/>
        <v>186872938982</v>
      </c>
      <c r="F21" s="64">
        <f t="shared" si="7"/>
        <v>155433489516</v>
      </c>
      <c r="G21" s="57">
        <f t="shared" si="1"/>
        <v>0.91092283200598434</v>
      </c>
      <c r="H21" s="64">
        <f t="shared" si="7"/>
        <v>15179720745</v>
      </c>
      <c r="I21" s="64">
        <f t="shared" si="7"/>
        <v>157043908320</v>
      </c>
      <c r="J21" s="65">
        <f t="shared" si="3"/>
        <v>0.84037800858436118</v>
      </c>
      <c r="K21" s="64">
        <f>+K13+K19</f>
        <v>29829030662</v>
      </c>
    </row>
    <row r="22" spans="1:11" ht="25.5" customHeight="1" x14ac:dyDescent="0.25">
      <c r="A22" s="66"/>
      <c r="B22" s="67"/>
      <c r="C22" s="68"/>
      <c r="D22" s="68"/>
      <c r="E22" s="68"/>
      <c r="F22" s="68"/>
      <c r="G22" s="68"/>
      <c r="H22" s="68"/>
      <c r="I22" s="68"/>
      <c r="J22" s="69"/>
      <c r="K22" s="68"/>
    </row>
  </sheetData>
  <mergeCells count="8">
    <mergeCell ref="A19:B19"/>
    <mergeCell ref="A21:B21"/>
    <mergeCell ref="A1:K1"/>
    <mergeCell ref="A2:K2"/>
    <mergeCell ref="A3:K3"/>
    <mergeCell ref="A4:K4"/>
    <mergeCell ref="A5:B5"/>
    <mergeCell ref="A13:B13"/>
  </mergeCells>
  <pageMargins left="0.70866141732283472" right="0.70866141732283472" top="0.74803149606299213" bottom="0.74803149606299213" header="0.31496062992125984" footer="0.31496062992125984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70" zoomScaleNormal="70" workbookViewId="0">
      <selection activeCell="A4" sqref="A4:G7"/>
    </sheetView>
  </sheetViews>
  <sheetFormatPr baseColWidth="10" defaultRowHeight="14.25" x14ac:dyDescent="0.2"/>
  <cols>
    <col min="1" max="1" width="34.5703125" style="33" customWidth="1"/>
    <col min="2" max="2" width="27.28515625" style="34" customWidth="1"/>
    <col min="3" max="3" width="24" style="34" customWidth="1"/>
    <col min="4" max="4" width="24.42578125" style="34" customWidth="1"/>
    <col min="5" max="5" width="20.140625" style="33" customWidth="1"/>
    <col min="6" max="6" width="22.7109375" style="34" bestFit="1" customWidth="1"/>
    <col min="7" max="7" width="21.7109375" style="33" customWidth="1"/>
    <col min="8" max="16384" width="11.42578125" style="33"/>
  </cols>
  <sheetData>
    <row r="1" spans="1:7" ht="18" x14ac:dyDescent="0.2">
      <c r="A1" s="164" t="s">
        <v>25</v>
      </c>
      <c r="B1" s="165"/>
      <c r="C1" s="165"/>
      <c r="D1" s="165"/>
      <c r="E1" s="165"/>
      <c r="F1" s="165"/>
      <c r="G1" s="166"/>
    </row>
    <row r="2" spans="1:7" ht="18" x14ac:dyDescent="0.2">
      <c r="A2" s="167" t="s">
        <v>39</v>
      </c>
      <c r="B2" s="168"/>
      <c r="C2" s="168"/>
      <c r="D2" s="168"/>
      <c r="E2" s="168"/>
      <c r="F2" s="168"/>
      <c r="G2" s="169"/>
    </row>
    <row r="3" spans="1:7" ht="18" x14ac:dyDescent="0.2">
      <c r="A3" s="27"/>
      <c r="B3" s="28"/>
      <c r="C3" s="28"/>
      <c r="D3" s="28"/>
      <c r="E3" s="28"/>
      <c r="F3" s="28"/>
      <c r="G3" s="29"/>
    </row>
    <row r="4" spans="1:7" ht="36" x14ac:dyDescent="0.2">
      <c r="A4" s="30" t="s">
        <v>26</v>
      </c>
      <c r="B4" s="31" t="s">
        <v>27</v>
      </c>
      <c r="C4" s="31" t="s">
        <v>28</v>
      </c>
      <c r="D4" s="31" t="s">
        <v>29</v>
      </c>
      <c r="E4" s="32" t="s">
        <v>30</v>
      </c>
      <c r="F4" s="31" t="s">
        <v>31</v>
      </c>
      <c r="G4" s="32" t="s">
        <v>32</v>
      </c>
    </row>
    <row r="5" spans="1:7" ht="48.75" customHeight="1" x14ac:dyDescent="0.2">
      <c r="A5" s="1" t="s">
        <v>1</v>
      </c>
      <c r="B5" s="2">
        <v>7624284000</v>
      </c>
      <c r="C5" s="2">
        <v>3463877234</v>
      </c>
      <c r="D5" s="2">
        <v>3463877234</v>
      </c>
      <c r="E5" s="3">
        <f>D5/B5*100%</f>
        <v>0.45432164305526918</v>
      </c>
      <c r="F5" s="2">
        <v>3463877234</v>
      </c>
      <c r="G5" s="3">
        <f>+F5/B5</f>
        <v>0.45432164305526918</v>
      </c>
    </row>
    <row r="6" spans="1:7" ht="48.75" customHeight="1" x14ac:dyDescent="0.2">
      <c r="A6" s="4" t="s">
        <v>33</v>
      </c>
      <c r="B6" s="2">
        <v>32842874000</v>
      </c>
      <c r="C6" s="2">
        <v>392823553</v>
      </c>
      <c r="D6" s="2">
        <v>392823553</v>
      </c>
      <c r="E6" s="3">
        <f>D6/B6*100%</f>
        <v>1.1960693604341691E-2</v>
      </c>
      <c r="F6" s="2">
        <v>392823553</v>
      </c>
      <c r="G6" s="3">
        <f>+F6/B6</f>
        <v>1.1960693604341691E-2</v>
      </c>
    </row>
    <row r="7" spans="1:7" ht="27.75" customHeight="1" x14ac:dyDescent="0.2">
      <c r="A7" s="5" t="s">
        <v>11</v>
      </c>
      <c r="B7" s="6">
        <f>SUM(B5:B6)</f>
        <v>40467158000</v>
      </c>
      <c r="C7" s="6">
        <f>SUM(C5:C6)</f>
        <v>3856700787</v>
      </c>
      <c r="D7" s="6">
        <f>SUM(D5:D6)</f>
        <v>3856700787</v>
      </c>
      <c r="E7" s="7">
        <f>D7/B7*100%</f>
        <v>9.5304463609725207E-2</v>
      </c>
      <c r="F7" s="6">
        <f>SUM(F5:F6)</f>
        <v>3856700787</v>
      </c>
      <c r="G7" s="7">
        <f>+F7/B7</f>
        <v>9.5304463609725207E-2</v>
      </c>
    </row>
    <row r="8" spans="1:7" ht="27.75" customHeight="1" x14ac:dyDescent="0.25">
      <c r="A8" s="8" t="str">
        <f>+'EJECUCION BMT '!A23</f>
        <v>FUENTE: PREDIS - FECHA: 02 DE ENERO DE 2018 -  8:10 a.m.</v>
      </c>
      <c r="B8" s="9"/>
      <c r="C8" s="9"/>
      <c r="D8" s="9"/>
      <c r="E8" s="10"/>
      <c r="F8" s="9"/>
      <c r="G8" s="1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9" sqref="E9"/>
    </sheetView>
  </sheetViews>
  <sheetFormatPr baseColWidth="10" defaultRowHeight="12.75" x14ac:dyDescent="0.2"/>
  <cols>
    <col min="1" max="1" width="31.28515625" style="35" customWidth="1"/>
    <col min="2" max="3" width="20.140625" style="35" customWidth="1"/>
    <col min="4" max="4" width="14.85546875" style="35" customWidth="1"/>
    <col min="5" max="5" width="20.140625" style="35" customWidth="1"/>
    <col min="6" max="6" width="14.85546875" style="35" customWidth="1"/>
    <col min="7" max="7" width="20.140625" style="35" customWidth="1"/>
    <col min="8" max="8" width="14.85546875" style="35" customWidth="1"/>
    <col min="9" max="16384" width="11.42578125" style="35"/>
  </cols>
  <sheetData>
    <row r="1" spans="1:8" x14ac:dyDescent="0.2">
      <c r="A1" s="170" t="s">
        <v>25</v>
      </c>
      <c r="B1" s="171"/>
      <c r="C1" s="171"/>
      <c r="D1" s="171"/>
      <c r="E1" s="171"/>
      <c r="F1" s="171"/>
      <c r="G1" s="171"/>
      <c r="H1" s="172"/>
    </row>
    <row r="2" spans="1:8" x14ac:dyDescent="0.2">
      <c r="A2" s="173" t="s">
        <v>40</v>
      </c>
      <c r="B2" s="174"/>
      <c r="C2" s="174"/>
      <c r="D2" s="174"/>
      <c r="E2" s="174"/>
      <c r="F2" s="174"/>
      <c r="G2" s="174"/>
      <c r="H2" s="175"/>
    </row>
    <row r="3" spans="1:8" ht="20.25" customHeight="1" x14ac:dyDescent="0.2"/>
    <row r="4" spans="1:8" ht="52.5" customHeight="1" x14ac:dyDescent="0.2">
      <c r="A4" s="26" t="s">
        <v>34</v>
      </c>
      <c r="B4" s="26" t="s">
        <v>23</v>
      </c>
      <c r="C4" s="26" t="s">
        <v>2</v>
      </c>
      <c r="D4" s="12" t="s">
        <v>3</v>
      </c>
      <c r="E4" s="26" t="s">
        <v>4</v>
      </c>
      <c r="F4" s="13" t="s">
        <v>5</v>
      </c>
      <c r="G4" s="26" t="s">
        <v>6</v>
      </c>
      <c r="H4" s="12" t="s">
        <v>7</v>
      </c>
    </row>
    <row r="5" spans="1:8" ht="24.75" customHeight="1" x14ac:dyDescent="0.2">
      <c r="A5" s="37" t="s">
        <v>35</v>
      </c>
      <c r="B5" s="38">
        <v>26536759432</v>
      </c>
      <c r="C5" s="38">
        <v>24560393466</v>
      </c>
      <c r="D5" s="39">
        <f>+C5/B5</f>
        <v>0.92552346223492721</v>
      </c>
      <c r="E5" s="38">
        <v>24560393466</v>
      </c>
      <c r="F5" s="39">
        <f>+E5/B5</f>
        <v>0.92552346223492721</v>
      </c>
      <c r="G5" s="38">
        <v>23252192740</v>
      </c>
      <c r="H5" s="39">
        <f>+G5/E5</f>
        <v>0.94673535145880305</v>
      </c>
    </row>
    <row r="6" spans="1:8" ht="30.75" customHeight="1" x14ac:dyDescent="0.2">
      <c r="A6" s="37" t="s">
        <v>36</v>
      </c>
      <c r="B6" s="38">
        <v>11470704568</v>
      </c>
      <c r="C6" s="38">
        <v>11392467704</v>
      </c>
      <c r="D6" s="39">
        <f>+C6/B6</f>
        <v>0.99317941949108701</v>
      </c>
      <c r="E6" s="38">
        <v>11392467704</v>
      </c>
      <c r="F6" s="39">
        <f>+E6/B6</f>
        <v>0.99317941949108701</v>
      </c>
      <c r="G6" s="38">
        <v>6551328679</v>
      </c>
      <c r="H6" s="39">
        <f>+G6/E6</f>
        <v>0.57505791100024517</v>
      </c>
    </row>
    <row r="7" spans="1:8" s="36" customFormat="1" ht="21.75" customHeight="1" x14ac:dyDescent="0.2">
      <c r="A7" s="40" t="s">
        <v>37</v>
      </c>
      <c r="B7" s="41">
        <f>+B5+B6</f>
        <v>38007464000</v>
      </c>
      <c r="C7" s="41">
        <f>+C5+C6</f>
        <v>35952861170</v>
      </c>
      <c r="D7" s="42">
        <f>+C7/B7</f>
        <v>0.94594212257887034</v>
      </c>
      <c r="E7" s="41">
        <f>+E5+E6</f>
        <v>35952861170</v>
      </c>
      <c r="F7" s="42">
        <f>+E7/B7</f>
        <v>0.94594212257887034</v>
      </c>
      <c r="G7" s="41">
        <f>+G5+G6</f>
        <v>29803521419</v>
      </c>
      <c r="H7" s="42">
        <f>+G7/E7</f>
        <v>0.82896104646794655</v>
      </c>
    </row>
    <row r="8" spans="1:8" ht="18" customHeight="1" x14ac:dyDescent="0.2">
      <c r="A8" s="43" t="str">
        <f>+'EJECUCION BMT '!A23</f>
        <v>FUENTE: PREDIS - FECHA: 02 DE ENERO DE 2018 -  8:10 a.m.</v>
      </c>
    </row>
    <row r="9" spans="1:8" x14ac:dyDescent="0.2">
      <c r="E9" s="139">
        <f>+'EJECUCION BMT '!F22+FUNCIONAMIENTO!E7</f>
        <v>379607966305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workbookViewId="0">
      <selection activeCell="L9" sqref="L9"/>
    </sheetView>
  </sheetViews>
  <sheetFormatPr baseColWidth="10" defaultRowHeight="15" x14ac:dyDescent="0.25"/>
  <cols>
    <col min="1" max="1" width="11.42578125" style="88"/>
    <col min="2" max="2" width="46" style="88" customWidth="1"/>
    <col min="3" max="3" width="17" style="88" customWidth="1"/>
    <col min="4" max="4" width="19.7109375" style="88" customWidth="1"/>
    <col min="5" max="5" width="11.85546875" style="88" customWidth="1"/>
    <col min="6" max="6" width="23.85546875" style="88" customWidth="1"/>
    <col min="7" max="7" width="17.28515625" style="88" customWidth="1"/>
    <col min="8" max="8" width="16" style="88" customWidth="1"/>
    <col min="9" max="10" width="16.28515625" style="88" bestFit="1" customWidth="1"/>
    <col min="11" max="16384" width="11.42578125" style="88"/>
  </cols>
  <sheetData>
    <row r="1" spans="2:11" ht="53.25" customHeight="1" x14ac:dyDescent="0.25">
      <c r="B1" s="87"/>
      <c r="C1" s="85" t="s">
        <v>65</v>
      </c>
      <c r="D1" s="84" t="s">
        <v>66</v>
      </c>
      <c r="E1" s="84" t="s">
        <v>67</v>
      </c>
      <c r="F1" s="84" t="s">
        <v>65</v>
      </c>
      <c r="G1" s="84" t="s">
        <v>66</v>
      </c>
      <c r="H1" s="84" t="s">
        <v>67</v>
      </c>
      <c r="I1" s="84" t="s">
        <v>65</v>
      </c>
      <c r="J1" s="84" t="s">
        <v>66</v>
      </c>
      <c r="K1" s="84" t="s">
        <v>67</v>
      </c>
    </row>
    <row r="2" spans="2:11" ht="22.5" customHeight="1" x14ac:dyDescent="0.25">
      <c r="B2" s="89"/>
      <c r="C2" s="177" t="s">
        <v>70</v>
      </c>
      <c r="D2" s="177"/>
      <c r="E2" s="178"/>
      <c r="F2" s="176" t="s">
        <v>69</v>
      </c>
      <c r="G2" s="177"/>
      <c r="H2" s="178"/>
      <c r="I2" s="176" t="s">
        <v>11</v>
      </c>
      <c r="J2" s="177"/>
      <c r="K2" s="178"/>
    </row>
    <row r="3" spans="2:11" ht="29.25" customHeight="1" x14ac:dyDescent="0.25">
      <c r="B3" s="86" t="s">
        <v>54</v>
      </c>
      <c r="C3" s="90"/>
      <c r="D3" s="90"/>
      <c r="E3" s="91"/>
      <c r="F3" s="90">
        <v>39139863000</v>
      </c>
      <c r="G3" s="90">
        <v>38252555701</v>
      </c>
      <c r="H3" s="91">
        <f>+G3/F3</f>
        <v>0.97732983125158102</v>
      </c>
      <c r="I3" s="92">
        <f>+C3+F3</f>
        <v>39139863000</v>
      </c>
      <c r="J3" s="92">
        <f>+D3+G3</f>
        <v>38252555701</v>
      </c>
      <c r="K3" s="91">
        <f>+J3/I3</f>
        <v>0.97732983125158102</v>
      </c>
    </row>
    <row r="4" spans="2:11" ht="29.25" customHeight="1" x14ac:dyDescent="0.25">
      <c r="B4" s="84" t="s">
        <v>55</v>
      </c>
      <c r="C4" s="90">
        <v>14832764066</v>
      </c>
      <c r="D4" s="90">
        <v>14428686647</v>
      </c>
      <c r="E4" s="91">
        <f>+D4/C4</f>
        <v>0.97275778019511305</v>
      </c>
      <c r="F4" s="90">
        <v>59166038934</v>
      </c>
      <c r="G4" s="90">
        <v>58971175980</v>
      </c>
      <c r="H4" s="91">
        <f t="shared" ref="H4:H16" si="0">+G4/F4</f>
        <v>0.99670650667999983</v>
      </c>
      <c r="I4" s="92">
        <f t="shared" ref="I4:I16" si="1">+C4+F4</f>
        <v>73998803000</v>
      </c>
      <c r="J4" s="92">
        <f t="shared" ref="J4:J16" si="2">+D4+G4</f>
        <v>73399862627</v>
      </c>
      <c r="K4" s="91">
        <f t="shared" ref="K4:K17" si="3">+J4/I4</f>
        <v>0.99190608025105487</v>
      </c>
    </row>
    <row r="5" spans="2:11" ht="29.25" customHeight="1" x14ac:dyDescent="0.25">
      <c r="B5" s="84" t="s">
        <v>56</v>
      </c>
      <c r="C5" s="90"/>
      <c r="D5" s="90"/>
      <c r="E5" s="91"/>
      <c r="F5" s="90">
        <v>88731380000</v>
      </c>
      <c r="G5" s="90">
        <v>87494319777</v>
      </c>
      <c r="H5" s="91">
        <f t="shared" si="0"/>
        <v>0.98605836826836235</v>
      </c>
      <c r="I5" s="92">
        <f t="shared" si="1"/>
        <v>88731380000</v>
      </c>
      <c r="J5" s="92">
        <f t="shared" si="2"/>
        <v>87494319777</v>
      </c>
      <c r="K5" s="91">
        <f t="shared" si="3"/>
        <v>0.98605836826836235</v>
      </c>
    </row>
    <row r="6" spans="2:11" ht="29.25" customHeight="1" x14ac:dyDescent="0.25">
      <c r="B6" s="84" t="s">
        <v>57</v>
      </c>
      <c r="C6" s="90">
        <v>61875000000</v>
      </c>
      <c r="D6" s="90">
        <v>60031623019</v>
      </c>
      <c r="E6" s="91">
        <f t="shared" ref="E6:E14" si="4">+D6/C6</f>
        <v>0.97020804879191924</v>
      </c>
      <c r="F6" s="90">
        <v>7525820000</v>
      </c>
      <c r="G6" s="90">
        <v>7525820000</v>
      </c>
      <c r="H6" s="91">
        <f t="shared" si="0"/>
        <v>1</v>
      </c>
      <c r="I6" s="92">
        <f t="shared" si="1"/>
        <v>69400820000</v>
      </c>
      <c r="J6" s="92">
        <f t="shared" si="2"/>
        <v>67557443019</v>
      </c>
      <c r="K6" s="91">
        <f t="shared" si="3"/>
        <v>0.97343868586855309</v>
      </c>
    </row>
    <row r="7" spans="2:11" ht="29.25" customHeight="1" x14ac:dyDescent="0.25">
      <c r="B7" s="84" t="s">
        <v>71</v>
      </c>
      <c r="C7" s="90">
        <v>1000000000</v>
      </c>
      <c r="D7" s="90">
        <v>1000000000</v>
      </c>
      <c r="E7" s="91">
        <f t="shared" si="4"/>
        <v>1</v>
      </c>
      <c r="F7" s="90"/>
      <c r="G7" s="90"/>
      <c r="H7" s="91"/>
      <c r="I7" s="92">
        <f t="shared" si="1"/>
        <v>1000000000</v>
      </c>
      <c r="J7" s="92">
        <f t="shared" si="2"/>
        <v>1000000000</v>
      </c>
      <c r="K7" s="91">
        <f t="shared" si="3"/>
        <v>1</v>
      </c>
    </row>
    <row r="8" spans="2:11" ht="29.25" customHeight="1" x14ac:dyDescent="0.25">
      <c r="B8" s="84" t="s">
        <v>58</v>
      </c>
      <c r="C8" s="90"/>
      <c r="D8" s="90"/>
      <c r="E8" s="91"/>
      <c r="F8" s="90">
        <v>1100855000</v>
      </c>
      <c r="G8" s="90">
        <v>1100780879</v>
      </c>
      <c r="H8" s="91">
        <f t="shared" si="0"/>
        <v>0.9999326696068056</v>
      </c>
      <c r="I8" s="92">
        <f t="shared" si="1"/>
        <v>1100855000</v>
      </c>
      <c r="J8" s="92">
        <f t="shared" si="2"/>
        <v>1100780879</v>
      </c>
      <c r="K8" s="91">
        <f t="shared" si="3"/>
        <v>0.9999326696068056</v>
      </c>
    </row>
    <row r="9" spans="2:11" ht="29.25" customHeight="1" x14ac:dyDescent="0.25">
      <c r="B9" s="84" t="s">
        <v>72</v>
      </c>
      <c r="C9" s="90">
        <v>1200000000</v>
      </c>
      <c r="D9" s="90">
        <v>665912207</v>
      </c>
      <c r="E9" s="91">
        <f t="shared" si="4"/>
        <v>0.55492683916666663</v>
      </c>
      <c r="F9" s="90"/>
      <c r="G9" s="90"/>
      <c r="H9" s="91"/>
      <c r="I9" s="92">
        <f t="shared" si="1"/>
        <v>1200000000</v>
      </c>
      <c r="J9" s="92">
        <f t="shared" si="2"/>
        <v>665912207</v>
      </c>
      <c r="K9" s="91">
        <f t="shared" si="3"/>
        <v>0.55492683916666663</v>
      </c>
    </row>
    <row r="10" spans="2:11" ht="29.25" customHeight="1" x14ac:dyDescent="0.25">
      <c r="B10" s="84" t="s">
        <v>59</v>
      </c>
      <c r="C10" s="90"/>
      <c r="D10" s="90"/>
      <c r="E10" s="91"/>
      <c r="F10" s="90">
        <v>17955558000</v>
      </c>
      <c r="G10" s="90">
        <v>17949980994</v>
      </c>
      <c r="H10" s="91">
        <f t="shared" si="0"/>
        <v>0.99968939946060154</v>
      </c>
      <c r="I10" s="92">
        <f t="shared" si="1"/>
        <v>17955558000</v>
      </c>
      <c r="J10" s="92">
        <f t="shared" si="2"/>
        <v>17949980994</v>
      </c>
      <c r="K10" s="91">
        <f t="shared" si="3"/>
        <v>0.99968939946060154</v>
      </c>
    </row>
    <row r="11" spans="2:11" ht="29.25" customHeight="1" x14ac:dyDescent="0.25">
      <c r="B11" s="84" t="s">
        <v>60</v>
      </c>
      <c r="C11" s="90"/>
      <c r="D11" s="90"/>
      <c r="E11" s="91"/>
      <c r="F11" s="90">
        <v>3604203379</v>
      </c>
      <c r="G11" s="90">
        <v>3593756988</v>
      </c>
      <c r="H11" s="91">
        <f t="shared" si="0"/>
        <v>0.99710160889896882</v>
      </c>
      <c r="I11" s="92">
        <f t="shared" si="1"/>
        <v>3604203379</v>
      </c>
      <c r="J11" s="92">
        <f t="shared" si="2"/>
        <v>3593756988</v>
      </c>
      <c r="K11" s="91">
        <f t="shared" si="3"/>
        <v>0.99710160889896882</v>
      </c>
    </row>
    <row r="12" spans="2:11" ht="29.25" customHeight="1" x14ac:dyDescent="0.25">
      <c r="B12" s="84" t="s">
        <v>61</v>
      </c>
      <c r="C12" s="90"/>
      <c r="D12" s="90"/>
      <c r="E12" s="91"/>
      <c r="F12" s="90">
        <v>10793370000</v>
      </c>
      <c r="G12" s="93">
        <v>10474974178</v>
      </c>
      <c r="H12" s="91">
        <f t="shared" si="0"/>
        <v>0.97050079613688778</v>
      </c>
      <c r="I12" s="92">
        <f t="shared" si="1"/>
        <v>10793370000</v>
      </c>
      <c r="J12" s="92">
        <f t="shared" si="2"/>
        <v>10474974178</v>
      </c>
      <c r="K12" s="91">
        <f t="shared" si="3"/>
        <v>0.97050079613688778</v>
      </c>
    </row>
    <row r="13" spans="2:11" ht="29.25" customHeight="1" x14ac:dyDescent="0.25">
      <c r="B13" s="84" t="s">
        <v>62</v>
      </c>
      <c r="C13" s="90"/>
      <c r="D13" s="90"/>
      <c r="E13" s="91"/>
      <c r="F13" s="90">
        <v>23163749000</v>
      </c>
      <c r="G13" s="90">
        <v>21065029582</v>
      </c>
      <c r="H13" s="91">
        <f t="shared" si="0"/>
        <v>0.90939638406546364</v>
      </c>
      <c r="I13" s="92">
        <f t="shared" si="1"/>
        <v>23163749000</v>
      </c>
      <c r="J13" s="92">
        <f t="shared" si="2"/>
        <v>21065029582</v>
      </c>
      <c r="K13" s="91">
        <f t="shared" si="3"/>
        <v>0.90939638406546364</v>
      </c>
    </row>
    <row r="14" spans="2:11" ht="29.25" customHeight="1" x14ac:dyDescent="0.25">
      <c r="B14" s="84" t="s">
        <v>73</v>
      </c>
      <c r="C14" s="90">
        <v>1003289000</v>
      </c>
      <c r="D14" s="90">
        <v>1000909000</v>
      </c>
      <c r="E14" s="91">
        <f t="shared" si="4"/>
        <v>0.99762780215870006</v>
      </c>
      <c r="F14" s="90"/>
      <c r="G14" s="90"/>
      <c r="H14" s="91"/>
      <c r="I14" s="92">
        <f t="shared" si="1"/>
        <v>1003289000</v>
      </c>
      <c r="J14" s="92">
        <f t="shared" si="2"/>
        <v>1000909000</v>
      </c>
      <c r="K14" s="91">
        <f t="shared" si="3"/>
        <v>0.99762780215870006</v>
      </c>
    </row>
    <row r="15" spans="2:11" ht="29.25" customHeight="1" x14ac:dyDescent="0.25">
      <c r="B15" s="84" t="s">
        <v>63</v>
      </c>
      <c r="C15" s="90"/>
      <c r="D15" s="90"/>
      <c r="E15" s="91"/>
      <c r="F15" s="90">
        <v>12010112000</v>
      </c>
      <c r="G15" s="90">
        <v>12006799000</v>
      </c>
      <c r="H15" s="91">
        <f t="shared" si="0"/>
        <v>0.99972414911701069</v>
      </c>
      <c r="I15" s="92">
        <f t="shared" si="1"/>
        <v>12010112000</v>
      </c>
      <c r="J15" s="92">
        <f t="shared" si="2"/>
        <v>12006799000</v>
      </c>
      <c r="K15" s="91">
        <f t="shared" si="3"/>
        <v>0.99972414911701069</v>
      </c>
    </row>
    <row r="16" spans="2:11" ht="29.25" customHeight="1" x14ac:dyDescent="0.25">
      <c r="B16" s="84" t="s">
        <v>64</v>
      </c>
      <c r="C16" s="90"/>
      <c r="D16" s="90"/>
      <c r="E16" s="91"/>
      <c r="F16" s="90">
        <v>8847090000</v>
      </c>
      <c r="G16" s="90">
        <v>8092781183</v>
      </c>
      <c r="H16" s="91">
        <f t="shared" si="0"/>
        <v>0.91473933044650835</v>
      </c>
      <c r="I16" s="92">
        <f t="shared" si="1"/>
        <v>8847090000</v>
      </c>
      <c r="J16" s="92">
        <f t="shared" si="2"/>
        <v>8092781183</v>
      </c>
      <c r="K16" s="91">
        <f t="shared" si="3"/>
        <v>0.91473933044650835</v>
      </c>
    </row>
    <row r="17" spans="2:11" s="96" customFormat="1" ht="24.75" customHeight="1" x14ac:dyDescent="0.25">
      <c r="B17" s="84" t="s">
        <v>68</v>
      </c>
      <c r="C17" s="94">
        <f>SUM(C3:C16)</f>
        <v>79911053066</v>
      </c>
      <c r="D17" s="94">
        <f>SUM(D3:D16)</f>
        <v>77127130873</v>
      </c>
      <c r="E17" s="95">
        <f>+D17/C17</f>
        <v>0.96516223868679707</v>
      </c>
      <c r="F17" s="94">
        <f>SUM(F3:F16)</f>
        <v>272038039313</v>
      </c>
      <c r="G17" s="94">
        <f>SUM(G3:G16)</f>
        <v>266527974262</v>
      </c>
      <c r="H17" s="95">
        <f>+G17/F17</f>
        <v>0.97974524053726086</v>
      </c>
      <c r="I17" s="92">
        <f>+C17+F17</f>
        <v>351949092379</v>
      </c>
      <c r="J17" s="92">
        <f>+D17+G17</f>
        <v>343655105135</v>
      </c>
      <c r="K17" s="91">
        <f t="shared" si="3"/>
        <v>0.97643412804977903</v>
      </c>
    </row>
  </sheetData>
  <mergeCells count="3">
    <mergeCell ref="F2:H2"/>
    <mergeCell ref="C2:E2"/>
    <mergeCell ref="I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EJECUCION BMT </vt:lpstr>
      <vt:lpstr>Hoja1</vt:lpstr>
      <vt:lpstr>RESERVAS BH+BMT</vt:lpstr>
      <vt:lpstr>PASIVOS </vt:lpstr>
      <vt:lpstr>FUNCIONAMIENTO</vt:lpstr>
      <vt:lpstr>FUENTES DE FINANCIACIÓN</vt:lpstr>
      <vt:lpstr>'RESERVAS BH+BMT'!Área_de_impresión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Nicol Angely Andrade Parada</cp:lastModifiedBy>
  <cp:lastPrinted>2018-02-12T16:52:04Z</cp:lastPrinted>
  <dcterms:created xsi:type="dcterms:W3CDTF">2015-10-06T19:48:57Z</dcterms:created>
  <dcterms:modified xsi:type="dcterms:W3CDTF">2019-02-25T22:54:53Z</dcterms:modified>
</cp:coreProperties>
</file>